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6F3440A-BEA2-443D-8B0F-5DDD50443FB2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ACION" sheetId="106" r:id="rId1"/>
  </sheets>
  <externalReferences>
    <externalReference r:id="rId2"/>
    <externalReference r:id="rId3"/>
  </externalReferences>
  <definedNames>
    <definedName name="_xlnm._FilterDatabase" localSheetId="0" hidden="1">PROGRAMACION!$A$2:$F$31</definedName>
    <definedName name="_xlnm.Print_Area" localSheetId="0">PROGRAMACION!$A$1:$N$41</definedName>
    <definedName name="_xlnm.Print_Titles" localSheetId="0">PROGRAMACION!$1:$1</definedName>
  </definedNames>
  <calcPr calcId="179021"/>
</workbook>
</file>

<file path=xl/calcChain.xml><?xml version="1.0" encoding="utf-8"?>
<calcChain xmlns="http://schemas.openxmlformats.org/spreadsheetml/2006/main">
  <c r="F31" i="106" l="1"/>
  <c r="F28" i="106"/>
  <c r="E20" i="106" l="1"/>
  <c r="E21" i="106"/>
  <c r="E22" i="106"/>
  <c r="E23" i="106"/>
  <c r="E24" i="106"/>
  <c r="E25" i="106"/>
  <c r="F25" i="106" s="1"/>
  <c r="E19" i="106"/>
  <c r="D24" i="106"/>
  <c r="D25" i="106"/>
  <c r="D20" i="106"/>
  <c r="D21" i="106"/>
  <c r="D22" i="106"/>
  <c r="D23" i="106"/>
  <c r="D19" i="106"/>
  <c r="D14" i="106"/>
  <c r="D15" i="106"/>
  <c r="D16" i="106"/>
  <c r="D17" i="106"/>
  <c r="D13" i="106"/>
  <c r="D12" i="106"/>
  <c r="D11" i="106"/>
  <c r="D9" i="106"/>
  <c r="D7" i="106"/>
  <c r="D5" i="106"/>
  <c r="D4" i="106"/>
  <c r="F24" i="106" l="1"/>
  <c r="F21" i="106"/>
  <c r="F19" i="106"/>
  <c r="F22" i="106"/>
  <c r="E17" i="106"/>
  <c r="E16" i="106"/>
  <c r="E15" i="106"/>
  <c r="E14" i="106"/>
  <c r="E13" i="106"/>
  <c r="E12" i="106"/>
  <c r="E11" i="106"/>
  <c r="F12" i="106"/>
  <c r="F11" i="106"/>
  <c r="E9" i="106"/>
  <c r="F9" i="106" s="1"/>
  <c r="E7" i="106"/>
  <c r="F7" i="106" s="1"/>
  <c r="E5" i="106"/>
  <c r="F5" i="106" s="1"/>
  <c r="E4" i="106"/>
  <c r="F4" i="106" s="1"/>
  <c r="E31" i="106"/>
  <c r="F14" i="106" l="1"/>
  <c r="F13" i="106"/>
  <c r="F20" i="106"/>
  <c r="F15" i="106"/>
  <c r="F16" i="106"/>
  <c r="F17" i="106"/>
  <c r="F23" i="106"/>
  <c r="J28" i="106"/>
  <c r="G28" i="106"/>
  <c r="N28" i="106" l="1"/>
  <c r="K28" i="106"/>
  <c r="M28" i="106"/>
  <c r="L28" i="106"/>
  <c r="H28" i="106"/>
  <c r="H29" i="106" l="1"/>
  <c r="F29" i="106"/>
  <c r="F30" i="106"/>
  <c r="N29" i="106"/>
  <c r="I28" i="106"/>
  <c r="I29" i="106" s="1"/>
  <c r="J29" i="106"/>
  <c r="L29" i="106"/>
  <c r="M29" i="106"/>
  <c r="G29" i="106"/>
  <c r="K29" i="106"/>
  <c r="G30" i="106" l="1"/>
</calcChain>
</file>

<file path=xl/sharedStrings.xml><?xml version="1.0" encoding="utf-8"?>
<sst xmlns="http://schemas.openxmlformats.org/spreadsheetml/2006/main" count="88" uniqueCount="73">
  <si>
    <t>DESCRIPCIÓN</t>
  </si>
  <si>
    <t>TOTAL COSTO DIRECTO</t>
  </si>
  <si>
    <t>un</t>
  </si>
  <si>
    <t>ml</t>
  </si>
  <si>
    <t>ÍTEM</t>
  </si>
  <si>
    <t>UNIDAD DE MEDIDA</t>
  </si>
  <si>
    <t>VALOR UNITARIO</t>
  </si>
  <si>
    <t>VALOR TOTAL</t>
  </si>
  <si>
    <t>und</t>
  </si>
  <si>
    <t>3.1</t>
  </si>
  <si>
    <t>3.2</t>
  </si>
  <si>
    <t>4.4</t>
  </si>
  <si>
    <t>Kg</t>
  </si>
  <si>
    <t>5.1</t>
  </si>
  <si>
    <t>6.1</t>
  </si>
  <si>
    <t>6.2</t>
  </si>
  <si>
    <t>6.4</t>
  </si>
  <si>
    <t>6.5</t>
  </si>
  <si>
    <t>6.6</t>
  </si>
  <si>
    <t>ADMINISTRACIÓN</t>
  </si>
  <si>
    <t>UTILIDAD</t>
  </si>
  <si>
    <t>TOTAL AIU</t>
  </si>
  <si>
    <t>CANT</t>
  </si>
  <si>
    <t>Semana 
1</t>
  </si>
  <si>
    <t>Semana 
2</t>
  </si>
  <si>
    <t>Semana 
3</t>
  </si>
  <si>
    <t>Semana 
4</t>
  </si>
  <si>
    <t>m3</t>
  </si>
  <si>
    <t>m2</t>
  </si>
  <si>
    <t>OBJETO: MEJORAMIENTO Y ADECUACIÓN DE ESCENARIOS DEPORTIVOS EN EL ÁREA URBANA DEL CORREGIMIENTO DE LLANOS DE CUIVÁ EN EL MUNICIPIO DE YARUMAL, ANTIOQUIA</t>
  </si>
  <si>
    <t xml:space="preserve">MES 1
</t>
  </si>
  <si>
    <t>MES 2</t>
  </si>
  <si>
    <t>EXCAVACIONES Y LLENOS ESTRUCTURALES</t>
  </si>
  <si>
    <t xml:space="preserve">EXCAVACIÓN MANUAL o a máquina de material heterogéneo DE 0-2 m., bajo cualquier grado de humedad. Incluye: roca descompuesta, bolas de roca de volúmen inferior a 0.35 m³., cargue, transporte interno, el transporte externo proveniente de las excavaciones se pagara en su ítem correspondiente y se transportara en al botadero o a los sitios donde lo indique la interventoría </t>
  </si>
  <si>
    <t>Cargue, transporte y botada de material sobrante de las excavaciones, incluye derecho a botadero en sitio autorizado o donde lo indique la interventoría</t>
  </si>
  <si>
    <t>CONCRETOS</t>
  </si>
  <si>
    <t>Suministro e instalación en obra de concreto clase D (21MPa) para viga de fundación, incluye vibrado, protección y curado. El acero se pagará en el item correspondiente</t>
  </si>
  <si>
    <t>ACERO DE REFUERZO</t>
  </si>
  <si>
    <t>Suministro, transporte e instalación de ACERO DE REFUERZO FIGURADO FY= 420 Mpa-60000 PSI, corrugado. Incluye transporte con descarga, transporte interno, alambre de amarre y todos los elementos necesarios para su correcta instalación, según diseño y recomendaciones estructurales.</t>
  </si>
  <si>
    <t>Suministro, transporte y colocación de tuberia perforada pvc de 4" para drenaje (Filtros). Incluye unión de 4" y todo lo necesario para su correcta instalación y funcionamiento</t>
  </si>
  <si>
    <t>Suministro, transporte y colocación de tuberia perforada pvc de 8" para drenaje (Filtros). Incluye unión de 8" y todo lo necesario para su correcta instalación y funcionamiento</t>
  </si>
  <si>
    <t xml:space="preserve">Caja de inspección en concreto de 210 psi, de sección cuadrada de 80x80cm, incluye tapa reforzada </t>
  </si>
  <si>
    <t>Suministro, transporte e instalación de Geotextil NT 1600 o similar, ancho de 1,9 para garantizar el cubrimiento del material firltrante y la tubería con d una linea de costura para asegurar la correcta transferencia de tensión, no incluye excavación y llenos, los cuales se pagaran en su respectivo ítem</t>
  </si>
  <si>
    <t>Lleno manual con material filtrante 1 1/2". Incluye transporte, suministro y colocación.</t>
  </si>
  <si>
    <t xml:space="preserve">Suministro, transporte e instalación de tubería novafort de 8" alcantarillado para conexión a red existente, incluye silla yee y lo necesario para su correcta instalación  </t>
  </si>
  <si>
    <t xml:space="preserve">Lleno mecanico con el mismo material de la excavación, para zanja de la conexión a la red existente </t>
  </si>
  <si>
    <t>INSTALACIONES HIDROSANITARIAS</t>
  </si>
  <si>
    <t>OBRA EXTRA</t>
  </si>
  <si>
    <t xml:space="preserve">OE </t>
  </si>
  <si>
    <t>OE 1</t>
  </si>
  <si>
    <t>m</t>
  </si>
  <si>
    <t>OE 2</t>
  </si>
  <si>
    <t xml:space="preserve">Suministro, transporte e instalacion de material tipo crudo para reemplazo en zonas requeridas por malas condiciones del terreno existente. Incluye compactacion y todo lo requerido </t>
  </si>
  <si>
    <t>OE 3</t>
  </si>
  <si>
    <t xml:space="preserve">Concreto de 21 Mpa para acceso de graderias existentes. Incluye todo lo requerido para su correcta construccion </t>
  </si>
  <si>
    <t>OE 4</t>
  </si>
  <si>
    <t xml:space="preserve">Suministro, transporte e instalacion de Poste Metalico de 16 m x 750 kgf  cumpliendo Retie. Incluye todo lo requerido para su correcta instalacion </t>
  </si>
  <si>
    <t>OE 5</t>
  </si>
  <si>
    <t xml:space="preserve">Geotextil No Tejido 1800. Incluye el suministro, transporte e instalacion. Según diseño </t>
  </si>
  <si>
    <t xml:space="preserve">Contruccion de fundaciones tipo pilotes en concreto de 210 kg/cm2, diametro de 0,40 m. </t>
  </si>
  <si>
    <t>CAROLINA OSPINA DAVILA</t>
  </si>
  <si>
    <t>YADIRA ISABEL OBANDO RINCON</t>
  </si>
  <si>
    <t>C.C 1.035.433.078</t>
  </si>
  <si>
    <t>C.C 43.990.316</t>
  </si>
  <si>
    <t>Representante legal Infraestructura Ingenieros S.A.S</t>
  </si>
  <si>
    <t>Representante legal Magis Consultorias S.A.S</t>
  </si>
  <si>
    <t>CONTRATISTA DE OBRA</t>
  </si>
  <si>
    <t>INTERVENTORIA</t>
  </si>
  <si>
    <t>OE 6</t>
  </si>
  <si>
    <t>OE 7</t>
  </si>
  <si>
    <t>Construccion de caracamo longitudinal en concreto de 21 Mpa profundidad variable entre 0,15 y 0,85 m, ancho libre de  0,20 m. Incluye tapa perforada en concreto</t>
  </si>
  <si>
    <t xml:space="preserve">Construcción de cajas en concreto de 21 Mpa para aireación de filtros espian de pescado de 0,40x0,40x0,6 m. Incluye tapa perforada y todos los elementos requeridos para su correcta construcción  </t>
  </si>
  <si>
    <t xml:space="preserve">Salado de actividades que no se ejecutan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</si>
</sst>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€]#,##0"/>
    <numFmt numFmtId="168" formatCode="&quot;$&quot;\ #.##0;[Red]&quot;$&quot;\ \-#.##0"/>
    <numFmt numFmtId="169" formatCode="&quot;$&quot;\ #,##0"/>
    <numFmt numFmtId="170" formatCode="&quot;$&quot;#,##0.00"/>
    <numFmt numFmtId="171" formatCode="&quot;$&quot;\ #,##0.00"/>
    <numFmt numFmtId="172" formatCode="&quot;$&quot;#,##0"/>
  </numFmts>
  <fonts count="14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167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170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center" vertical="center" wrapText="1"/>
    </xf>
    <xf numFmtId="170" fontId="2" fillId="0" borderId="10" xfId="6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170" fontId="2" fillId="0" borderId="11" xfId="6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 wrapText="1"/>
    </xf>
    <xf numFmtId="170" fontId="2" fillId="0" borderId="5" xfId="6" applyNumberFormat="1" applyFont="1" applyFill="1" applyBorder="1" applyAlignment="1">
      <alignment horizontal="right" vertical="center" wrapText="1"/>
    </xf>
    <xf numFmtId="171" fontId="5" fillId="0" borderId="2" xfId="2" applyNumberFormat="1" applyFont="1" applyFill="1" applyBorder="1" applyAlignment="1">
      <alignment horizontal="center" vertical="center" wrapText="1"/>
    </xf>
    <xf numFmtId="171" fontId="5" fillId="0" borderId="4" xfId="2" applyNumberFormat="1" applyFont="1" applyFill="1" applyBorder="1" applyAlignment="1">
      <alignment horizontal="center" vertical="center" wrapText="1"/>
    </xf>
    <xf numFmtId="171" fontId="2" fillId="0" borderId="9" xfId="0" applyNumberFormat="1" applyFont="1" applyFill="1" applyBorder="1" applyAlignment="1">
      <alignment horizontal="center" vertical="center" wrapText="1"/>
    </xf>
    <xf numFmtId="171" fontId="3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171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7" xfId="14" applyNumberFormat="1" applyFont="1" applyFill="1" applyBorder="1" applyAlignment="1">
      <alignment horizontal="center" vertical="center" wrapText="1"/>
    </xf>
    <xf numFmtId="10" fontId="2" fillId="0" borderId="4" xfId="14" applyNumberFormat="1" applyFont="1" applyFill="1" applyBorder="1" applyAlignment="1">
      <alignment horizontal="center" vertical="center" wrapText="1"/>
    </xf>
    <xf numFmtId="10" fontId="2" fillId="0" borderId="9" xfId="14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171" fontId="5" fillId="2" borderId="2" xfId="2" applyNumberFormat="1" applyFont="1" applyFill="1" applyBorder="1" applyAlignment="1">
      <alignment horizontal="center" vertical="center" wrapText="1"/>
    </xf>
    <xf numFmtId="165" fontId="3" fillId="0" borderId="0" xfId="6" applyFont="1" applyFill="1" applyBorder="1" applyAlignment="1">
      <alignment vertical="center"/>
    </xf>
    <xf numFmtId="165" fontId="9" fillId="0" borderId="0" xfId="6" applyFont="1" applyFill="1" applyBorder="1" applyAlignment="1">
      <alignment wrapText="1"/>
    </xf>
    <xf numFmtId="170" fontId="3" fillId="0" borderId="0" xfId="0" applyNumberFormat="1" applyFont="1" applyFill="1" applyBorder="1" applyAlignment="1">
      <alignment vertical="center"/>
    </xf>
    <xf numFmtId="170" fontId="9" fillId="0" borderId="0" xfId="0" applyNumberFormat="1" applyFont="1" applyFill="1" applyBorder="1" applyAlignment="1">
      <alignment wrapText="1"/>
    </xf>
    <xf numFmtId="172" fontId="9" fillId="0" borderId="6" xfId="0" applyNumberFormat="1" applyFont="1" applyFill="1" applyBorder="1" applyAlignment="1">
      <alignment horizontal="center" vertical="center" wrapText="1"/>
    </xf>
    <xf numFmtId="172" fontId="9" fillId="0" borderId="7" xfId="0" applyNumberFormat="1" applyFont="1" applyFill="1" applyBorder="1" applyAlignment="1">
      <alignment horizontal="center" vertical="center" wrapText="1"/>
    </xf>
    <xf numFmtId="172" fontId="9" fillId="0" borderId="1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0" fontId="9" fillId="0" borderId="0" xfId="14" applyNumberFormat="1" applyFont="1" applyFill="1" applyBorder="1" applyAlignment="1">
      <alignment wrapText="1"/>
    </xf>
    <xf numFmtId="9" fontId="3" fillId="0" borderId="14" xfId="14" applyFont="1" applyFill="1" applyBorder="1" applyAlignment="1">
      <alignment horizontal="center" vertical="center"/>
    </xf>
    <xf numFmtId="9" fontId="3" fillId="0" borderId="15" xfId="14" applyFont="1" applyFill="1" applyBorder="1" applyAlignment="1">
      <alignment horizontal="center" vertical="center"/>
    </xf>
    <xf numFmtId="9" fontId="3" fillId="0" borderId="16" xfId="14" applyFont="1" applyFill="1" applyBorder="1" applyAlignment="1">
      <alignment horizontal="center" vertical="center"/>
    </xf>
    <xf numFmtId="169" fontId="3" fillId="0" borderId="6" xfId="14" applyNumberFormat="1" applyFont="1" applyFill="1" applyBorder="1" applyAlignment="1">
      <alignment horizontal="center" vertical="center"/>
    </xf>
    <xf numFmtId="169" fontId="3" fillId="0" borderId="7" xfId="14" applyNumberFormat="1" applyFont="1" applyFill="1" applyBorder="1" applyAlignment="1">
      <alignment horizontal="center" vertical="center"/>
    </xf>
    <xf numFmtId="169" fontId="3" fillId="0" borderId="11" xfId="14" applyNumberFormat="1" applyFont="1" applyFill="1" applyBorder="1" applyAlignment="1">
      <alignment horizontal="center" vertical="center"/>
    </xf>
    <xf numFmtId="169" fontId="3" fillId="3" borderId="1" xfId="6" applyNumberFormat="1" applyFont="1" applyFill="1" applyBorder="1" applyAlignment="1">
      <alignment horizontal="center" vertical="center"/>
    </xf>
    <xf numFmtId="169" fontId="3" fillId="3" borderId="2" xfId="6" applyNumberFormat="1" applyFont="1" applyFill="1" applyBorder="1" applyAlignment="1">
      <alignment horizontal="center" vertical="center"/>
    </xf>
    <xf numFmtId="169" fontId="3" fillId="0" borderId="1" xfId="6" applyNumberFormat="1" applyFont="1" applyFill="1" applyBorder="1" applyAlignment="1">
      <alignment horizontal="center" vertical="center"/>
    </xf>
    <xf numFmtId="169" fontId="3" fillId="0" borderId="2" xfId="6" applyNumberFormat="1" applyFont="1" applyFill="1" applyBorder="1" applyAlignment="1">
      <alignment horizontal="center" vertical="center"/>
    </xf>
    <xf numFmtId="169" fontId="3" fillId="0" borderId="1" xfId="14" applyNumberFormat="1" applyFont="1" applyFill="1" applyBorder="1" applyAlignment="1">
      <alignment horizontal="center" vertical="center"/>
    </xf>
    <xf numFmtId="169" fontId="3" fillId="0" borderId="2" xfId="14" applyNumberFormat="1" applyFont="1" applyFill="1" applyBorder="1" applyAlignment="1">
      <alignment horizontal="center" vertical="center"/>
    </xf>
    <xf numFmtId="169" fontId="3" fillId="0" borderId="12" xfId="14" applyNumberFormat="1" applyFont="1" applyFill="1" applyBorder="1" applyAlignment="1">
      <alignment horizontal="center" vertical="center"/>
    </xf>
    <xf numFmtId="169" fontId="3" fillId="3" borderId="12" xfId="6" applyNumberFormat="1" applyFont="1" applyFill="1" applyBorder="1" applyAlignment="1">
      <alignment horizontal="center" vertical="center"/>
    </xf>
    <xf numFmtId="169" fontId="3" fillId="0" borderId="2" xfId="0" applyNumberFormat="1" applyFont="1" applyFill="1" applyBorder="1" applyAlignment="1">
      <alignment horizontal="center" vertical="center"/>
    </xf>
    <xf numFmtId="169" fontId="3" fillId="0" borderId="12" xfId="0" applyNumberFormat="1" applyFont="1" applyFill="1" applyBorder="1" applyAlignment="1">
      <alignment horizontal="center" vertical="center"/>
    </xf>
    <xf numFmtId="169" fontId="3" fillId="3" borderId="2" xfId="0" applyNumberFormat="1" applyFont="1" applyFill="1" applyBorder="1" applyAlignment="1">
      <alignment horizontal="center" vertical="center"/>
    </xf>
    <xf numFmtId="10" fontId="9" fillId="0" borderId="3" xfId="0" applyNumberFormat="1" applyFont="1" applyFill="1" applyBorder="1" applyAlignment="1">
      <alignment horizontal="center" vertical="center" wrapText="1"/>
    </xf>
    <xf numFmtId="10" fontId="9" fillId="0" borderId="4" xfId="0" applyNumberFormat="1" applyFont="1" applyFill="1" applyBorder="1" applyAlignment="1">
      <alignment horizontal="center" vertical="center" wrapText="1"/>
    </xf>
    <xf numFmtId="10" fontId="9" fillId="0" borderId="5" xfId="0" applyNumberFormat="1" applyFont="1" applyFill="1" applyBorder="1" applyAlignment="1">
      <alignment horizontal="center" vertical="center" wrapText="1"/>
    </xf>
    <xf numFmtId="9" fontId="3" fillId="0" borderId="19" xfId="14" applyFont="1" applyFill="1" applyBorder="1" applyAlignment="1">
      <alignment horizontal="center" vertical="center"/>
    </xf>
    <xf numFmtId="10" fontId="9" fillId="0" borderId="1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171" fontId="5" fillId="0" borderId="0" xfId="0" applyNumberFormat="1" applyFont="1" applyAlignment="1">
      <alignment vertical="center"/>
    </xf>
    <xf numFmtId="0" fontId="9" fillId="0" borderId="0" xfId="13" applyFont="1" applyAlignment="1">
      <alignment horizontal="center" vertical="center"/>
    </xf>
    <xf numFmtId="0" fontId="9" fillId="0" borderId="0" xfId="13" applyFont="1" applyAlignment="1">
      <alignment horizontal="left" vertical="center"/>
    </xf>
    <xf numFmtId="0" fontId="12" fillId="0" borderId="0" xfId="13" applyFont="1" applyAlignment="1">
      <alignment horizontal="left" vertical="center"/>
    </xf>
    <xf numFmtId="0" fontId="12" fillId="0" borderId="0" xfId="13" applyFont="1" applyAlignment="1">
      <alignment horizontal="center" vertical="center"/>
    </xf>
    <xf numFmtId="0" fontId="9" fillId="0" borderId="0" xfId="13" applyFont="1"/>
    <xf numFmtId="0" fontId="9" fillId="0" borderId="0" xfId="13" applyFont="1" applyAlignment="1">
      <alignment vertical="center"/>
    </xf>
    <xf numFmtId="0" fontId="3" fillId="0" borderId="27" xfId="11" applyFont="1" applyFill="1" applyBorder="1" applyAlignment="1">
      <alignment horizontal="center" vertical="center" wrapText="1"/>
    </xf>
    <xf numFmtId="0" fontId="3" fillId="0" borderId="28" xfId="9" applyFont="1" applyFill="1" applyBorder="1" applyAlignment="1">
      <alignment horizontal="justify" vertical="center" wrapText="1"/>
    </xf>
    <xf numFmtId="0" fontId="3" fillId="0" borderId="28" xfId="9" applyFont="1" applyFill="1" applyBorder="1" applyAlignment="1">
      <alignment horizontal="center" vertical="center" wrapText="1"/>
    </xf>
    <xf numFmtId="171" fontId="5" fillId="0" borderId="28" xfId="2" applyNumberFormat="1" applyFont="1" applyFill="1" applyBorder="1" applyAlignment="1">
      <alignment horizontal="center" vertical="center" wrapText="1"/>
    </xf>
    <xf numFmtId="170" fontId="3" fillId="0" borderId="29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0" fontId="10" fillId="0" borderId="20" xfId="0" applyNumberFormat="1" applyFont="1" applyFill="1" applyBorder="1" applyAlignment="1">
      <alignment horizontal="center" vertical="center" wrapText="1"/>
    </xf>
    <xf numFmtId="10" fontId="10" fillId="0" borderId="21" xfId="0" applyNumberFormat="1" applyFont="1" applyFill="1" applyBorder="1" applyAlignment="1">
      <alignment horizontal="center" vertical="center" wrapText="1"/>
    </xf>
    <xf numFmtId="10" fontId="10" fillId="0" borderId="26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justify" vertical="center" wrapText="1"/>
    </xf>
    <xf numFmtId="0" fontId="6" fillId="4" borderId="21" xfId="0" applyFont="1" applyFill="1" applyBorder="1" applyAlignment="1">
      <alignment horizontal="justify" vertical="center" wrapText="1"/>
    </xf>
    <xf numFmtId="0" fontId="12" fillId="0" borderId="0" xfId="13" applyFont="1" applyAlignment="1">
      <alignment horizontal="left" vertical="center"/>
    </xf>
    <xf numFmtId="0" fontId="9" fillId="0" borderId="0" xfId="13" applyFont="1" applyAlignment="1">
      <alignment horizontal="left" vertical="center"/>
    </xf>
    <xf numFmtId="4" fontId="2" fillId="0" borderId="7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4" fontId="9" fillId="0" borderId="0" xfId="13" applyNumberFormat="1" applyFont="1" applyAlignment="1">
      <alignment horizontal="left" vertical="center"/>
    </xf>
    <xf numFmtId="4" fontId="9" fillId="0" borderId="0" xfId="13" applyNumberFormat="1" applyFont="1"/>
    <xf numFmtId="170" fontId="2" fillId="0" borderId="11" xfId="0" applyNumberFormat="1" applyFont="1" applyFill="1" applyBorder="1" applyAlignment="1">
      <alignment horizontal="center" vertical="center" wrapText="1"/>
    </xf>
    <xf numFmtId="170" fontId="3" fillId="2" borderId="12" xfId="0" applyNumberFormat="1" applyFont="1" applyFill="1" applyBorder="1" applyAlignment="1">
      <alignment horizontal="right" vertical="center" wrapText="1"/>
    </xf>
    <xf numFmtId="170" fontId="3" fillId="0" borderId="12" xfId="0" applyNumberFormat="1" applyFont="1" applyFill="1" applyBorder="1" applyAlignment="1">
      <alignment horizontal="right" vertical="center" wrapText="1"/>
    </xf>
    <xf numFmtId="170" fontId="3" fillId="0" borderId="5" xfId="0" applyNumberFormat="1" applyFont="1" applyFill="1" applyBorder="1" applyAlignment="1">
      <alignment horizontal="right" vertical="center" wrapText="1"/>
    </xf>
    <xf numFmtId="169" fontId="3" fillId="3" borderId="12" xfId="0" applyNumberFormat="1" applyFont="1" applyFill="1" applyBorder="1" applyAlignment="1">
      <alignment horizontal="center" vertical="center"/>
    </xf>
    <xf numFmtId="169" fontId="3" fillId="3" borderId="3" xfId="6" applyNumberFormat="1" applyFont="1" applyFill="1" applyBorder="1" applyAlignment="1">
      <alignment horizontal="center" vertical="center"/>
    </xf>
    <xf numFmtId="169" fontId="3" fillId="3" borderId="4" xfId="6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169" fontId="3" fillId="3" borderId="5" xfId="0" applyNumberFormat="1" applyFont="1" applyFill="1" applyBorder="1" applyAlignment="1">
      <alignment horizontal="center" vertical="center"/>
    </xf>
    <xf numFmtId="169" fontId="3" fillId="0" borderId="13" xfId="14" applyNumberFormat="1" applyFont="1" applyFill="1" applyBorder="1" applyAlignment="1">
      <alignment horizontal="center" vertical="center"/>
    </xf>
    <xf numFmtId="169" fontId="3" fillId="0" borderId="17" xfId="0" applyNumberFormat="1" applyFont="1" applyFill="1" applyBorder="1" applyAlignment="1">
      <alignment horizontal="center" vertical="center"/>
    </xf>
    <xf numFmtId="169" fontId="3" fillId="3" borderId="17" xfId="0" applyNumberFormat="1" applyFont="1" applyFill="1" applyBorder="1" applyAlignment="1">
      <alignment horizontal="center" vertical="center"/>
    </xf>
    <xf numFmtId="169" fontId="3" fillId="0" borderId="17" xfId="14" applyNumberFormat="1" applyFont="1" applyFill="1" applyBorder="1" applyAlignment="1">
      <alignment horizontal="center" vertical="center"/>
    </xf>
    <xf numFmtId="169" fontId="3" fillId="3" borderId="17" xfId="6" applyNumberFormat="1" applyFont="1" applyFill="1" applyBorder="1" applyAlignment="1">
      <alignment horizontal="center" vertical="center"/>
    </xf>
    <xf numFmtId="169" fontId="3" fillId="3" borderId="18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/>
    </xf>
    <xf numFmtId="169" fontId="3" fillId="3" borderId="1" xfId="0" applyNumberFormat="1" applyFont="1" applyFill="1" applyBorder="1" applyAlignment="1">
      <alignment horizontal="center" vertical="center"/>
    </xf>
  </cellXfs>
  <cellStyles count="15">
    <cellStyle name="Euro" xfId="1" xr:uid="{00000000-0005-0000-0000-000000000000}"/>
    <cellStyle name="Millares" xfId="2" builtinId="3"/>
    <cellStyle name="Millares 2" xfId="3" xr:uid="{00000000-0005-0000-0000-000002000000}"/>
    <cellStyle name="Millares 2 2" xfId="4" xr:uid="{00000000-0005-0000-0000-000003000000}"/>
    <cellStyle name="Millares 3" xfId="5" xr:uid="{00000000-0005-0000-0000-000004000000}"/>
    <cellStyle name="Moneda" xfId="6" builtinId="4"/>
    <cellStyle name="Normal" xfId="0" builtinId="0"/>
    <cellStyle name="Normal 10 2" xfId="7" xr:uid="{00000000-0005-0000-0000-000007000000}"/>
    <cellStyle name="Normal 15" xfId="8" xr:uid="{00000000-0005-0000-0000-000008000000}"/>
    <cellStyle name="Normal 2" xfId="9" xr:uid="{00000000-0005-0000-0000-000009000000}"/>
    <cellStyle name="Normal 3" xfId="10" xr:uid="{00000000-0005-0000-0000-00000A000000}"/>
    <cellStyle name="Normal 3 2" xfId="11" xr:uid="{00000000-0005-0000-0000-00000B000000}"/>
    <cellStyle name="Normal 6 2" xfId="12" xr:uid="{00000000-0005-0000-0000-00000C000000}"/>
    <cellStyle name="Normal 66" xfId="13" xr:uid="{00000000-0005-0000-0000-00000D000000}"/>
    <cellStyle name="Porcentaje" xfId="14" builtinId="5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26</xdr:row>
      <xdr:rowOff>0</xdr:rowOff>
    </xdr:from>
    <xdr:to>
      <xdr:col>1</xdr:col>
      <xdr:colOff>4114800</xdr:colOff>
      <xdr:row>26</xdr:row>
      <xdr:rowOff>144780</xdr:rowOff>
    </xdr:to>
    <xdr:sp macro="" textlink="">
      <xdr:nvSpPr>
        <xdr:cNvPr id="100249" name="Text Box 77">
          <a:extLst>
            <a:ext uri="{FF2B5EF4-FFF2-40B4-BE49-F238E27FC236}">
              <a16:creationId xmlns:a16="http://schemas.microsoft.com/office/drawing/2014/main" id="{12DFD551-2552-C761-30C8-06C2CDF1DDDB}"/>
            </a:ext>
          </a:extLst>
        </xdr:cNvPr>
        <xdr:cNvSpPr txBox="1">
          <a:spLocks noChangeArrowheads="1"/>
        </xdr:cNvSpPr>
      </xdr:nvSpPr>
      <xdr:spPr bwMode="auto">
        <a:xfrm>
          <a:off x="2004060" y="20642580"/>
          <a:ext cx="29718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1143000</xdr:colOff>
      <xdr:row>26</xdr:row>
      <xdr:rowOff>0</xdr:rowOff>
    </xdr:from>
    <xdr:to>
      <xdr:col>1</xdr:col>
      <xdr:colOff>4114800</xdr:colOff>
      <xdr:row>26</xdr:row>
      <xdr:rowOff>144780</xdr:rowOff>
    </xdr:to>
    <xdr:sp macro="" textlink="">
      <xdr:nvSpPr>
        <xdr:cNvPr id="100250" name="Text Box 77">
          <a:extLst>
            <a:ext uri="{FF2B5EF4-FFF2-40B4-BE49-F238E27FC236}">
              <a16:creationId xmlns:a16="http://schemas.microsoft.com/office/drawing/2014/main" id="{43EB416E-8265-E4AF-1246-735E847C127A}"/>
            </a:ext>
          </a:extLst>
        </xdr:cNvPr>
        <xdr:cNvSpPr txBox="1">
          <a:spLocks noChangeArrowheads="1"/>
        </xdr:cNvSpPr>
      </xdr:nvSpPr>
      <xdr:spPr bwMode="auto">
        <a:xfrm>
          <a:off x="2004060" y="20642580"/>
          <a:ext cx="29718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1143000</xdr:colOff>
      <xdr:row>26</xdr:row>
      <xdr:rowOff>0</xdr:rowOff>
    </xdr:from>
    <xdr:to>
      <xdr:col>1</xdr:col>
      <xdr:colOff>4114800</xdr:colOff>
      <xdr:row>26</xdr:row>
      <xdr:rowOff>144780</xdr:rowOff>
    </xdr:to>
    <xdr:sp macro="" textlink="">
      <xdr:nvSpPr>
        <xdr:cNvPr id="100251" name="Text Box 77">
          <a:extLst>
            <a:ext uri="{FF2B5EF4-FFF2-40B4-BE49-F238E27FC236}">
              <a16:creationId xmlns:a16="http://schemas.microsoft.com/office/drawing/2014/main" id="{70D0327E-7ACB-8D62-1585-612FB49DE2E8}"/>
            </a:ext>
          </a:extLst>
        </xdr:cNvPr>
        <xdr:cNvSpPr txBox="1">
          <a:spLocks noChangeArrowheads="1"/>
        </xdr:cNvSpPr>
      </xdr:nvSpPr>
      <xdr:spPr bwMode="auto">
        <a:xfrm>
          <a:off x="2004060" y="20642580"/>
          <a:ext cx="29718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32</xdr:row>
      <xdr:rowOff>152400</xdr:rowOff>
    </xdr:from>
    <xdr:to>
      <xdr:col>1</xdr:col>
      <xdr:colOff>3596640</xdr:colOff>
      <xdr:row>36</xdr:row>
      <xdr:rowOff>60960</xdr:rowOff>
    </xdr:to>
    <xdr:pic>
      <xdr:nvPicPr>
        <xdr:cNvPr id="100252" name="Imagen 4">
          <a:extLst>
            <a:ext uri="{FF2B5EF4-FFF2-40B4-BE49-F238E27FC236}">
              <a16:creationId xmlns:a16="http://schemas.microsoft.com/office/drawing/2014/main" id="{288A5F8D-2C33-A821-F2E2-D9D6FFB34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943820"/>
          <a:ext cx="3619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91440</xdr:colOff>
      <xdr:row>31</xdr:row>
      <xdr:rowOff>15240</xdr:rowOff>
    </xdr:from>
    <xdr:to>
      <xdr:col>5</xdr:col>
      <xdr:colOff>10160</xdr:colOff>
      <xdr:row>38</xdr:row>
      <xdr:rowOff>121920</xdr:rowOff>
    </xdr:to>
    <xdr:pic>
      <xdr:nvPicPr>
        <xdr:cNvPr id="100253" name="Imagen 5">
          <a:extLst>
            <a:ext uri="{FF2B5EF4-FFF2-40B4-BE49-F238E27FC236}">
              <a16:creationId xmlns:a16="http://schemas.microsoft.com/office/drawing/2014/main" id="{7D468A34-4ADE-2F31-DE19-0DEE118EA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22654260"/>
          <a:ext cx="2377440" cy="1310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MAGIS%20CONSULTOR&#205;AS%20SAS\Contratos\Yarumal\007.%20CI004%202022%20CANCHA%20LLANOS\SOLICITUD%20DE%20ADICI&#211;N\RTA%20INDEPORTES\Anexo%201.%20BALANCE%20DE%20OB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.%20ALEJO%20G%20f%2002%20enero%202023\INFRAESTRUCTURA%20ING\A&#209;O%202022\CANCHA%20LLANOS\PROYECCION%20DE%20OBRA\7.%20Anexo%201.%20Presupuesto,%20APU,%20cantidades%20de%20ob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CION DE OBRA ENERO 2023"/>
      <sheetName val="OE1 PILOTES "/>
      <sheetName val="OE2 MAT REEMPLAZO  "/>
      <sheetName val="OE3 ACCESO ESCALAS "/>
      <sheetName val="OE4 POSTE METALICO "/>
      <sheetName val="OE5 GEOTEXTIL NT 1800 "/>
      <sheetName val="OE O6 CARCAMO "/>
      <sheetName val="OE 7 CAJAS "/>
      <sheetName val="LOCALIZACIÓN"/>
      <sheetName val="CERRAMIENTO"/>
      <sheetName val="RETIRO DE ARCOS"/>
      <sheetName val="EXCAVACIONES"/>
      <sheetName val="CARGUE Y BOTADA"/>
      <sheetName val="SUMINISTRO DE TRITURADO"/>
      <sheetName val="EXPLANACIÓN"/>
      <sheetName val="SOLADOS"/>
      <sheetName val="CONCRETO CUNETAS"/>
      <sheetName val="CONCRETO ANDENES"/>
      <sheetName val="CONCRETO V-F"/>
      <sheetName val="ACERO DE REFUERZO"/>
      <sheetName val="MALLA"/>
      <sheetName val="PASAMANOS"/>
      <sheetName val="TUBERIA PERFORADA 4"/>
      <sheetName val="TUBERIA PERFORADA DE 8"/>
      <sheetName val="CAJA SUMIDERO"/>
      <sheetName val="CAJA INSPECCIÓN"/>
      <sheetName val="GEOTEXTIL"/>
      <sheetName val="LLENO 1Y 0,5 PUL"/>
      <sheetName val="NOVAFORT 8"/>
      <sheetName val="LLENO DE EXC"/>
      <sheetName val="PUERTA PEATONAL"/>
      <sheetName val="MALLA ESLABONADA"/>
      <sheetName val="EMULSIÓN ASFALTICA"/>
      <sheetName val="GRAMA SINTETICA"/>
      <sheetName val="PORTERIA DE FUTBOL"/>
      <sheetName val="OE 2 Reemplazo "/>
      <sheetName val="VIGA CAVEZAL"/>
      <sheetName val="Pilas"/>
      <sheetName val="ESTRIBOS"/>
      <sheetName val="ALETAS"/>
      <sheetName val="TOPE SISMICO"/>
      <sheetName val="PERFORACION  DE PIEDRA"/>
      <sheetName val="EXCAVACION"/>
    </sheetNames>
    <sheetDataSet>
      <sheetData sheetId="0">
        <row r="17">
          <cell r="AA17">
            <v>1353.2024500000011</v>
          </cell>
        </row>
        <row r="18">
          <cell r="AA18">
            <v>1119.652450000001</v>
          </cell>
        </row>
        <row r="25">
          <cell r="AA25">
            <v>3.3900000000000077</v>
          </cell>
        </row>
        <row r="27">
          <cell r="AA27">
            <v>4886.6399999999994</v>
          </cell>
        </row>
        <row r="31">
          <cell r="AA31">
            <v>30.200000000000045</v>
          </cell>
        </row>
        <row r="32">
          <cell r="AA32">
            <v>29</v>
          </cell>
        </row>
        <row r="34">
          <cell r="AA34">
            <v>2</v>
          </cell>
        </row>
        <row r="35">
          <cell r="AA35">
            <v>1572.1</v>
          </cell>
        </row>
        <row r="36">
          <cell r="AA36">
            <v>129.3900000000001</v>
          </cell>
        </row>
        <row r="37">
          <cell r="AA37">
            <v>50</v>
          </cell>
        </row>
        <row r="38">
          <cell r="AA38">
            <v>226.55</v>
          </cell>
        </row>
        <row r="93">
          <cell r="E93">
            <v>107590</v>
          </cell>
          <cell r="G93">
            <v>150</v>
          </cell>
        </row>
        <row r="94">
          <cell r="E94">
            <v>160039</v>
          </cell>
          <cell r="G94">
            <v>387.17920000000004</v>
          </cell>
        </row>
        <row r="95">
          <cell r="E95">
            <v>754730</v>
          </cell>
          <cell r="G95">
            <v>14.1</v>
          </cell>
        </row>
        <row r="96">
          <cell r="E96">
            <v>5944677</v>
          </cell>
          <cell r="G96">
            <v>6</v>
          </cell>
        </row>
        <row r="97">
          <cell r="E97">
            <v>10809</v>
          </cell>
          <cell r="G97">
            <v>4806</v>
          </cell>
        </row>
        <row r="98">
          <cell r="E98">
            <v>274985</v>
          </cell>
          <cell r="G98">
            <v>188</v>
          </cell>
        </row>
        <row r="99">
          <cell r="E99">
            <v>241755</v>
          </cell>
          <cell r="G99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CION DE OBRA SEP 2022"/>
      <sheetName val="OE1 PILOTES "/>
      <sheetName val="OE2 MAT REEMPLAZO "/>
      <sheetName val="OE3 ACCESO ESCALAS"/>
      <sheetName val="OE4 POSTE METALICO"/>
      <sheetName val="OE5 GEOTEXTIL NT 1800"/>
      <sheetName val="VIGA CAVEZAL"/>
      <sheetName val="Pilas"/>
      <sheetName val="ESTRIBOS"/>
      <sheetName val="ALETAS"/>
      <sheetName val="TOPE SISMICO"/>
      <sheetName val="PERFORACION  DE PIEDRA"/>
      <sheetName val="EXCAVACION"/>
    </sheetNames>
    <sheetDataSet>
      <sheetData sheetId="0" refreshError="1">
        <row r="17">
          <cell r="E17">
            <v>50293</v>
          </cell>
        </row>
        <row r="18">
          <cell r="E18">
            <v>4323</v>
          </cell>
        </row>
        <row r="25">
          <cell r="E25">
            <v>555060</v>
          </cell>
        </row>
        <row r="27">
          <cell r="E27">
            <v>7324</v>
          </cell>
        </row>
        <row r="31">
          <cell r="E31">
            <v>29631</v>
          </cell>
        </row>
        <row r="32">
          <cell r="E32">
            <v>54657</v>
          </cell>
        </row>
        <row r="34">
          <cell r="E34">
            <v>429685</v>
          </cell>
        </row>
        <row r="35">
          <cell r="E35">
            <v>4975</v>
          </cell>
        </row>
        <row r="36">
          <cell r="E36">
            <v>149964</v>
          </cell>
        </row>
        <row r="37">
          <cell r="E37">
            <v>73254</v>
          </cell>
        </row>
        <row r="38">
          <cell r="E38">
            <v>15294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showZeros="0" tabSelected="1" view="pageBreakPreview" zoomScale="60" zoomScaleNormal="100" workbookViewId="0">
      <selection activeCell="I35" sqref="I35"/>
    </sheetView>
  </sheetViews>
  <sheetFormatPr baseColWidth="10" defaultColWidth="11.44140625" defaultRowHeight="13.8" x14ac:dyDescent="0.3"/>
  <cols>
    <col min="1" max="1" width="12.5546875" style="7" customWidth="1"/>
    <col min="2" max="2" width="69.109375" style="8" customWidth="1"/>
    <col min="3" max="3" width="17.44140625" style="7" customWidth="1"/>
    <col min="4" max="4" width="14.88671875" style="107" customWidth="1"/>
    <col min="5" max="5" width="21" style="24" customWidth="1"/>
    <col min="6" max="6" width="24.33203125" style="6" customWidth="1"/>
    <col min="7" max="7" width="20.5546875" style="1" customWidth="1"/>
    <col min="8" max="8" width="14.6640625" style="1" customWidth="1"/>
    <col min="9" max="9" width="15.21875" style="1" customWidth="1"/>
    <col min="10" max="11" width="16.109375" style="1" customWidth="1"/>
    <col min="12" max="12" width="15.44140625" style="1" customWidth="1"/>
    <col min="13" max="14" width="13.5546875" style="1" customWidth="1"/>
    <col min="15" max="15" width="23.109375" style="35" customWidth="1"/>
    <col min="16" max="16" width="19.5546875" style="1" customWidth="1"/>
    <col min="17" max="16384" width="11.44140625" style="1"/>
  </cols>
  <sheetData>
    <row r="1" spans="1:16" ht="67.2" customHeight="1" thickBot="1" x14ac:dyDescent="0.35">
      <c r="A1" s="95" t="s">
        <v>29</v>
      </c>
      <c r="B1" s="96"/>
      <c r="C1" s="96"/>
      <c r="D1" s="96"/>
      <c r="E1" s="96"/>
      <c r="F1" s="96"/>
      <c r="G1" s="90" t="s">
        <v>30</v>
      </c>
      <c r="H1" s="91"/>
      <c r="I1" s="91"/>
      <c r="J1" s="92"/>
      <c r="K1" s="93" t="s">
        <v>31</v>
      </c>
      <c r="L1" s="91"/>
      <c r="M1" s="91"/>
      <c r="N1" s="94"/>
    </row>
    <row r="2" spans="1:16" ht="51" customHeight="1" thickBot="1" x14ac:dyDescent="0.35">
      <c r="A2" s="25" t="s">
        <v>4</v>
      </c>
      <c r="B2" s="26" t="s">
        <v>0</v>
      </c>
      <c r="C2" s="26" t="s">
        <v>5</v>
      </c>
      <c r="D2" s="99" t="s">
        <v>22</v>
      </c>
      <c r="E2" s="27" t="s">
        <v>6</v>
      </c>
      <c r="F2" s="111" t="s">
        <v>7</v>
      </c>
      <c r="G2" s="82" t="s">
        <v>23</v>
      </c>
      <c r="H2" s="83" t="s">
        <v>24</v>
      </c>
      <c r="I2" s="83" t="s">
        <v>25</v>
      </c>
      <c r="J2" s="84" t="s">
        <v>26</v>
      </c>
      <c r="K2" s="82" t="s">
        <v>23</v>
      </c>
      <c r="L2" s="83" t="s">
        <v>24</v>
      </c>
      <c r="M2" s="83" t="s">
        <v>25</v>
      </c>
      <c r="N2" s="85" t="s">
        <v>26</v>
      </c>
    </row>
    <row r="3" spans="1:16" ht="35.25" customHeight="1" x14ac:dyDescent="0.3">
      <c r="A3" s="31">
        <v>3</v>
      </c>
      <c r="B3" s="32" t="s">
        <v>32</v>
      </c>
      <c r="C3" s="33"/>
      <c r="D3" s="100"/>
      <c r="E3" s="34"/>
      <c r="F3" s="112"/>
      <c r="G3" s="47"/>
      <c r="H3" s="48"/>
      <c r="I3" s="48"/>
      <c r="J3" s="120"/>
      <c r="K3" s="47"/>
      <c r="L3" s="48"/>
      <c r="M3" s="48"/>
      <c r="N3" s="49"/>
      <c r="P3" s="37"/>
    </row>
    <row r="4" spans="1:16" ht="92.4" customHeight="1" x14ac:dyDescent="0.3">
      <c r="A4" s="2" t="s">
        <v>9</v>
      </c>
      <c r="B4" s="3" t="s">
        <v>33</v>
      </c>
      <c r="C4" s="4" t="s">
        <v>27</v>
      </c>
      <c r="D4" s="101">
        <f>+'[1]PROYECCION DE OBRA ENERO 2023'!AA17</f>
        <v>1353.2024500000011</v>
      </c>
      <c r="E4" s="21">
        <f>+'[2]PROYECCION DE OBRA SEP 2022'!$E$17</f>
        <v>50293</v>
      </c>
      <c r="F4" s="113">
        <f>+ROUND(D4*E4,0)</f>
        <v>68056611</v>
      </c>
      <c r="G4" s="50"/>
      <c r="H4" s="51"/>
      <c r="I4" s="51"/>
      <c r="J4" s="121"/>
      <c r="K4" s="126"/>
      <c r="L4" s="58"/>
      <c r="M4" s="58"/>
      <c r="N4" s="59"/>
      <c r="P4" s="37"/>
    </row>
    <row r="5" spans="1:16" ht="52.2" customHeight="1" x14ac:dyDescent="0.3">
      <c r="A5" s="2" t="s">
        <v>10</v>
      </c>
      <c r="B5" s="3" t="s">
        <v>34</v>
      </c>
      <c r="C5" s="4" t="s">
        <v>27</v>
      </c>
      <c r="D5" s="101">
        <f>+'[1]PROYECCION DE OBRA ENERO 2023'!AA18</f>
        <v>1119.652450000001</v>
      </c>
      <c r="E5" s="21">
        <f>+'[2]PROYECCION DE OBRA SEP 2022'!$E$18</f>
        <v>4323</v>
      </c>
      <c r="F5" s="113">
        <f>+ROUND(D5*E5,0)</f>
        <v>4840258</v>
      </c>
      <c r="G5" s="52"/>
      <c r="H5" s="53"/>
      <c r="I5" s="60"/>
      <c r="J5" s="122"/>
      <c r="K5" s="126"/>
      <c r="L5" s="58"/>
      <c r="M5" s="58"/>
      <c r="N5" s="59"/>
      <c r="P5" s="37"/>
    </row>
    <row r="6" spans="1:16" ht="35.25" customHeight="1" x14ac:dyDescent="0.3">
      <c r="A6" s="31">
        <v>4</v>
      </c>
      <c r="B6" s="32" t="s">
        <v>35</v>
      </c>
      <c r="C6" s="33"/>
      <c r="D6" s="100"/>
      <c r="E6" s="34"/>
      <c r="F6" s="112"/>
      <c r="G6" s="54"/>
      <c r="H6" s="55"/>
      <c r="I6" s="55"/>
      <c r="J6" s="123"/>
      <c r="K6" s="54"/>
      <c r="L6" s="55"/>
      <c r="M6" s="55"/>
      <c r="N6" s="56"/>
      <c r="P6" s="37"/>
    </row>
    <row r="7" spans="1:16" ht="71.400000000000006" customHeight="1" x14ac:dyDescent="0.3">
      <c r="A7" s="2" t="s">
        <v>11</v>
      </c>
      <c r="B7" s="3" t="s">
        <v>36</v>
      </c>
      <c r="C7" s="4" t="s">
        <v>27</v>
      </c>
      <c r="D7" s="101">
        <f>+'[1]PROYECCION DE OBRA ENERO 2023'!$AA$25</f>
        <v>3.3900000000000077</v>
      </c>
      <c r="E7" s="21">
        <f>+'[2]PROYECCION DE OBRA SEP 2022'!$E$25</f>
        <v>555060</v>
      </c>
      <c r="F7" s="113">
        <f>+ROUND(D7*E7,0)</f>
        <v>1881653</v>
      </c>
      <c r="G7" s="52"/>
      <c r="H7" s="53"/>
      <c r="I7" s="58"/>
      <c r="J7" s="122"/>
      <c r="K7" s="127"/>
      <c r="L7" s="58"/>
      <c r="M7" s="58"/>
      <c r="N7" s="59"/>
      <c r="P7" s="37"/>
    </row>
    <row r="8" spans="1:16" ht="35.25" customHeight="1" x14ac:dyDescent="0.3">
      <c r="A8" s="31">
        <v>5</v>
      </c>
      <c r="B8" s="32" t="s">
        <v>37</v>
      </c>
      <c r="C8" s="33"/>
      <c r="D8" s="100"/>
      <c r="E8" s="34"/>
      <c r="F8" s="112"/>
      <c r="G8" s="54"/>
      <c r="H8" s="55"/>
      <c r="I8" s="55"/>
      <c r="J8" s="123"/>
      <c r="K8" s="54"/>
      <c r="L8" s="55"/>
      <c r="M8" s="55"/>
      <c r="N8" s="56"/>
      <c r="P8" s="37"/>
    </row>
    <row r="9" spans="1:16" ht="84.6" customHeight="1" x14ac:dyDescent="0.3">
      <c r="A9" s="2" t="s">
        <v>13</v>
      </c>
      <c r="B9" s="3" t="s">
        <v>38</v>
      </c>
      <c r="C9" s="4" t="s">
        <v>12</v>
      </c>
      <c r="D9" s="101">
        <f>+'[1]PROYECCION DE OBRA ENERO 2023'!$AA$27</f>
        <v>4886.6399999999994</v>
      </c>
      <c r="E9" s="21">
        <f>+'[2]PROYECCION DE OBRA SEP 2022'!$E$27</f>
        <v>7324</v>
      </c>
      <c r="F9" s="113">
        <f>+ROUND(D9*E9,0)</f>
        <v>35789751</v>
      </c>
      <c r="G9" s="52"/>
      <c r="H9" s="53"/>
      <c r="I9" s="60"/>
      <c r="J9" s="122"/>
      <c r="K9" s="127"/>
      <c r="L9" s="60"/>
      <c r="M9" s="58"/>
      <c r="N9" s="59"/>
      <c r="P9" s="37"/>
    </row>
    <row r="10" spans="1:16" ht="35.25" customHeight="1" x14ac:dyDescent="0.3">
      <c r="A10" s="31">
        <v>6</v>
      </c>
      <c r="B10" s="32" t="s">
        <v>46</v>
      </c>
      <c r="C10" s="33"/>
      <c r="D10" s="100"/>
      <c r="E10" s="34"/>
      <c r="F10" s="112"/>
      <c r="G10" s="54"/>
      <c r="H10" s="55"/>
      <c r="I10" s="55"/>
      <c r="J10" s="123"/>
      <c r="K10" s="54"/>
      <c r="L10" s="55"/>
      <c r="M10" s="55"/>
      <c r="N10" s="56"/>
      <c r="P10" s="37"/>
    </row>
    <row r="11" spans="1:16" ht="84.6" customHeight="1" x14ac:dyDescent="0.3">
      <c r="A11" s="2" t="s">
        <v>14</v>
      </c>
      <c r="B11" s="3" t="s">
        <v>39</v>
      </c>
      <c r="C11" s="4" t="s">
        <v>3</v>
      </c>
      <c r="D11" s="101">
        <f>+'[1]PROYECCION DE OBRA ENERO 2023'!AA31</f>
        <v>30.200000000000045</v>
      </c>
      <c r="E11" s="21">
        <f>+'[2]PROYECCION DE OBRA SEP 2022'!$E$31</f>
        <v>29631</v>
      </c>
      <c r="F11" s="113">
        <f t="shared" ref="F11:F17" si="0">+ROUND(D11*E11,0)</f>
        <v>894856</v>
      </c>
      <c r="G11" s="52"/>
      <c r="H11" s="53"/>
      <c r="I11" s="60"/>
      <c r="J11" s="121"/>
      <c r="K11" s="126"/>
      <c r="L11" s="58"/>
      <c r="M11" s="58"/>
      <c r="N11" s="59"/>
      <c r="P11" s="37"/>
    </row>
    <row r="12" spans="1:16" ht="84.6" customHeight="1" x14ac:dyDescent="0.3">
      <c r="A12" s="2" t="s">
        <v>15</v>
      </c>
      <c r="B12" s="3" t="s">
        <v>40</v>
      </c>
      <c r="C12" s="4" t="s">
        <v>3</v>
      </c>
      <c r="D12" s="101">
        <f>+'[1]PROYECCION DE OBRA ENERO 2023'!AA32</f>
        <v>29</v>
      </c>
      <c r="E12" s="21">
        <f>+'[2]PROYECCION DE OBRA SEP 2022'!$E$32</f>
        <v>54657</v>
      </c>
      <c r="F12" s="113">
        <f t="shared" si="0"/>
        <v>1585053</v>
      </c>
      <c r="G12" s="52"/>
      <c r="H12" s="53"/>
      <c r="I12" s="60"/>
      <c r="J12" s="121"/>
      <c r="K12" s="126"/>
      <c r="L12" s="58"/>
      <c r="M12" s="58"/>
      <c r="N12" s="59"/>
      <c r="P12" s="37"/>
    </row>
    <row r="13" spans="1:16" ht="64.8" customHeight="1" x14ac:dyDescent="0.3">
      <c r="A13" s="2" t="s">
        <v>16</v>
      </c>
      <c r="B13" s="3" t="s">
        <v>41</v>
      </c>
      <c r="C13" s="4" t="s">
        <v>8</v>
      </c>
      <c r="D13" s="101">
        <f>+'[1]PROYECCION DE OBRA ENERO 2023'!AA34</f>
        <v>2</v>
      </c>
      <c r="E13" s="21">
        <f>+'[2]PROYECCION DE OBRA SEP 2022'!$E$34</f>
        <v>429685</v>
      </c>
      <c r="F13" s="113">
        <f t="shared" si="0"/>
        <v>859370</v>
      </c>
      <c r="G13" s="52"/>
      <c r="H13" s="53"/>
      <c r="I13" s="58"/>
      <c r="J13" s="122"/>
      <c r="K13" s="126"/>
      <c r="L13" s="58"/>
      <c r="M13" s="58"/>
      <c r="N13" s="59"/>
      <c r="P13" s="37"/>
    </row>
    <row r="14" spans="1:16" ht="95.4" customHeight="1" x14ac:dyDescent="0.3">
      <c r="A14" s="2" t="s">
        <v>17</v>
      </c>
      <c r="B14" s="3" t="s">
        <v>42</v>
      </c>
      <c r="C14" s="4" t="s">
        <v>3</v>
      </c>
      <c r="D14" s="101">
        <f>+'[1]PROYECCION DE OBRA ENERO 2023'!AA35</f>
        <v>1572.1</v>
      </c>
      <c r="E14" s="21">
        <f>+'[2]PROYECCION DE OBRA SEP 2022'!$E$35</f>
        <v>4975</v>
      </c>
      <c r="F14" s="113">
        <f t="shared" si="0"/>
        <v>7821198</v>
      </c>
      <c r="G14" s="52"/>
      <c r="H14" s="53"/>
      <c r="I14" s="60"/>
      <c r="J14" s="121"/>
      <c r="K14" s="126"/>
      <c r="L14" s="58"/>
      <c r="M14" s="58"/>
      <c r="N14" s="59"/>
      <c r="P14" s="37"/>
    </row>
    <row r="15" spans="1:16" ht="84.6" customHeight="1" x14ac:dyDescent="0.3">
      <c r="A15" s="2" t="s">
        <v>18</v>
      </c>
      <c r="B15" s="3" t="s">
        <v>43</v>
      </c>
      <c r="C15" s="4" t="s">
        <v>27</v>
      </c>
      <c r="D15" s="101">
        <f>+'[1]PROYECCION DE OBRA ENERO 2023'!AA36</f>
        <v>129.3900000000001</v>
      </c>
      <c r="E15" s="21">
        <f>+'[2]PROYECCION DE OBRA SEP 2022'!$E$36</f>
        <v>149964</v>
      </c>
      <c r="F15" s="113">
        <f t="shared" si="0"/>
        <v>19403842</v>
      </c>
      <c r="G15" s="52"/>
      <c r="H15" s="53"/>
      <c r="I15" s="60"/>
      <c r="J15" s="122"/>
      <c r="K15" s="126"/>
      <c r="L15" s="58"/>
      <c r="M15" s="58"/>
      <c r="N15" s="59"/>
      <c r="P15" s="37"/>
    </row>
    <row r="16" spans="1:16" ht="84.6" customHeight="1" x14ac:dyDescent="0.3">
      <c r="A16" s="2">
        <v>6.7</v>
      </c>
      <c r="B16" s="3" t="s">
        <v>44</v>
      </c>
      <c r="C16" s="4" t="s">
        <v>3</v>
      </c>
      <c r="D16" s="101">
        <f>+'[1]PROYECCION DE OBRA ENERO 2023'!AA37</f>
        <v>50</v>
      </c>
      <c r="E16" s="21">
        <f>+'[2]PROYECCION DE OBRA SEP 2022'!$E$37</f>
        <v>73254</v>
      </c>
      <c r="F16" s="113">
        <f t="shared" si="0"/>
        <v>3662700</v>
      </c>
      <c r="G16" s="52"/>
      <c r="H16" s="60"/>
      <c r="I16" s="60"/>
      <c r="J16" s="121"/>
      <c r="K16" s="126"/>
      <c r="L16" s="58"/>
      <c r="M16" s="58"/>
      <c r="N16" s="59"/>
      <c r="P16" s="37"/>
    </row>
    <row r="17" spans="1:16" ht="56.4" customHeight="1" x14ac:dyDescent="0.3">
      <c r="A17" s="2">
        <v>6.8</v>
      </c>
      <c r="B17" s="3" t="s">
        <v>45</v>
      </c>
      <c r="C17" s="4" t="s">
        <v>27</v>
      </c>
      <c r="D17" s="101">
        <f>+'[1]PROYECCION DE OBRA ENERO 2023'!AA38</f>
        <v>226.55</v>
      </c>
      <c r="E17" s="21">
        <f>+'[2]PROYECCION DE OBRA SEP 2022'!$E$38</f>
        <v>15294</v>
      </c>
      <c r="F17" s="113">
        <f t="shared" si="0"/>
        <v>3464856</v>
      </c>
      <c r="G17" s="52"/>
      <c r="H17" s="53"/>
      <c r="I17" s="58"/>
      <c r="J17" s="121"/>
      <c r="K17" s="127"/>
      <c r="L17" s="58"/>
      <c r="M17" s="58"/>
      <c r="N17" s="59"/>
      <c r="P17" s="37"/>
    </row>
    <row r="18" spans="1:16" ht="27" customHeight="1" x14ac:dyDescent="0.3">
      <c r="A18" s="31" t="s">
        <v>48</v>
      </c>
      <c r="B18" s="32" t="s">
        <v>47</v>
      </c>
      <c r="C18" s="33"/>
      <c r="D18" s="100"/>
      <c r="E18" s="34"/>
      <c r="F18" s="112"/>
      <c r="G18" s="54"/>
      <c r="H18" s="55"/>
      <c r="I18" s="55"/>
      <c r="J18" s="123"/>
      <c r="K18" s="54"/>
      <c r="L18" s="55"/>
      <c r="M18" s="55"/>
      <c r="N18" s="56"/>
      <c r="P18" s="37"/>
    </row>
    <row r="19" spans="1:16" ht="64.8" customHeight="1" x14ac:dyDescent="0.3">
      <c r="A19" s="2" t="s">
        <v>49</v>
      </c>
      <c r="B19" s="3" t="s">
        <v>59</v>
      </c>
      <c r="C19" s="4" t="s">
        <v>50</v>
      </c>
      <c r="D19" s="101">
        <f>+'[1]PROYECCION DE OBRA ENERO 2023'!G93</f>
        <v>150</v>
      </c>
      <c r="E19" s="21">
        <f>+'[1]PROYECCION DE OBRA ENERO 2023'!E93</f>
        <v>107590</v>
      </c>
      <c r="F19" s="113">
        <f t="shared" ref="F19:F25" si="1">+ROUND(D19*E19,0)</f>
        <v>16138500</v>
      </c>
      <c r="G19" s="50"/>
      <c r="H19" s="51"/>
      <c r="I19" s="51"/>
      <c r="J19" s="124"/>
      <c r="K19" s="50"/>
      <c r="L19" s="58"/>
      <c r="M19" s="58"/>
      <c r="N19" s="59"/>
      <c r="P19" s="37"/>
    </row>
    <row r="20" spans="1:16" ht="64.8" customHeight="1" x14ac:dyDescent="0.3">
      <c r="A20" s="2" t="s">
        <v>51</v>
      </c>
      <c r="B20" s="3" t="s">
        <v>52</v>
      </c>
      <c r="C20" s="4" t="s">
        <v>27</v>
      </c>
      <c r="D20" s="101">
        <f>+'[1]PROYECCION DE OBRA ENERO 2023'!G94</f>
        <v>387.17920000000004</v>
      </c>
      <c r="E20" s="21">
        <f>+'[1]PROYECCION DE OBRA ENERO 2023'!E94</f>
        <v>160039</v>
      </c>
      <c r="F20" s="113">
        <f t="shared" si="1"/>
        <v>61963772</v>
      </c>
      <c r="G20" s="52"/>
      <c r="H20" s="53"/>
      <c r="I20" s="58"/>
      <c r="J20" s="121"/>
      <c r="K20" s="50"/>
      <c r="L20" s="51"/>
      <c r="M20" s="51"/>
      <c r="N20" s="57"/>
      <c r="P20" s="37"/>
    </row>
    <row r="21" spans="1:16" ht="64.8" customHeight="1" x14ac:dyDescent="0.3">
      <c r="A21" s="2" t="s">
        <v>53</v>
      </c>
      <c r="B21" s="3" t="s">
        <v>54</v>
      </c>
      <c r="C21" s="4" t="s">
        <v>27</v>
      </c>
      <c r="D21" s="101">
        <f>+'[1]PROYECCION DE OBRA ENERO 2023'!G95</f>
        <v>14.1</v>
      </c>
      <c r="E21" s="21">
        <f>+'[1]PROYECCION DE OBRA ENERO 2023'!E95</f>
        <v>754730</v>
      </c>
      <c r="F21" s="113">
        <f t="shared" si="1"/>
        <v>10641693</v>
      </c>
      <c r="G21" s="52"/>
      <c r="H21" s="53"/>
      <c r="I21" s="58"/>
      <c r="J21" s="121"/>
      <c r="K21" s="126"/>
      <c r="L21" s="51"/>
      <c r="M21" s="51"/>
      <c r="N21" s="57"/>
      <c r="P21" s="37"/>
    </row>
    <row r="22" spans="1:16" ht="60.6" customHeight="1" x14ac:dyDescent="0.3">
      <c r="A22" s="2" t="s">
        <v>55</v>
      </c>
      <c r="B22" s="3" t="s">
        <v>56</v>
      </c>
      <c r="C22" s="4" t="s">
        <v>2</v>
      </c>
      <c r="D22" s="101">
        <f>+'[1]PROYECCION DE OBRA ENERO 2023'!G96</f>
        <v>6</v>
      </c>
      <c r="E22" s="21">
        <f>+'[1]PROYECCION DE OBRA ENERO 2023'!E96</f>
        <v>5944677</v>
      </c>
      <c r="F22" s="113">
        <f t="shared" si="1"/>
        <v>35668062</v>
      </c>
      <c r="G22" s="50"/>
      <c r="H22" s="51"/>
      <c r="I22" s="51"/>
      <c r="J22" s="124"/>
      <c r="K22" s="50"/>
      <c r="L22" s="51"/>
      <c r="M22" s="51"/>
      <c r="N22" s="57"/>
      <c r="P22" s="37"/>
    </row>
    <row r="23" spans="1:16" ht="57.6" customHeight="1" x14ac:dyDescent="0.3">
      <c r="A23" s="2" t="s">
        <v>57</v>
      </c>
      <c r="B23" s="3" t="s">
        <v>58</v>
      </c>
      <c r="C23" s="4" t="s">
        <v>28</v>
      </c>
      <c r="D23" s="101">
        <f>+'[1]PROYECCION DE OBRA ENERO 2023'!G97</f>
        <v>4806</v>
      </c>
      <c r="E23" s="21">
        <f>+'[1]PROYECCION DE OBRA ENERO 2023'!E97</f>
        <v>10809</v>
      </c>
      <c r="F23" s="113">
        <f t="shared" si="1"/>
        <v>51948054</v>
      </c>
      <c r="G23" s="52"/>
      <c r="H23" s="53"/>
      <c r="I23" s="58"/>
      <c r="J23" s="121"/>
      <c r="K23" s="50"/>
      <c r="L23" s="51"/>
      <c r="M23" s="51"/>
      <c r="N23" s="57"/>
      <c r="P23" s="37"/>
    </row>
    <row r="24" spans="1:16" ht="64.8" customHeight="1" x14ac:dyDescent="0.3">
      <c r="A24" s="2" t="s">
        <v>68</v>
      </c>
      <c r="B24" s="3" t="s">
        <v>70</v>
      </c>
      <c r="C24" s="4" t="s">
        <v>50</v>
      </c>
      <c r="D24" s="101">
        <f>+'[1]PROYECCION DE OBRA ENERO 2023'!G98</f>
        <v>188</v>
      </c>
      <c r="E24" s="21">
        <f>+'[1]PROYECCION DE OBRA ENERO 2023'!E98</f>
        <v>274985</v>
      </c>
      <c r="F24" s="113">
        <f t="shared" si="1"/>
        <v>51697180</v>
      </c>
      <c r="G24" s="52"/>
      <c r="H24" s="53"/>
      <c r="I24" s="58"/>
      <c r="J24" s="121"/>
      <c r="K24" s="50"/>
      <c r="L24" s="51"/>
      <c r="M24" s="60"/>
      <c r="N24" s="115"/>
      <c r="P24" s="37"/>
    </row>
    <row r="25" spans="1:16" ht="64.8" customHeight="1" x14ac:dyDescent="0.3">
      <c r="A25" s="2" t="s">
        <v>69</v>
      </c>
      <c r="B25" s="3" t="s">
        <v>71</v>
      </c>
      <c r="C25" s="4" t="s">
        <v>2</v>
      </c>
      <c r="D25" s="101">
        <f>+'[1]PROYECCION DE OBRA ENERO 2023'!G99</f>
        <v>20</v>
      </c>
      <c r="E25" s="21">
        <f>+'[1]PROYECCION DE OBRA ENERO 2023'!E99</f>
        <v>241755</v>
      </c>
      <c r="F25" s="113">
        <f t="shared" si="1"/>
        <v>4835100</v>
      </c>
      <c r="G25" s="52"/>
      <c r="H25" s="53"/>
      <c r="I25" s="60"/>
      <c r="J25" s="122"/>
      <c r="K25" s="50"/>
      <c r="L25" s="51"/>
      <c r="M25" s="58"/>
      <c r="N25" s="59"/>
      <c r="P25" s="37"/>
    </row>
    <row r="26" spans="1:16" ht="64.8" customHeight="1" thickBot="1" x14ac:dyDescent="0.35">
      <c r="A26" s="86"/>
      <c r="B26" s="80" t="s">
        <v>72</v>
      </c>
      <c r="C26" s="81"/>
      <c r="D26" s="102"/>
      <c r="E26" s="22"/>
      <c r="F26" s="114">
        <v>-130892644</v>
      </c>
      <c r="G26" s="116"/>
      <c r="H26" s="117"/>
      <c r="I26" s="118"/>
      <c r="J26" s="125"/>
      <c r="K26" s="116"/>
      <c r="L26" s="117"/>
      <c r="M26" s="118"/>
      <c r="N26" s="119"/>
      <c r="P26" s="37"/>
    </row>
    <row r="27" spans="1:16" ht="14.4" thickBot="1" x14ac:dyDescent="0.35">
      <c r="A27" s="75"/>
      <c r="B27" s="76"/>
      <c r="C27" s="77"/>
      <c r="D27" s="103"/>
      <c r="E27" s="78"/>
      <c r="F27" s="79"/>
      <c r="G27" s="44"/>
      <c r="H27" s="45"/>
      <c r="I27" s="45"/>
      <c r="J27" s="64"/>
      <c r="K27" s="44"/>
      <c r="L27" s="45"/>
      <c r="M27" s="45"/>
      <c r="N27" s="46"/>
    </row>
    <row r="28" spans="1:16" s="5" customFormat="1" ht="39.6" customHeight="1" thickBot="1" x14ac:dyDescent="0.3">
      <c r="A28" s="11"/>
      <c r="B28" s="12" t="s">
        <v>1</v>
      </c>
      <c r="C28" s="13"/>
      <c r="D28" s="104"/>
      <c r="E28" s="23"/>
      <c r="F28" s="14">
        <f>SUM(F4:F27)</f>
        <v>250259865</v>
      </c>
      <c r="G28" s="39">
        <f>SUM(G4:G25)</f>
        <v>0</v>
      </c>
      <c r="H28" s="40">
        <f>SUM(H4:H25)</f>
        <v>0</v>
      </c>
      <c r="I28" s="40">
        <f t="shared" ref="I28:J28" si="2">SUM(I4:I25)</f>
        <v>0</v>
      </c>
      <c r="J28" s="40">
        <f t="shared" si="2"/>
        <v>0</v>
      </c>
      <c r="K28" s="39">
        <f>SUM(K4:K25)</f>
        <v>0</v>
      </c>
      <c r="L28" s="40">
        <f>SUM(L4:L25)</f>
        <v>0</v>
      </c>
      <c r="M28" s="40">
        <f>SUM(M4:M25)</f>
        <v>0</v>
      </c>
      <c r="N28" s="41">
        <f>SUM(N4:N25)</f>
        <v>0</v>
      </c>
      <c r="O28" s="35"/>
      <c r="P28" s="38"/>
    </row>
    <row r="29" spans="1:16" s="5" customFormat="1" ht="32.25" customHeight="1" thickBot="1" x14ac:dyDescent="0.3">
      <c r="A29" s="9"/>
      <c r="B29" s="10" t="s">
        <v>19</v>
      </c>
      <c r="C29" s="15"/>
      <c r="D29" s="105"/>
      <c r="E29" s="28">
        <v>0.2676</v>
      </c>
      <c r="F29" s="16">
        <f>ROUND((F28*E29),0)</f>
        <v>66969540</v>
      </c>
      <c r="G29" s="61">
        <f t="shared" ref="G29:N29" si="3">+G28/$F$28</f>
        <v>0</v>
      </c>
      <c r="H29" s="62">
        <f t="shared" si="3"/>
        <v>0</v>
      </c>
      <c r="I29" s="62">
        <f t="shared" si="3"/>
        <v>0</v>
      </c>
      <c r="J29" s="65">
        <f t="shared" si="3"/>
        <v>0</v>
      </c>
      <c r="K29" s="61">
        <f t="shared" si="3"/>
        <v>0</v>
      </c>
      <c r="L29" s="62">
        <f t="shared" si="3"/>
        <v>0</v>
      </c>
      <c r="M29" s="62">
        <f t="shared" si="3"/>
        <v>0</v>
      </c>
      <c r="N29" s="63">
        <f t="shared" si="3"/>
        <v>0</v>
      </c>
      <c r="O29" s="35"/>
    </row>
    <row r="30" spans="1:16" s="5" customFormat="1" ht="39.6" customHeight="1" thickBot="1" x14ac:dyDescent="0.3">
      <c r="A30" s="17"/>
      <c r="B30" s="18" t="s">
        <v>20</v>
      </c>
      <c r="C30" s="19"/>
      <c r="D30" s="106"/>
      <c r="E30" s="29">
        <v>0.05</v>
      </c>
      <c r="F30" s="20">
        <f>ROUND((F28*E30),0)</f>
        <v>12512993</v>
      </c>
      <c r="G30" s="87">
        <f>+SUM(G29:N29)</f>
        <v>0</v>
      </c>
      <c r="H30" s="88"/>
      <c r="I30" s="88"/>
      <c r="J30" s="88"/>
      <c r="K30" s="88"/>
      <c r="L30" s="88"/>
      <c r="M30" s="88"/>
      <c r="N30" s="89"/>
      <c r="O30" s="36"/>
    </row>
    <row r="31" spans="1:16" s="5" customFormat="1" ht="32.25" customHeight="1" thickBot="1" x14ac:dyDescent="0.3">
      <c r="A31" s="11"/>
      <c r="B31" s="12" t="s">
        <v>21</v>
      </c>
      <c r="C31" s="13"/>
      <c r="D31" s="104"/>
      <c r="E31" s="30">
        <f>SUM(E29:E30)</f>
        <v>0.31759999999999999</v>
      </c>
      <c r="F31" s="14">
        <f>ROUND((SUM(F28:F30)),0)+2</f>
        <v>329742400</v>
      </c>
      <c r="G31" s="42"/>
      <c r="H31" s="42"/>
      <c r="I31" s="42"/>
      <c r="J31" s="42"/>
      <c r="K31" s="42"/>
      <c r="L31" s="42"/>
      <c r="M31" s="42"/>
      <c r="N31" s="42"/>
      <c r="O31" s="36"/>
    </row>
    <row r="32" spans="1:16" ht="12" customHeight="1" x14ac:dyDescent="0.25">
      <c r="G32" s="36"/>
      <c r="H32" s="43"/>
    </row>
    <row r="33" spans="1:9" x14ac:dyDescent="0.3">
      <c r="A33" s="66"/>
      <c r="B33" s="66"/>
      <c r="C33" s="66"/>
      <c r="D33" s="108"/>
      <c r="E33" s="67"/>
      <c r="F33" s="68"/>
      <c r="G33" s="67"/>
      <c r="H33" s="67"/>
      <c r="I33" s="67"/>
    </row>
    <row r="34" spans="1:9" x14ac:dyDescent="0.3">
      <c r="A34" s="66"/>
      <c r="B34" s="66"/>
      <c r="C34" s="66"/>
      <c r="D34" s="108"/>
      <c r="E34" s="67"/>
      <c r="F34" s="68"/>
      <c r="G34" s="67"/>
      <c r="H34" s="67"/>
      <c r="I34" s="67"/>
    </row>
    <row r="35" spans="1:9" x14ac:dyDescent="0.3">
      <c r="A35" s="66"/>
      <c r="B35" s="66"/>
      <c r="C35" s="66"/>
      <c r="D35" s="108"/>
      <c r="E35" s="67"/>
      <c r="F35" s="68"/>
      <c r="G35" s="67"/>
      <c r="H35" s="67"/>
      <c r="I35" s="67"/>
    </row>
    <row r="36" spans="1:9" x14ac:dyDescent="0.3">
      <c r="A36" s="69"/>
      <c r="B36" s="69"/>
      <c r="C36" s="69"/>
      <c r="D36" s="109"/>
      <c r="E36" s="69"/>
      <c r="F36" s="69"/>
      <c r="G36" s="69"/>
      <c r="H36" s="69"/>
      <c r="I36" s="69"/>
    </row>
    <row r="37" spans="1:9" x14ac:dyDescent="0.25">
      <c r="A37" s="69"/>
      <c r="B37" s="71" t="s">
        <v>60</v>
      </c>
      <c r="C37" s="72"/>
      <c r="D37" s="110"/>
      <c r="E37" s="72" t="s">
        <v>61</v>
      </c>
      <c r="F37" s="72"/>
      <c r="G37" s="97"/>
      <c r="H37" s="97"/>
      <c r="I37" s="97"/>
    </row>
    <row r="38" spans="1:9" x14ac:dyDescent="0.3">
      <c r="A38" s="69"/>
      <c r="B38" s="70" t="s">
        <v>62</v>
      </c>
      <c r="C38" s="69"/>
      <c r="D38" s="109" t="s">
        <v>63</v>
      </c>
      <c r="E38" s="69"/>
      <c r="F38" s="69"/>
      <c r="G38" s="98"/>
      <c r="H38" s="98"/>
      <c r="I38" s="98"/>
    </row>
    <row r="39" spans="1:9" x14ac:dyDescent="0.25">
      <c r="A39" s="69"/>
      <c r="B39" s="73" t="s">
        <v>64</v>
      </c>
      <c r="C39" s="73"/>
      <c r="D39" s="110" t="s">
        <v>65</v>
      </c>
      <c r="E39" s="73"/>
      <c r="F39" s="73"/>
      <c r="G39" s="74"/>
      <c r="H39" s="74"/>
      <c r="I39" s="74"/>
    </row>
    <row r="40" spans="1:9" x14ac:dyDescent="0.3">
      <c r="A40" s="66"/>
      <c r="B40" s="66" t="s">
        <v>66</v>
      </c>
      <c r="C40" s="66"/>
      <c r="D40" s="108" t="s">
        <v>67</v>
      </c>
      <c r="E40" s="67"/>
      <c r="F40" s="68"/>
      <c r="G40" s="67"/>
      <c r="H40" s="67"/>
      <c r="I40" s="67"/>
    </row>
  </sheetData>
  <protectedRanges>
    <protectedRange sqref="A5:C5" name="Columnas A a D_4"/>
    <protectedRange sqref="A7:C7" name="Columnas A a D_4_2"/>
    <protectedRange sqref="A9:C9" name="Columnas A a D_4_3"/>
    <protectedRange sqref="A11:B12" name="Columnas A a D_4_5"/>
    <protectedRange sqref="A13:C17" name="Columnas A a D_4_6"/>
    <protectedRange sqref="C11:C12" name="Columnas A a D_4_7"/>
  </protectedRanges>
  <autoFilter ref="A2:F31" xr:uid="{00000000-0009-0000-0000-000000000000}"/>
  <mergeCells count="6">
    <mergeCell ref="G38:I38"/>
    <mergeCell ref="G30:N30"/>
    <mergeCell ref="G1:J1"/>
    <mergeCell ref="K1:N1"/>
    <mergeCell ref="A1:F1"/>
    <mergeCell ref="G37:I37"/>
  </mergeCells>
  <phoneticPr fontId="13" type="noConversion"/>
  <conditionalFormatting sqref="F4:F5 F27 D27:D31 D4:D5 F7 D18 F18">
    <cfRule type="cellIs" dxfId="13" priority="84" stopIfTrue="1" operator="equal">
      <formula>0</formula>
    </cfRule>
  </conditionalFormatting>
  <conditionalFormatting sqref="D3 F3">
    <cfRule type="cellIs" dxfId="12" priority="63" stopIfTrue="1" operator="equal">
      <formula>0</formula>
    </cfRule>
  </conditionalFormatting>
  <conditionalFormatting sqref="B3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 F6">
    <cfRule type="cellIs" dxfId="11" priority="56" stopIfTrue="1" operator="equal">
      <formula>0</formula>
    </cfRule>
  </conditionalFormatting>
  <conditionalFormatting sqref="B6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">
    <cfRule type="cellIs" dxfId="10" priority="43" stopIfTrue="1" operator="equal">
      <formula>0</formula>
    </cfRule>
  </conditionalFormatting>
  <conditionalFormatting sqref="B7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 F8">
    <cfRule type="cellIs" dxfId="9" priority="40" stopIfTrue="1" operator="equal">
      <formula>0</formula>
    </cfRule>
  </conditionalFormatting>
  <conditionalFormatting sqref="B8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3:D17">
    <cfRule type="cellIs" dxfId="8" priority="15" stopIfTrue="1" operator="equal">
      <formula>0</formula>
    </cfRule>
  </conditionalFormatting>
  <conditionalFormatting sqref="D9">
    <cfRule type="cellIs" dxfId="7" priority="33" stopIfTrue="1" operator="equal">
      <formula>0</formula>
    </cfRule>
  </conditionalFormatting>
  <conditionalFormatting sqref="B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">
    <cfRule type="cellIs" dxfId="6" priority="32" stopIfTrue="1" operator="equal">
      <formula>0</formula>
    </cfRule>
  </conditionalFormatting>
  <conditionalFormatting sqref="D11:D12">
    <cfRule type="cellIs" dxfId="5" priority="21" stopIfTrue="1" operator="equal">
      <formula>0</formula>
    </cfRule>
  </conditionalFormatting>
  <conditionalFormatting sqref="B11:B1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0 F10">
    <cfRule type="cellIs" dxfId="4" priority="11" stopIfTrue="1" operator="equal">
      <formula>0</formula>
    </cfRule>
  </conditionalFormatting>
  <conditionalFormatting sqref="B1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:F17">
    <cfRule type="cellIs" dxfId="3" priority="9" stopIfTrue="1" operator="equal">
      <formula>0</formula>
    </cfRule>
  </conditionalFormatting>
  <conditionalFormatting sqref="B13:B17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9:D26">
    <cfRule type="cellIs" dxfId="2" priority="7" stopIfTrue="1" operator="equal">
      <formula>0</formula>
    </cfRule>
  </conditionalFormatting>
  <conditionalFormatting sqref="F19:F23">
    <cfRule type="cellIs" dxfId="1" priority="5" stopIfTrue="1" operator="equal">
      <formula>0</formula>
    </cfRule>
  </conditionalFormatting>
  <conditionalFormatting sqref="B19:B2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B30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 B18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:F26">
    <cfRule type="cellIs" dxfId="0" priority="2" stopIfTrue="1" operator="equal">
      <formula>0</formula>
    </cfRule>
  </conditionalFormatting>
  <conditionalFormatting sqref="B24:C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42" orientation="landscape" r:id="rId1"/>
  <rowBreaks count="1" manualBreakCount="1">
    <brk id="1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PROGRAMACION</vt:lpstr>
      <vt:lpstr>PROGRAMACION!Área_de_impresión</vt:lpstr>
      <vt:lpstr>PROGRAMACION!Títulos_a_imprimir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Asus</cp:lastModifiedBy>
  <cp:lastPrinted>2023-04-19T14:16:14Z</cp:lastPrinted>
  <dcterms:created xsi:type="dcterms:W3CDTF">2013-07-15T13:17:12Z</dcterms:created>
  <dcterms:modified xsi:type="dcterms:W3CDTF">2023-04-19T17:32:21Z</dcterms:modified>
</cp:coreProperties>
</file>