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Info Gobernación\Ciclo viabilidad y aprobacion Nuevo SGR\Ajustes\Regionales\2019000040015 - Amaga angelopolis\Solicitud\"/>
    </mc:Choice>
  </mc:AlternateContent>
  <bookViews>
    <workbookView xWindow="0" yWindow="0" windowWidth="20490" windowHeight="7050"/>
  </bookViews>
  <sheets>
    <sheet name="Hoja1" sheetId="2" r:id="rId1"/>
    <sheet name="Sheet1" sheetId="3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57" i="2" l="1"/>
  <c r="K37" i="2" l="1"/>
  <c r="G79" i="3"/>
  <c r="G77" i="3"/>
  <c r="N72" i="3"/>
  <c r="G72" i="3"/>
  <c r="P61" i="3"/>
  <c r="P53" i="3"/>
  <c r="P23" i="3"/>
  <c r="P19" i="3"/>
  <c r="P16" i="3"/>
  <c r="P10" i="3"/>
  <c r="P3" i="3"/>
  <c r="J17" i="2"/>
  <c r="J13" i="2"/>
  <c r="M40" i="2"/>
  <c r="G48" i="2"/>
  <c r="J18" i="2" l="1"/>
  <c r="I48" i="2" l="1"/>
  <c r="J39" i="2" l="1"/>
  <c r="J34" i="2"/>
  <c r="J33" i="2"/>
  <c r="J32" i="2"/>
  <c r="J9" i="2"/>
  <c r="J10" i="2"/>
  <c r="J11" i="2"/>
  <c r="J12" i="2"/>
  <c r="J14" i="2"/>
  <c r="J15" i="2"/>
  <c r="J16" i="2"/>
  <c r="J19" i="2"/>
  <c r="J20" i="2"/>
  <c r="I21" i="2" l="1"/>
  <c r="H21" i="2"/>
  <c r="H42" i="2"/>
  <c r="J41" i="2"/>
  <c r="J40" i="2"/>
  <c r="J21" i="2" l="1"/>
</calcChain>
</file>

<file path=xl/comments1.xml><?xml version="1.0" encoding="utf-8"?>
<comments xmlns="http://schemas.openxmlformats.org/spreadsheetml/2006/main">
  <authors>
    <author>Daniela Duque G</author>
    <author>DANIELA</author>
  </authors>
  <commentList>
    <comment ref="B6" authorId="0" shapeId="0">
      <text>
        <r>
          <rPr>
            <b/>
            <sz val="9"/>
            <color rgb="FF000000"/>
            <rFont val="Tahoma"/>
            <family val="2"/>
          </rPr>
          <t>Elegir Item a ajustar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H8" authorId="1" shapeId="0">
      <text>
        <r>
          <rPr>
            <sz val="9"/>
            <color rgb="FF000000"/>
            <rFont val="Tahoma"/>
            <family val="2"/>
          </rPr>
          <t>En esta columna se debe identificar el valor inicial del proyecto aprobado, frente a la MGA. OK..</t>
        </r>
      </text>
    </comment>
    <comment ref="B29" authorId="0" shapeId="0">
      <text>
        <r>
          <rPr>
            <b/>
            <sz val="9"/>
            <color rgb="FF000000"/>
            <rFont val="Tahoma"/>
            <family val="2"/>
          </rPr>
          <t>Elegir Item a ajustar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B37" authorId="0" shapeId="0">
      <text>
        <r>
          <rPr>
            <b/>
            <sz val="9"/>
            <color rgb="FF000000"/>
            <rFont val="Tahoma"/>
            <family val="2"/>
          </rPr>
          <t>Elegir Item a ajustar</t>
        </r>
        <r>
          <rPr>
            <sz val="9"/>
            <color rgb="FF000000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<sst xmlns="http://schemas.openxmlformats.org/spreadsheetml/2006/main" count="687" uniqueCount="440">
  <si>
    <t>Anexo. Guía para la identificación de trámites</t>
  </si>
  <si>
    <t>Código BPIN:</t>
  </si>
  <si>
    <t>Nombre del Proyecto:</t>
  </si>
  <si>
    <t>Mejoramiento de la vía Paso Nivel (Ruta 60) - Ye Amagá - La Clarita - Angelópolis en los municipios de Amagá y Angelópolis del departamento de Antioquia</t>
  </si>
  <si>
    <t>Entidad designada como ejecutora:</t>
  </si>
  <si>
    <t>Departamento de Antioquia</t>
  </si>
  <si>
    <t>Ha sido expedido el acto administrativo de apertura del proceso de selección o el acto administrativo unilateral que decreta el gasto con cargo a los recursos del proyecto</t>
  </si>
  <si>
    <t>SI</t>
  </si>
  <si>
    <t>Aumento o disminución del costo de las actividades existentes</t>
  </si>
  <si>
    <t xml:space="preserve">
Inclusión de nuevas actividades que no fueron previstas en el presupuesto aprobado.</t>
  </si>
  <si>
    <t>Actividad</t>
  </si>
  <si>
    <t>Costo inicial</t>
  </si>
  <si>
    <t>Costo ajustado</t>
  </si>
  <si>
    <t>Cambio en el costo</t>
  </si>
  <si>
    <t>Realizar Obras de explanación</t>
  </si>
  <si>
    <t>Realizar afirmado, sub - bases y bases granulares</t>
  </si>
  <si>
    <t>Realizar transporte de materiales</t>
  </si>
  <si>
    <t>Instalar acero y elementos metálicos</t>
  </si>
  <si>
    <t>Realizar obras de concreto, morteros y obras varias</t>
  </si>
  <si>
    <t>Realizar pavimentación con asfalto, pinturas, geotextiles y neoprenos</t>
  </si>
  <si>
    <t>Instalar señalización</t>
  </si>
  <si>
    <t xml:space="preserve">PMT </t>
  </si>
  <si>
    <t>PMA</t>
  </si>
  <si>
    <t>Realizar interventoría</t>
  </si>
  <si>
    <t>Items no previstos / Items de obra extra</t>
  </si>
  <si>
    <t>Realizar caracterización vial</t>
  </si>
  <si>
    <t>Totales</t>
  </si>
  <si>
    <t>Ampliación en el horizonte de ejecución del proyecto</t>
  </si>
  <si>
    <t>Año Final MGA</t>
  </si>
  <si>
    <t>Año Final Ajustado</t>
  </si>
  <si>
    <t>Número de años en los que se amplia</t>
  </si>
  <si>
    <t>Inclusión de indicador secundario de producto durante la ejecución del proyecto.</t>
  </si>
  <si>
    <t>Aumento o disminución de las metas de indicadores de producto principales y secundarios</t>
  </si>
  <si>
    <t>Objetivo Específico</t>
  </si>
  <si>
    <t>Producto</t>
  </si>
  <si>
    <t>Indicador de Producto</t>
  </si>
  <si>
    <t>Unidad</t>
  </si>
  <si>
    <t>Año</t>
  </si>
  <si>
    <t>Meta inicial</t>
  </si>
  <si>
    <t>Meta ajustada</t>
  </si>
  <si>
    <t>Cambio en la meta</t>
  </si>
  <si>
    <t>Incrementos de recursos del SGR que acumulados no superen el 20%  del valor inicial total del proyecto o Incrementos hasta del 50% del valor inicial con recursos de otras fuentes</t>
  </si>
  <si>
    <t>Tipo Entidad</t>
  </si>
  <si>
    <t>Entidad</t>
  </si>
  <si>
    <t>Tipo Recurso</t>
  </si>
  <si>
    <t>Valor inicial</t>
  </si>
  <si>
    <t>Valor ajustado</t>
  </si>
  <si>
    <t>Cambio en el valor</t>
  </si>
  <si>
    <t>Departamentos</t>
  </si>
  <si>
    <t>Antioquia</t>
  </si>
  <si>
    <t>Asignación para la inversión regional del 60%</t>
  </si>
  <si>
    <t>Municipios</t>
  </si>
  <si>
    <t>Amagá - Antioquia</t>
  </si>
  <si>
    <t>Asignación para la inversión local según NBI y municipios de 4ta, 5ta y 6ta categoría</t>
  </si>
  <si>
    <t>Recursos propios</t>
  </si>
  <si>
    <t>Como resultado del ajuste en el costo de las actividades, el nuevo valor del proyecto es:</t>
  </si>
  <si>
    <t>Valor total del proyecto</t>
  </si>
  <si>
    <t>Valor inicial 
(en pesos $)</t>
  </si>
  <si>
    <t>Valor ajustado
(en pesos $)</t>
  </si>
  <si>
    <t>Cambio en el valor del proyecto 
(en pesos)</t>
  </si>
  <si>
    <t>Cambio en el valor del proyecto 
(en porcentaje)</t>
  </si>
  <si>
    <t xml:space="preserve"> Cambio de ejecutor</t>
  </si>
  <si>
    <t>Ejecutor designado</t>
  </si>
  <si>
    <t>NIT</t>
  </si>
  <si>
    <t>Nuevo ejecutor propuesto</t>
  </si>
  <si>
    <t>N/A</t>
  </si>
  <si>
    <t>XXXXXXXXX</t>
  </si>
  <si>
    <t xml:space="preserve">Cargo
</t>
  </si>
  <si>
    <t>Supervisor y/o Representante Legal de la entidad que presenta el ajuste</t>
  </si>
  <si>
    <t>PRESUPUESTO ADICIONAL</t>
  </si>
  <si>
    <t>ITEM</t>
  </si>
  <si>
    <t>DESCRIPCION</t>
  </si>
  <si>
    <t>UND</t>
  </si>
  <si>
    <t xml:space="preserve"> VALOR UNITARIO </t>
  </si>
  <si>
    <t xml:space="preserve"> CANTIDAD </t>
  </si>
  <si>
    <t>VALOR</t>
  </si>
  <si>
    <t>GRUPO 1 - OBRAS DE EXPLANACION</t>
  </si>
  <si>
    <t>$43.595.222,00</t>
  </si>
  <si>
    <t xml:space="preserve">-$9.899.660,00 </t>
  </si>
  <si>
    <t>1,4</t>
  </si>
  <si>
    <t>Excavación sin clasificar de la explanación, canales y prestamos. No incluye botada.</t>
  </si>
  <si>
    <t>m³</t>
  </si>
  <si>
    <t>$10.707</t>
  </si>
  <si>
    <t>2593,70</t>
  </si>
  <si>
    <t>$27.770.746,00</t>
  </si>
  <si>
    <t xml:space="preserve"> $ 10.707 </t>
  </si>
  <si>
    <t>-8148,40</t>
  </si>
  <si>
    <t xml:space="preserve">-$87.244.919,00 </t>
  </si>
  <si>
    <t>1.6.2</t>
  </si>
  <si>
    <t>Derecho de botadero</t>
  </si>
  <si>
    <t>$4.157</t>
  </si>
  <si>
    <t>3116,40</t>
  </si>
  <si>
    <t>$12.954.875,00</t>
  </si>
  <si>
    <t xml:space="preserve"> $ 4.157 </t>
  </si>
  <si>
    <t>-7378,60</t>
  </si>
  <si>
    <t xml:space="preserve">-$30.672.840,00 </t>
  </si>
  <si>
    <t>1,7</t>
  </si>
  <si>
    <t>Conformación de la calzada con motoniveladora, incluye riego, conformación,  bombeo, nivelación y compactación, limpieza y reconstrucción de cunetas y todo lo necesario para la correcta ejecución de la actividad.</t>
  </si>
  <si>
    <t>m2</t>
  </si>
  <si>
    <t>$1.215</t>
  </si>
  <si>
    <t>-55,00</t>
  </si>
  <si>
    <t>-$66.825,00</t>
  </si>
  <si>
    <t xml:space="preserve"> $ 1.215 </t>
  </si>
  <si>
    <t>19740,00</t>
  </si>
  <si>
    <t xml:space="preserve"> $23.984.100,00 </t>
  </si>
  <si>
    <t>1,13</t>
  </si>
  <si>
    <t xml:space="preserve">Lleno manual compactado con material de la excavacion </t>
  </si>
  <si>
    <t>$19.935</t>
  </si>
  <si>
    <t>147,30</t>
  </si>
  <si>
    <t>$2.936.426,00</t>
  </si>
  <si>
    <t xml:space="preserve"> $19.935 </t>
  </si>
  <si>
    <t>4215,40</t>
  </si>
  <si>
    <t xml:space="preserve"> $84.033.999,00 </t>
  </si>
  <si>
    <t>1,14</t>
  </si>
  <si>
    <t xml:space="preserve">Lleno mecánico compactado con material de la excavacion </t>
  </si>
  <si>
    <t>$16.248</t>
  </si>
  <si>
    <t>0,00</t>
  </si>
  <si>
    <t>-</t>
  </si>
  <si>
    <t xml:space="preserve"> $16.248 </t>
  </si>
  <si>
    <t xml:space="preserve">- </t>
  </si>
  <si>
    <t>TOTAL GRUPO 1</t>
  </si>
  <si>
    <t>GRUPO 2 - AFIRMADO, SUB-BASE Y BASES GRANULARES </t>
  </si>
  <si>
    <t>$356.470.427,00</t>
  </si>
  <si>
    <t xml:space="preserve"> $954.394.195,00 </t>
  </si>
  <si>
    <t>2.5.1</t>
  </si>
  <si>
    <t>Suministro, colocación, conformación y compactación de sub-base, no incluye transporte</t>
  </si>
  <si>
    <t>$128.650</t>
  </si>
  <si>
    <t xml:space="preserve"> $128.650 </t>
  </si>
  <si>
    <t>6090,00</t>
  </si>
  <si>
    <t xml:space="preserve"> $783.478.500,00 </t>
  </si>
  <si>
    <t>2.5.2</t>
  </si>
  <si>
    <t>Suministro, transporte, colocación y compactación de subbase granular para cimentación de tubería y lleno de zanjas</t>
  </si>
  <si>
    <t>$127.217</t>
  </si>
  <si>
    <t>2954,00</t>
  </si>
  <si>
    <t>$375.799.018,00</t>
  </si>
  <si>
    <t xml:space="preserve"> $ 127.217 </t>
  </si>
  <si>
    <t>2244,00</t>
  </si>
  <si>
    <t xml:space="preserve"> $285.474.948,00 </t>
  </si>
  <si>
    <t>2,6</t>
  </si>
  <si>
    <t>Suministro, colocación, conformación y compactación de Base, no incluye transporte</t>
  </si>
  <si>
    <t>$131.223</t>
  </si>
  <si>
    <t>-47,00</t>
  </si>
  <si>
    <t>-$6.167.481,00</t>
  </si>
  <si>
    <t xml:space="preserve"> $ 131.223 </t>
  </si>
  <si>
    <t>-1031,00</t>
  </si>
  <si>
    <t xml:space="preserve">-$135.290.913,00 </t>
  </si>
  <si>
    <t>2,8</t>
  </si>
  <si>
    <t>Excavaciones, corte y demolición de pavimento asfáltico existente, no incluye transporte</t>
  </si>
  <si>
    <t>$58.235</t>
  </si>
  <si>
    <t>-226,00</t>
  </si>
  <si>
    <t>-$13.161.110,00</t>
  </si>
  <si>
    <t xml:space="preserve"> $ 58.235 </t>
  </si>
  <si>
    <t>356,00</t>
  </si>
  <si>
    <t xml:space="preserve"> $20.731.660,00 </t>
  </si>
  <si>
    <t>TOTAL GRUPO 2</t>
  </si>
  <si>
    <t>GRUPO 3 - TRASPORTE DE MATERIALES</t>
  </si>
  <si>
    <t>$159.306.889,00</t>
  </si>
  <si>
    <t>GRUPO 3 - TRASPORTE DE MATERIALES </t>
  </si>
  <si>
    <t xml:space="preserve"> $86.033.928,00</t>
  </si>
  <si>
    <t>Transporte de materiales provenientes de la excavación de la explanación, canales, préstamo y materiales de afirmado, sub-base, base y mezcla asfáltica para distancias mayores de tres mil metros (3000). Material compacto.</t>
  </si>
  <si>
    <t>m³-km</t>
  </si>
  <si>
    <t>$1.223,00</t>
  </si>
  <si>
    <t>130259,11</t>
  </si>
  <si>
    <t>Transporte de materiales provenientes de la excavacion de la explanacion, canales, prestamo y materiales de afirmado, sub-base, base y mezcla asfaltica para distancias mayores de tres mil metros (3000). Material compacto.</t>
  </si>
  <si>
    <t xml:space="preserve"> $1.223,00</t>
  </si>
  <si>
    <t>70346,63</t>
  </si>
  <si>
    <t>TOTAL GRUPO 3</t>
  </si>
  <si>
    <t>GRUPO 4 - ACERO Y ELEMENTOS METALICOS</t>
  </si>
  <si>
    <t>$1.468.752.419,00</t>
  </si>
  <si>
    <t>GRUPO 4 - ACERO Y ELEMENTOS METÁLICOS</t>
  </si>
  <si>
    <t xml:space="preserve"> $777.873.773,00</t>
  </si>
  <si>
    <t>4,1</t>
  </si>
  <si>
    <t>Suministro transporte y colocación de Acero de refuerzo fy=420 Mpa (Grado 60)</t>
  </si>
  <si>
    <t>kg</t>
  </si>
  <si>
    <t>$5.390</t>
  </si>
  <si>
    <t>272733,80</t>
  </si>
  <si>
    <t>$1.470.035.182,00</t>
  </si>
  <si>
    <t xml:space="preserve"> $5.390 </t>
  </si>
  <si>
    <t>144009,90</t>
  </si>
  <si>
    <t xml:space="preserve"> $776.213.361,00</t>
  </si>
  <si>
    <t>4,3</t>
  </si>
  <si>
    <t>Suministro, transporte y colocación de Malla electrosoldada D50</t>
  </si>
  <si>
    <t>$6.904</t>
  </si>
  <si>
    <t>-185,80</t>
  </si>
  <si>
    <t>-$1.282.763,00</t>
  </si>
  <si>
    <t xml:space="preserve"> $6.904 </t>
  </si>
  <si>
    <t>240,50</t>
  </si>
  <si>
    <t xml:space="preserve"> $1.660.412,00</t>
  </si>
  <si>
    <t>TOTAL GRUPO 4</t>
  </si>
  <si>
    <t>GRUPO 6 - CONCRETO, MORTEROS Y OBRAS VARIAS </t>
  </si>
  <si>
    <t>$3.575.467.504,00</t>
  </si>
  <si>
    <t>GRUPO 6 - CONCRETO, MORTEROS Y OBRAS VARIAS</t>
  </si>
  <si>
    <t xml:space="preserve"> $37.638.125,00</t>
  </si>
  <si>
    <t>6,2</t>
  </si>
  <si>
    <t>Excavaciones estructurales varias en material común en seco, incluye entibado. No incluye transporte botada.</t>
  </si>
  <si>
    <t>$20.859</t>
  </si>
  <si>
    <t>5465,50</t>
  </si>
  <si>
    <t>$114.004.865,00</t>
  </si>
  <si>
    <t>-4070,90</t>
  </si>
  <si>
    <t>-$84.914.903,00</t>
  </si>
  <si>
    <t>6,4</t>
  </si>
  <si>
    <t>Excavación varias en material común en seco  para pilas 0-2 m, diámetro interno 1.2 mt,  Incluye anillo en concreto e=10cm 17.5 Mpa</t>
  </si>
  <si>
    <t>m</t>
  </si>
  <si>
    <t>$412.011</t>
  </si>
  <si>
    <t>218,00</t>
  </si>
  <si>
    <t>$89.818.398,00</t>
  </si>
  <si>
    <t>26,00</t>
  </si>
  <si>
    <t>$10.712.286,00</t>
  </si>
  <si>
    <t>6.7.2</t>
  </si>
  <si>
    <t>Excavación varias en material común en seco  para pilas 0-2 m, diámetro interno 1.0 mt,  Incluye anillo en concreto e=10cm 17.5 Mpa</t>
  </si>
  <si>
    <t>$363.904</t>
  </si>
  <si>
    <t>46,00</t>
  </si>
  <si>
    <t>$16.739.584,00</t>
  </si>
  <si>
    <t>8,00</t>
  </si>
  <si>
    <t>$2.911.232,00</t>
  </si>
  <si>
    <t>6.7.3</t>
  </si>
  <si>
    <t>Excavación varias en material común en seco  para pilas 0-2 m, diámetro interno 1.1 mt,  Incluye anillo en concreto e=10cm 17.5 Mpa</t>
  </si>
  <si>
    <t xml:space="preserve"> $       387.282 </t>
  </si>
  <si>
    <t>-4,00</t>
  </si>
  <si>
    <t xml:space="preserve">-$                   1.549.128,00 </t>
  </si>
  <si>
    <t>$387.282</t>
  </si>
  <si>
    <t>6,5</t>
  </si>
  <si>
    <t>Excavación varias en material común en seco  para pilas 2-4 m, diámetro interno 1.2 mt,  Incluye anillo en concreto e=10cm 17.5 Mpa</t>
  </si>
  <si>
    <t xml:space="preserve"> $       436.158 </t>
  </si>
  <si>
    <t xml:space="preserve"> $                 95.082.444,00 </t>
  </si>
  <si>
    <t>$11.340.108,00</t>
  </si>
  <si>
    <t>6.7.2.1</t>
  </si>
  <si>
    <t>Excavación varias en material común en seco  para pilas 2-4 m, diámetro interno 1.0 mt,  Incluye anillo en concreto e=10cm 17.5 Mpa</t>
  </si>
  <si>
    <t xml:space="preserve"> $       375.441 </t>
  </si>
  <si>
    <t xml:space="preserve"> $                 17.270.286,00 </t>
  </si>
  <si>
    <t>$375.441</t>
  </si>
  <si>
    <t>$3.003.528,00</t>
  </si>
  <si>
    <t>6.7.3.1</t>
  </si>
  <si>
    <t>Excavación varias en material común en seco  para pilas 2-4 m, diámetro interno 1.1 mt,  Incluye anillo en concreto e=10cm 17.5 Mpa</t>
  </si>
  <si>
    <t xml:space="preserve"> $       398.821 </t>
  </si>
  <si>
    <t xml:space="preserve">-$                   1.595.284,00 </t>
  </si>
  <si>
    <t>$398.821</t>
  </si>
  <si>
    <t>6,6</t>
  </si>
  <si>
    <t>Excavación varias en material común en seco  para pilas 4-6 m, diámetro interno 1.2 mt,  Incluye anillo en concreto e=10cm 17.5 Mpa</t>
  </si>
  <si>
    <t xml:space="preserve"> $       456.388 </t>
  </si>
  <si>
    <t xml:space="preserve"> $                 99.492.584,00 </t>
  </si>
  <si>
    <t>$456.388</t>
  </si>
  <si>
    <t>6,00</t>
  </si>
  <si>
    <t>$2.738.328,00</t>
  </si>
  <si>
    <t>6.7.2.2</t>
  </si>
  <si>
    <t>Excavación varias en material común en seco  para pilas 4-6 m, diámetro interno 1.0 mt,  Incluye anillo en concreto e=10cm 17.5 Mpa</t>
  </si>
  <si>
    <t xml:space="preserve"> $       418.919 </t>
  </si>
  <si>
    <t xml:space="preserve"> $                 19.270.274,00 </t>
  </si>
  <si>
    <t>$418.919</t>
  </si>
  <si>
    <t>$3.351.352,00</t>
  </si>
  <si>
    <t>6.7.3.2</t>
  </si>
  <si>
    <t>Excavación varias en material común en seco  para pilas 4-6 m, diámetro interno 1.1 mt,  Incluye anillo en concreto e=10cm 17.5 Mpa</t>
  </si>
  <si>
    <t xml:space="preserve"> $       442.299 </t>
  </si>
  <si>
    <t xml:space="preserve">-$                   1.769.196,00 </t>
  </si>
  <si>
    <t>$442.299</t>
  </si>
  <si>
    <t>6,7</t>
  </si>
  <si>
    <t>Excavación varias en material común en seco para pilas 6-8 m, diámetro interno 1.2 mt, Incluye anillo en concreto e=10cm 17.5 Mpa</t>
  </si>
  <si>
    <t xml:space="preserve"> $       483.488 </t>
  </si>
  <si>
    <t xml:space="preserve"> $               105.400.384,00 </t>
  </si>
  <si>
    <t>$483.488</t>
  </si>
  <si>
    <t>19,00</t>
  </si>
  <si>
    <t>$9.186.272,00</t>
  </si>
  <si>
    <t>6.7.2.3</t>
  </si>
  <si>
    <t>Excavación varias en material común en seco para pilas 6-8 m, diámetro interno 1.0 mt, Incluye anillo en concreto e=10cm 17.5 Mpa</t>
  </si>
  <si>
    <t xml:space="preserve"> $       433.412 </t>
  </si>
  <si>
    <t>23,00</t>
  </si>
  <si>
    <t xml:space="preserve"> $                   9.968.476,00 </t>
  </si>
  <si>
    <t>$433.412</t>
  </si>
  <si>
    <t>4,00</t>
  </si>
  <si>
    <t>$1.733.648,00</t>
  </si>
  <si>
    <t>6.7.3.3</t>
  </si>
  <si>
    <t>Excavación varias en material común en seco para pilas 6-8 m, diámetro interno 1.1 mt, Incluye anillo en concreto e=10cm 17.5 Mpa</t>
  </si>
  <si>
    <t>$456.791</t>
  </si>
  <si>
    <t xml:space="preserve">-$                   1.827.164,00 </t>
  </si>
  <si>
    <t xml:space="preserve"> -</t>
  </si>
  <si>
    <t>6,8</t>
  </si>
  <si>
    <t>Excavación varias en material común en seco para pilas 8-10 m, diametro interno1.2 mt, Incluye anillo en concreto e=10cm 17.5 Mpa</t>
  </si>
  <si>
    <t>$504.693</t>
  </si>
  <si>
    <t>109,00</t>
  </si>
  <si>
    <t xml:space="preserve"> $                 55.011.537,00 </t>
  </si>
  <si>
    <t>13,00</t>
  </si>
  <si>
    <t>$6.561.009,00</t>
  </si>
  <si>
    <t>6,23</t>
  </si>
  <si>
    <t>Pila- pilote en concreto fundido en sitio (210 kg/cm2)</t>
  </si>
  <si>
    <t>$667.303</t>
  </si>
  <si>
    <t>1772,30</t>
  </si>
  <si>
    <t xml:space="preserve"> $           1.182.661.107,00 </t>
  </si>
  <si>
    <t>275,20</t>
  </si>
  <si>
    <t>$183.641.786,00</t>
  </si>
  <si>
    <t>Concreto clase D (Muros, disipadores, aletas y estribos 210 kg/cm2)</t>
  </si>
  <si>
    <t>$833.439</t>
  </si>
  <si>
    <t xml:space="preserve"> $                                         - </t>
  </si>
  <si>
    <t>0,20</t>
  </si>
  <si>
    <t>$166.688,00</t>
  </si>
  <si>
    <t>6,27</t>
  </si>
  <si>
    <t>Concreto clase C (Muros, disipadores, aletas 280 kg/cm2)</t>
  </si>
  <si>
    <t>$901.777</t>
  </si>
  <si>
    <t>1875,30</t>
  </si>
  <si>
    <t xml:space="preserve"> $           1.691.102.408,00 </t>
  </si>
  <si>
    <t>587,80</t>
  </si>
  <si>
    <t>$530.064.521,00</t>
  </si>
  <si>
    <t>6,28</t>
  </si>
  <si>
    <t xml:space="preserve">Concreto clase F (140 kg/cm2). </t>
  </si>
  <si>
    <t>$566.556</t>
  </si>
  <si>
    <t>80,40</t>
  </si>
  <si>
    <t xml:space="preserve"> $                 45.551.102,00 </t>
  </si>
  <si>
    <t>31,20</t>
  </si>
  <si>
    <t>$17.676.547,00</t>
  </si>
  <si>
    <t>6.35.1</t>
  </si>
  <si>
    <t>Concreto 28 Mpa- Box coulvert Losa Inferior</t>
  </si>
  <si>
    <t>$833.975</t>
  </si>
  <si>
    <t>20,60</t>
  </si>
  <si>
    <t>$17.179.885,00</t>
  </si>
  <si>
    <t>6.36.1</t>
  </si>
  <si>
    <t>Concreto 28 Mpa, Boxcoulvert- Losa superior y muros laterales</t>
  </si>
  <si>
    <t>$888.708</t>
  </si>
  <si>
    <t>15,00</t>
  </si>
  <si>
    <t>$13.330.620,00</t>
  </si>
  <si>
    <t>6,41</t>
  </si>
  <si>
    <t>Rocería, incluye botada y disposición adecuada de material sobrante</t>
  </si>
  <si>
    <t>Ha</t>
  </si>
  <si>
    <t>$672.633</t>
  </si>
  <si>
    <t>Limpieza de obras transversales, incluye acarreo interno de todos los sedimentos, escombros, material vegetal y demás elementos extraños que se encuentren obstruyendo la obra.</t>
  </si>
  <si>
    <t>un</t>
  </si>
  <si>
    <t>$82.309</t>
  </si>
  <si>
    <t>Relleno material filtrante 1 1/2"  incluye Suministro, Transporte y Colocación</t>
  </si>
  <si>
    <t>$117.078</t>
  </si>
  <si>
    <t>421,40</t>
  </si>
  <si>
    <t xml:space="preserve"> $                 49.336.669,00 </t>
  </si>
  <si>
    <t>-4446,40</t>
  </si>
  <si>
    <t>-$520.575.619,00</t>
  </si>
  <si>
    <t>Demolición de estructuras (concreto reforzado), no incluye botada de material sobrante.</t>
  </si>
  <si>
    <t xml:space="preserve"> $       134.631 </t>
  </si>
  <si>
    <t>37,00</t>
  </si>
  <si>
    <t xml:space="preserve"> $                   4.981.347,00 </t>
  </si>
  <si>
    <t>$134.631</t>
  </si>
  <si>
    <t>32,00</t>
  </si>
  <si>
    <t>$4.308.192,00</t>
  </si>
  <si>
    <t>6,54</t>
  </si>
  <si>
    <t>Revegetalizacion de taludes con agromanto de fique con Brachiaria decumbens, para sembrar en sitios hasta 2.000 mts de altura snm</t>
  </si>
  <si>
    <t>m²</t>
  </si>
  <si>
    <t xml:space="preserve"> $        20.353 </t>
  </si>
  <si>
    <t>$20.353</t>
  </si>
  <si>
    <t>Suministro, transporte y colocación de Tubería PVC 36" para alcantarillado</t>
  </si>
  <si>
    <t xml:space="preserve"> $    1.538.101 </t>
  </si>
  <si>
    <t>1,70</t>
  </si>
  <si>
    <t xml:space="preserve"> $                   2.614.772,00 </t>
  </si>
  <si>
    <t>$1.538.101</t>
  </si>
  <si>
    <t>$47.988.751,00</t>
  </si>
  <si>
    <t>6,74</t>
  </si>
  <si>
    <t>Suministro, transporte y colocación de Tubería de 4" perforada para drenaje y filtros</t>
  </si>
  <si>
    <t xml:space="preserve"> $        35.593 </t>
  </si>
  <si>
    <t>1199,00</t>
  </si>
  <si>
    <t xml:space="preserve"> $                 42.676.007,00 </t>
  </si>
  <si>
    <t>$35.593</t>
  </si>
  <si>
    <t>140,00</t>
  </si>
  <si>
    <t>$4.983.020,00</t>
  </si>
  <si>
    <t>Concreto de 21 Mpa para cunetas</t>
  </si>
  <si>
    <t xml:space="preserve"> $       667.886 </t>
  </si>
  <si>
    <t>-88,00</t>
  </si>
  <si>
    <t xml:space="preserve">-$                 58.773.968,00 </t>
  </si>
  <si>
    <t>$667.886</t>
  </si>
  <si>
    <t>-341,00</t>
  </si>
  <si>
    <t>-$227.749.126,00</t>
  </si>
  <si>
    <t>TOTAL GRUPO 6</t>
  </si>
  <si>
    <t>GRUPO 8 - PAVIMENTACION CON ASFALTO, PINTURAS, GEOTEXTILES Y NEOPRENOS </t>
  </si>
  <si>
    <t xml:space="preserve"> $            65.518.367,00 </t>
  </si>
  <si>
    <t>GRUPO 8 - PAVIMENTACION CON ASFALTO, PINTURAS, GEOTEXTILES Y NEOPRENOS</t>
  </si>
  <si>
    <t>-$1.046.040.359,00</t>
  </si>
  <si>
    <t>8,2</t>
  </si>
  <si>
    <t>Suministro, transporte e instalación de Geotextil NT 2100 o similar</t>
  </si>
  <si>
    <t xml:space="preserve"> $          8.458 </t>
  </si>
  <si>
    <t>3945,30</t>
  </si>
  <si>
    <t xml:space="preserve"> $                 33.369.347,00 </t>
  </si>
  <si>
    <t>$8.458</t>
  </si>
  <si>
    <t>175,00</t>
  </si>
  <si>
    <t>$1.480.150,00</t>
  </si>
  <si>
    <t>8,5</t>
  </si>
  <si>
    <t>Suministro, transporte e instalación de Geodrén circular, tubería de 4", incluye Geotextil NT 2500</t>
  </si>
  <si>
    <t xml:space="preserve"> $        62.663 </t>
  </si>
  <si>
    <t>148,00</t>
  </si>
  <si>
    <t xml:space="preserve"> $                   9.274.124,00 </t>
  </si>
  <si>
    <t>$62.663</t>
  </si>
  <si>
    <t>-11550,00</t>
  </si>
  <si>
    <t>-$723.757.650,00</t>
  </si>
  <si>
    <t>8,15</t>
  </si>
  <si>
    <t>Línea de demarcación con pintura acrilica en frio</t>
  </si>
  <si>
    <t xml:space="preserve"> $          2.482 </t>
  </si>
  <si>
    <t>$2.482</t>
  </si>
  <si>
    <t>8,25</t>
  </si>
  <si>
    <t>Demarcacion vial con pintura acrílica en frio para resaltos y zonas escolares, incluye texto y pictograma.</t>
  </si>
  <si>
    <t xml:space="preserve"> $        45.871 </t>
  </si>
  <si>
    <t>$45.871</t>
  </si>
  <si>
    <t>8.28.2</t>
  </si>
  <si>
    <t>Suministro, colocación y compactación de mezcla asfaltica MSC-19.con asfalto normalizado, incluye imprimacion. No incluye transporte.</t>
  </si>
  <si>
    <t xml:space="preserve"> $       962.647 </t>
  </si>
  <si>
    <t>27,20</t>
  </si>
  <si>
    <t xml:space="preserve"> $                 26.183.998,00 </t>
  </si>
  <si>
    <t>$962.647</t>
  </si>
  <si>
    <t>-306,70</t>
  </si>
  <si>
    <t>-$295.243.835,00</t>
  </si>
  <si>
    <t>8,6</t>
  </si>
  <si>
    <t>Suministro, transporte e instalación de Geomalla Biaxial(20 KN/m2)</t>
  </si>
  <si>
    <t xml:space="preserve"> $        15.986 </t>
  </si>
  <si>
    <t>-207,00</t>
  </si>
  <si>
    <t xml:space="preserve">-$                   3.309.102,00 </t>
  </si>
  <si>
    <t>$15.986</t>
  </si>
  <si>
    <t>-1784,00</t>
  </si>
  <si>
    <t>-$28.519.024,00</t>
  </si>
  <si>
    <t>TOTAL GRUPO 8</t>
  </si>
  <si>
    <t>GRUPO 12 - SEÑALIZACION</t>
  </si>
  <si>
    <t xml:space="preserve"> $                1.582.986,0 </t>
  </si>
  <si>
    <t>12,5</t>
  </si>
  <si>
    <t>Suministro, transporte e instalación de señal vertical 60x60 en lamina galv cal 16, reflectivo tipo IX, esructura metalica tipo pedestal compuesta por un paral en ángulo de 2"x2"x1/4" y brazo en ángulo de 2"x2"x1/8"</t>
  </si>
  <si>
    <t xml:space="preserve"> $       263.831 </t>
  </si>
  <si>
    <t xml:space="preserve"> $                   1.582.986,00 </t>
  </si>
  <si>
    <t>$263.831</t>
  </si>
  <si>
    <t>12.8.4</t>
  </si>
  <si>
    <t>Suministro, transporte e instalación de panel (tablero) de altura y ancho variable en lámina calibre 16, material reflectivo tipo XI y texto, incluye tornillos, tuercas y demás elementos para su correcta instalación</t>
  </si>
  <si>
    <t xml:space="preserve"> $       357.819 </t>
  </si>
  <si>
    <t>$357.819</t>
  </si>
  <si>
    <t>12.8.5</t>
  </si>
  <si>
    <t>Suministro, transporte e instalación de estructura metálica tipo H compuesta por dos parales en angulo de 2"x2"x1/4" y brazo en ángulo de 2"x2"x1/8"</t>
  </si>
  <si>
    <t xml:space="preserve"> $       312.066 </t>
  </si>
  <si>
    <t>$312.066</t>
  </si>
  <si>
    <t>AJUSTE</t>
  </si>
  <si>
    <t xml:space="preserve"> $                                   3,00 </t>
  </si>
  <si>
    <t>-$2,00</t>
  </si>
  <si>
    <t xml:space="preserve">SUBTOTAL OBRAS </t>
  </si>
  <si>
    <t xml:space="preserve"> $        5.670.693.817,00 </t>
  </si>
  <si>
    <t>$800.000.000,00</t>
  </si>
  <si>
    <t>PLAN DE MANEJO DE TRANSITO</t>
  </si>
  <si>
    <t xml:space="preserve"> $                                - </t>
  </si>
  <si>
    <t>PLAN DE MANEJO AMBIENTAL</t>
  </si>
  <si>
    <t>CARACTERIZACION VIAL</t>
  </si>
  <si>
    <t>Km</t>
  </si>
  <si>
    <t xml:space="preserve">VALOR TOTAL </t>
  </si>
  <si>
    <t>ESTUDIOS Y DISEÑOS (Incluye iva)</t>
  </si>
  <si>
    <t>$200.000.000</t>
  </si>
  <si>
    <t>$1.000.000.000,00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</si>
</sst>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8" formatCode="&quot;$&quot;\ #,##0.00;[Red]\-&quot;$&quot;\ #,##0.00"/>
    <numFmt numFmtId="42" formatCode="_-&quot;$&quot;\ * #,##0_-;\-&quot;$&quot;\ * #,##0_-;_-&quot;$&quot;\ 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&quot;$&quot;\ #,##0.00"/>
    <numFmt numFmtId="165" formatCode="&quot;$&quot;\ #,##0"/>
    <numFmt numFmtId="166" formatCode="0.0%"/>
    <numFmt numFmtId="167" formatCode="_-&quot;$&quot;\ * #,##0_-;\-&quot;$&quot;\ * #,##0_-;_-&quot;$&quot;\ * &quot;-&quot;??_-;_-@_-"/>
  </numFmts>
  <fonts count="25" x14ac:knownFonts="1">
    <font>
      <sz val="11"/>
      <color theme="1"/>
      <name val="Century Gothic"/>
      <family val="2"/>
    </font>
    <font>
      <sz val="11"/>
      <color theme="1"/>
      <name val="Century Gothic"/>
      <family val="2"/>
    </font>
    <font>
      <b/>
      <sz val="11"/>
      <color theme="1"/>
      <name val="Century Gothic"/>
      <family val="2"/>
    </font>
    <font>
      <b/>
      <sz val="9"/>
      <color rgb="FF000000"/>
      <name val="Century Gothic"/>
      <family val="2"/>
    </font>
    <font>
      <sz val="9"/>
      <color theme="1"/>
      <name val="Century Gothic"/>
      <family val="2"/>
    </font>
    <font>
      <b/>
      <sz val="11"/>
      <color theme="1"/>
      <name val="Calibri"/>
      <family val="2"/>
      <scheme val="minor"/>
    </font>
    <font>
      <b/>
      <sz val="9"/>
      <name val="Century Gothic"/>
      <family val="2"/>
    </font>
    <font>
      <b/>
      <sz val="9"/>
      <color theme="1"/>
      <name val="Century Gothic"/>
      <family val="2"/>
    </font>
    <font>
      <sz val="6.5"/>
      <color theme="1"/>
      <name val="Century Gothic"/>
      <family val="2"/>
    </font>
    <font>
      <sz val="10"/>
      <color theme="1"/>
      <name val="Arial"/>
      <family val="2"/>
    </font>
    <font>
      <sz val="10"/>
      <color theme="1"/>
      <name val="Century Gothic"/>
      <family val="2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b/>
      <i/>
      <sz val="11"/>
      <color theme="1"/>
      <name val="Century Gothic"/>
      <family val="1"/>
    </font>
    <font>
      <sz val="11"/>
      <color theme="1"/>
      <name val="Calibri"/>
      <family val="2"/>
    </font>
    <font>
      <b/>
      <sz val="9"/>
      <name val="Arial"/>
      <family val="2"/>
    </font>
    <font>
      <b/>
      <sz val="9"/>
      <color rgb="FF000000"/>
      <name val="Arial"/>
      <family val="2"/>
    </font>
    <font>
      <sz val="9"/>
      <name val="Arial"/>
      <family val="2"/>
    </font>
    <font>
      <sz val="9"/>
      <color rgb="FF000000"/>
      <name val="Arial"/>
      <family val="2"/>
    </font>
    <font>
      <u/>
      <sz val="9"/>
      <color rgb="FF0563C1"/>
      <name val="Arial"/>
      <family val="2"/>
    </font>
    <font>
      <u/>
      <sz val="11"/>
      <color theme="10"/>
      <name val="Century Gothic"/>
      <family val="2"/>
    </font>
    <font>
      <b/>
      <sz val="8"/>
      <color rgb="FF00000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FFFFFF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0" fontId="20" fillId="0" borderId="0" applyNumberFormat="0" applyFill="0" applyBorder="0" applyAlignment="0" applyProtection="0"/>
  </cellStyleXfs>
  <cellXfs count="205">
    <xf numFmtId="0" fontId="0" fillId="0" borderId="0" xfId="0"/>
    <xf numFmtId="0" fontId="4" fillId="0" borderId="9" xfId="0" applyFont="1" applyBorder="1" applyAlignment="1">
      <alignment horizontal="center" vertical="center"/>
    </xf>
    <xf numFmtId="0" fontId="3" fillId="4" borderId="5" xfId="0" applyFont="1" applyFill="1" applyBorder="1" applyAlignment="1">
      <alignment horizontal="left" vertical="center"/>
    </xf>
    <xf numFmtId="0" fontId="3" fillId="4" borderId="6" xfId="0" applyFont="1" applyFill="1" applyBorder="1" applyAlignment="1">
      <alignment horizontal="right" vertical="center"/>
    </xf>
    <xf numFmtId="0" fontId="2" fillId="0" borderId="0" xfId="0" applyFont="1"/>
    <xf numFmtId="164" fontId="4" fillId="0" borderId="1" xfId="0" applyNumberFormat="1" applyFont="1" applyBorder="1" applyAlignment="1">
      <alignment vertical="center"/>
    </xf>
    <xf numFmtId="0" fontId="5" fillId="3" borderId="1" xfId="0" applyFont="1" applyFill="1" applyBorder="1" applyAlignment="1">
      <alignment horizontal="center" vertical="center"/>
    </xf>
    <xf numFmtId="1" fontId="4" fillId="0" borderId="6" xfId="0" applyNumberFormat="1" applyFont="1" applyBorder="1" applyAlignment="1">
      <alignment horizontal="center" vertical="center"/>
    </xf>
    <xf numFmtId="0" fontId="4" fillId="0" borderId="0" xfId="0" applyFont="1"/>
    <xf numFmtId="0" fontId="7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164" fontId="4" fillId="0" borderId="1" xfId="1" applyNumberFormat="1" applyFont="1" applyBorder="1" applyAlignment="1">
      <alignment vertical="center"/>
    </xf>
    <xf numFmtId="0" fontId="7" fillId="3" borderId="2" xfId="0" applyFont="1" applyFill="1" applyBorder="1" applyAlignment="1">
      <alignment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3" fontId="4" fillId="0" borderId="1" xfId="0" applyNumberFormat="1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3" fontId="4" fillId="0" borderId="0" xfId="0" applyNumberFormat="1" applyFont="1" applyAlignment="1">
      <alignment vertical="center"/>
    </xf>
    <xf numFmtId="0" fontId="7" fillId="3" borderId="1" xfId="0" applyFont="1" applyFill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3" fontId="4" fillId="0" borderId="0" xfId="0" applyNumberFormat="1" applyFont="1"/>
    <xf numFmtId="164" fontId="4" fillId="0" borderId="0" xfId="0" applyNumberFormat="1" applyFont="1"/>
    <xf numFmtId="164" fontId="4" fillId="0" borderId="1" xfId="1" applyNumberFormat="1" applyFont="1" applyFill="1" applyBorder="1" applyAlignment="1">
      <alignment vertical="center"/>
    </xf>
    <xf numFmtId="42" fontId="4" fillId="0" borderId="0" xfId="4" applyFont="1"/>
    <xf numFmtId="4" fontId="0" fillId="0" borderId="0" xfId="0" applyNumberFormat="1"/>
    <xf numFmtId="4" fontId="4" fillId="0" borderId="0" xfId="0" applyNumberFormat="1" applyFont="1"/>
    <xf numFmtId="3" fontId="0" fillId="0" borderId="1" xfId="0" applyNumberFormat="1" applyBorder="1" applyAlignment="1">
      <alignment horizontal="center" vertical="center"/>
    </xf>
    <xf numFmtId="164" fontId="4" fillId="5" borderId="1" xfId="0" applyNumberFormat="1" applyFont="1" applyFill="1" applyBorder="1" applyAlignment="1">
      <alignment vertical="center"/>
    </xf>
    <xf numFmtId="3" fontId="9" fillId="0" borderId="0" xfId="0" applyNumberFormat="1" applyFont="1"/>
    <xf numFmtId="8" fontId="0" fillId="0" borderId="0" xfId="0" applyNumberFormat="1"/>
    <xf numFmtId="8" fontId="10" fillId="0" borderId="0" xfId="0" applyNumberFormat="1" applyFont="1"/>
    <xf numFmtId="44" fontId="0" fillId="0" borderId="0" xfId="2" applyFont="1"/>
    <xf numFmtId="167" fontId="0" fillId="0" borderId="0" xfId="2" applyNumberFormat="1" applyFont="1"/>
    <xf numFmtId="167" fontId="0" fillId="0" borderId="0" xfId="0" applyNumberFormat="1"/>
    <xf numFmtId="0" fontId="15" fillId="0" borderId="18" xfId="0" applyFont="1" applyBorder="1" applyAlignment="1">
      <alignment horizontal="center" vertical="center" wrapText="1"/>
    </xf>
    <xf numFmtId="0" fontId="15" fillId="0" borderId="19" xfId="0" applyFont="1" applyBorder="1" applyAlignment="1">
      <alignment vertical="center" wrapText="1"/>
    </xf>
    <xf numFmtId="0" fontId="15" fillId="0" borderId="20" xfId="0" applyFont="1" applyBorder="1" applyAlignment="1">
      <alignment vertical="center" wrapText="1"/>
    </xf>
    <xf numFmtId="0" fontId="15" fillId="0" borderId="22" xfId="0" applyFont="1" applyBorder="1" applyAlignment="1">
      <alignment horizontal="center" vertical="center" wrapText="1"/>
    </xf>
    <xf numFmtId="0" fontId="15" fillId="0" borderId="23" xfId="0" applyFont="1" applyBorder="1" applyAlignment="1">
      <alignment horizontal="center" vertical="center" wrapText="1"/>
    </xf>
    <xf numFmtId="0" fontId="15" fillId="0" borderId="24" xfId="0" applyFont="1" applyBorder="1" applyAlignment="1">
      <alignment horizontal="center" vertical="center" wrapText="1"/>
    </xf>
    <xf numFmtId="0" fontId="15" fillId="0" borderId="25" xfId="0" applyFont="1" applyBorder="1" applyAlignment="1">
      <alignment horizontal="center" vertical="center" wrapText="1"/>
    </xf>
    <xf numFmtId="0" fontId="16" fillId="7" borderId="23" xfId="0" applyFont="1" applyFill="1" applyBorder="1" applyAlignment="1">
      <alignment vertical="center" wrapText="1"/>
    </xf>
    <xf numFmtId="0" fontId="16" fillId="7" borderId="26" xfId="0" applyFont="1" applyFill="1" applyBorder="1" applyAlignment="1">
      <alignment horizontal="center" vertical="center" wrapText="1"/>
    </xf>
    <xf numFmtId="0" fontId="16" fillId="8" borderId="27" xfId="0" applyFont="1" applyFill="1" applyBorder="1" applyAlignment="1">
      <alignment horizontal="center" vertical="center"/>
    </xf>
    <xf numFmtId="0" fontId="17" fillId="0" borderId="20" xfId="0" applyFont="1" applyBorder="1" applyAlignment="1">
      <alignment horizontal="justify" vertical="center" wrapText="1"/>
    </xf>
    <xf numFmtId="0" fontId="17" fillId="0" borderId="25" xfId="0" applyFont="1" applyBorder="1" applyAlignment="1">
      <alignment horizontal="center" vertical="center" wrapText="1"/>
    </xf>
    <xf numFmtId="0" fontId="17" fillId="0" borderId="25" xfId="0" applyFont="1" applyBorder="1" applyAlignment="1">
      <alignment horizontal="right" vertical="center"/>
    </xf>
    <xf numFmtId="0" fontId="17" fillId="0" borderId="25" xfId="0" applyFont="1" applyBorder="1" applyAlignment="1">
      <alignment horizontal="center" vertical="center"/>
    </xf>
    <xf numFmtId="0" fontId="17" fillId="0" borderId="20" xfId="0" applyFont="1" applyBorder="1" applyAlignment="1">
      <alignment horizontal="right" vertical="center"/>
    </xf>
    <xf numFmtId="0" fontId="20" fillId="0" borderId="28" xfId="5" applyBorder="1" applyAlignment="1">
      <alignment horizontal="center" vertical="center"/>
    </xf>
    <xf numFmtId="0" fontId="17" fillId="0" borderId="25" xfId="0" applyFont="1" applyBorder="1" applyAlignment="1">
      <alignment horizontal="justify" vertical="center" wrapText="1"/>
    </xf>
    <xf numFmtId="0" fontId="16" fillId="8" borderId="28" xfId="0" applyFont="1" applyFill="1" applyBorder="1" applyAlignment="1">
      <alignment horizontal="center" vertical="center"/>
    </xf>
    <xf numFmtId="0" fontId="20" fillId="8" borderId="28" xfId="5" applyFill="1" applyBorder="1" applyAlignment="1">
      <alignment horizontal="center" vertical="center"/>
    </xf>
    <xf numFmtId="0" fontId="18" fillId="8" borderId="29" xfId="0" applyFont="1" applyFill="1" applyBorder="1" applyAlignment="1">
      <alignment horizontal="center" vertical="center"/>
    </xf>
    <xf numFmtId="0" fontId="17" fillId="0" borderId="25" xfId="0" applyFont="1" applyBorder="1" applyAlignment="1">
      <alignment horizontal="right" vertical="center" wrapText="1"/>
    </xf>
    <xf numFmtId="0" fontId="16" fillId="7" borderId="24" xfId="0" applyFont="1" applyFill="1" applyBorder="1" applyAlignment="1">
      <alignment horizontal="right" vertical="center" wrapText="1"/>
    </xf>
    <xf numFmtId="0" fontId="15" fillId="0" borderId="22" xfId="0" applyFont="1" applyBorder="1" applyAlignment="1">
      <alignment horizontal="center" vertical="center"/>
    </xf>
    <xf numFmtId="0" fontId="17" fillId="0" borderId="23" xfId="0" applyFont="1" applyBorder="1" applyAlignment="1">
      <alignment horizontal="justify" vertical="center" wrapText="1"/>
    </xf>
    <xf numFmtId="0" fontId="15" fillId="0" borderId="23" xfId="0" applyFont="1" applyBorder="1" applyAlignment="1">
      <alignment horizontal="center" vertical="center"/>
    </xf>
    <xf numFmtId="0" fontId="19" fillId="8" borderId="23" xfId="0" applyFont="1" applyFill="1" applyBorder="1" applyAlignment="1">
      <alignment horizontal="center" vertical="center"/>
    </xf>
    <xf numFmtId="0" fontId="17" fillId="0" borderId="24" xfId="0" applyFont="1" applyBorder="1" applyAlignment="1">
      <alignment horizontal="center" vertical="center"/>
    </xf>
    <xf numFmtId="0" fontId="16" fillId="7" borderId="0" xfId="0" applyFont="1" applyFill="1" applyAlignment="1">
      <alignment horizontal="right" vertical="center" wrapText="1"/>
    </xf>
    <xf numFmtId="0" fontId="20" fillId="0" borderId="27" xfId="5" applyBorder="1" applyAlignment="1">
      <alignment horizontal="center" vertical="center"/>
    </xf>
    <xf numFmtId="0" fontId="16" fillId="8" borderId="29" xfId="0" applyFont="1" applyFill="1" applyBorder="1" applyAlignment="1">
      <alignment horizontal="center" vertical="center"/>
    </xf>
    <xf numFmtId="0" fontId="17" fillId="0" borderId="24" xfId="0" applyFont="1" applyBorder="1" applyAlignment="1">
      <alignment horizontal="right" vertical="center"/>
    </xf>
    <xf numFmtId="0" fontId="15" fillId="0" borderId="25" xfId="0" applyFont="1" applyBorder="1" applyAlignment="1">
      <alignment horizontal="right" vertical="center" wrapText="1"/>
    </xf>
    <xf numFmtId="0" fontId="16" fillId="7" borderId="26" xfId="0" applyFont="1" applyFill="1" applyBorder="1" applyAlignment="1">
      <alignment horizontal="right" vertical="center" wrapText="1"/>
    </xf>
    <xf numFmtId="0" fontId="20" fillId="8" borderId="27" xfId="5" applyFill="1" applyBorder="1" applyAlignment="1">
      <alignment horizontal="center" vertical="center"/>
    </xf>
    <xf numFmtId="0" fontId="16" fillId="8" borderId="23" xfId="0" applyFont="1" applyFill="1" applyBorder="1" applyAlignment="1">
      <alignment horizontal="center" vertical="center"/>
    </xf>
    <xf numFmtId="0" fontId="20" fillId="8" borderId="23" xfId="5" applyFill="1" applyBorder="1" applyAlignment="1">
      <alignment horizontal="center" vertical="center"/>
    </xf>
    <xf numFmtId="0" fontId="15" fillId="0" borderId="28" xfId="0" applyFont="1" applyBorder="1" applyAlignment="1">
      <alignment horizontal="center" vertical="center"/>
    </xf>
    <xf numFmtId="0" fontId="20" fillId="8" borderId="29" xfId="5" applyFill="1" applyBorder="1" applyAlignment="1">
      <alignment horizontal="center" vertical="center"/>
    </xf>
    <xf numFmtId="0" fontId="20" fillId="0" borderId="23" xfId="5" applyBorder="1" applyAlignment="1">
      <alignment horizontal="center" vertical="center"/>
    </xf>
    <xf numFmtId="0" fontId="15" fillId="0" borderId="27" xfId="0" applyFont="1" applyBorder="1" applyAlignment="1">
      <alignment horizontal="center" vertical="center"/>
    </xf>
    <xf numFmtId="0" fontId="18" fillId="8" borderId="25" xfId="0" applyFont="1" applyFill="1" applyBorder="1" applyAlignment="1">
      <alignment horizontal="center" vertical="center"/>
    </xf>
    <xf numFmtId="3" fontId="20" fillId="8" borderId="27" xfId="5" applyNumberFormat="1" applyFill="1" applyBorder="1" applyAlignment="1">
      <alignment horizontal="center" vertical="center"/>
    </xf>
    <xf numFmtId="0" fontId="17" fillId="0" borderId="26" xfId="0" applyFont="1" applyBorder="1" applyAlignment="1">
      <alignment horizontal="justify" vertical="center" wrapText="1"/>
    </xf>
    <xf numFmtId="0" fontId="15" fillId="0" borderId="20" xfId="0" applyFont="1" applyBorder="1" applyAlignment="1">
      <alignment horizontal="center" vertical="center" wrapText="1"/>
    </xf>
    <xf numFmtId="0" fontId="16" fillId="7" borderId="0" xfId="0" applyFont="1" applyFill="1" applyAlignment="1">
      <alignment horizontal="center" vertical="center" wrapText="1"/>
    </xf>
    <xf numFmtId="0" fontId="17" fillId="0" borderId="20" xfId="0" applyFont="1" applyBorder="1" applyAlignment="1">
      <alignment horizontal="center" vertical="center"/>
    </xf>
    <xf numFmtId="0" fontId="17" fillId="0" borderId="25" xfId="0" applyFont="1" applyBorder="1" applyAlignment="1">
      <alignment vertical="center" wrapText="1"/>
    </xf>
    <xf numFmtId="0" fontId="17" fillId="0" borderId="22" xfId="0" applyFont="1" applyBorder="1" applyAlignment="1">
      <alignment vertical="center" wrapText="1"/>
    </xf>
    <xf numFmtId="0" fontId="16" fillId="8" borderId="0" xfId="0" applyFont="1" applyFill="1" applyAlignment="1">
      <alignment horizontal="center" vertical="center" wrapText="1"/>
    </xf>
    <xf numFmtId="0" fontId="17" fillId="0" borderId="23" xfId="0" applyFont="1" applyBorder="1" applyAlignment="1">
      <alignment horizontal="center" vertical="center" wrapText="1"/>
    </xf>
    <xf numFmtId="0" fontId="18" fillId="0" borderId="25" xfId="0" applyFont="1" applyBorder="1" applyAlignment="1">
      <alignment vertical="center" wrapText="1"/>
    </xf>
    <xf numFmtId="0" fontId="18" fillId="0" borderId="25" xfId="0" applyFont="1" applyBorder="1" applyAlignment="1">
      <alignment horizontal="center" vertical="center"/>
    </xf>
    <xf numFmtId="3" fontId="17" fillId="0" borderId="26" xfId="0" applyNumberFormat="1" applyFont="1" applyBorder="1" applyAlignment="1">
      <alignment horizontal="center" vertical="center"/>
    </xf>
    <xf numFmtId="0" fontId="18" fillId="8" borderId="25" xfId="0" applyFont="1" applyFill="1" applyBorder="1" applyAlignment="1">
      <alignment vertical="center"/>
    </xf>
    <xf numFmtId="0" fontId="16" fillId="7" borderId="25" xfId="0" applyFont="1" applyFill="1" applyBorder="1" applyAlignment="1">
      <alignment vertical="center"/>
    </xf>
    <xf numFmtId="0" fontId="14" fillId="0" borderId="0" xfId="0" applyFont="1" applyAlignment="1">
      <alignment vertical="center" wrapText="1"/>
    </xf>
    <xf numFmtId="0" fontId="22" fillId="0" borderId="18" xfId="0" applyFont="1" applyBorder="1" applyAlignment="1">
      <alignment horizontal="center" vertical="center" wrapText="1"/>
    </xf>
    <xf numFmtId="0" fontId="22" fillId="0" borderId="29" xfId="0" applyFont="1" applyBorder="1" applyAlignment="1">
      <alignment horizontal="center" vertical="center" wrapText="1"/>
    </xf>
    <xf numFmtId="0" fontId="22" fillId="0" borderId="20" xfId="0" applyFont="1" applyBorder="1" applyAlignment="1">
      <alignment horizontal="center" vertical="center" wrapText="1"/>
    </xf>
    <xf numFmtId="0" fontId="22" fillId="0" borderId="25" xfId="0" applyFont="1" applyBorder="1" applyAlignment="1">
      <alignment horizontal="center" vertical="center" wrapText="1"/>
    </xf>
    <xf numFmtId="0" fontId="21" fillId="7" borderId="0" xfId="0" applyFont="1" applyFill="1" applyAlignment="1">
      <alignment vertical="center" wrapText="1"/>
    </xf>
    <xf numFmtId="0" fontId="21" fillId="7" borderId="26" xfId="0" applyFont="1" applyFill="1" applyBorder="1" applyAlignment="1">
      <alignment horizontal="right" vertical="center" wrapText="1"/>
    </xf>
    <xf numFmtId="0" fontId="23" fillId="0" borderId="20" xfId="0" applyFont="1" applyBorder="1" applyAlignment="1">
      <alignment horizontal="justify" vertical="center" wrapText="1"/>
    </xf>
    <xf numFmtId="0" fontId="23" fillId="0" borderId="20" xfId="0" applyFont="1" applyBorder="1" applyAlignment="1">
      <alignment horizontal="center" vertical="center" wrapText="1"/>
    </xf>
    <xf numFmtId="0" fontId="23" fillId="0" borderId="20" xfId="0" applyFont="1" applyBorder="1" applyAlignment="1">
      <alignment horizontal="right" vertical="center"/>
    </xf>
    <xf numFmtId="0" fontId="23" fillId="0" borderId="25" xfId="0" applyFont="1" applyBorder="1" applyAlignment="1">
      <alignment horizontal="justify" vertical="center" wrapText="1"/>
    </xf>
    <xf numFmtId="0" fontId="23" fillId="0" borderId="25" xfId="0" applyFont="1" applyBorder="1" applyAlignment="1">
      <alignment horizontal="center" vertical="center" wrapText="1"/>
    </xf>
    <xf numFmtId="0" fontId="23" fillId="0" borderId="25" xfId="0" applyFont="1" applyBorder="1" applyAlignment="1">
      <alignment horizontal="right" vertical="center"/>
    </xf>
    <xf numFmtId="0" fontId="23" fillId="0" borderId="25" xfId="0" applyFont="1" applyBorder="1" applyAlignment="1">
      <alignment horizontal="right" vertical="center" wrapText="1"/>
    </xf>
    <xf numFmtId="0" fontId="21" fillId="7" borderId="0" xfId="0" applyFont="1" applyFill="1" applyAlignment="1">
      <alignment horizontal="right" vertical="center" wrapText="1"/>
    </xf>
    <xf numFmtId="0" fontId="23" fillId="0" borderId="25" xfId="0" applyFont="1" applyBorder="1" applyAlignment="1">
      <alignment horizontal="center" vertical="center"/>
    </xf>
    <xf numFmtId="0" fontId="23" fillId="0" borderId="19" xfId="0" applyFont="1" applyBorder="1" applyAlignment="1">
      <alignment horizontal="right" vertical="center"/>
    </xf>
    <xf numFmtId="0" fontId="23" fillId="0" borderId="29" xfId="0" applyFont="1" applyBorder="1" applyAlignment="1">
      <alignment horizontal="right" vertical="center"/>
    </xf>
    <xf numFmtId="0" fontId="22" fillId="0" borderId="25" xfId="0" applyFont="1" applyBorder="1" applyAlignment="1">
      <alignment horizontal="right" vertical="center" wrapText="1"/>
    </xf>
    <xf numFmtId="0" fontId="21" fillId="7" borderId="26" xfId="0" applyFont="1" applyFill="1" applyBorder="1" applyAlignment="1">
      <alignment horizontal="center" vertical="center" wrapText="1"/>
    </xf>
    <xf numFmtId="0" fontId="21" fillId="7" borderId="26" xfId="0" applyFont="1" applyFill="1" applyBorder="1" applyAlignment="1">
      <alignment vertical="center" wrapText="1"/>
    </xf>
    <xf numFmtId="0" fontId="21" fillId="7" borderId="0" xfId="0" applyFont="1" applyFill="1" applyAlignment="1">
      <alignment horizontal="center" vertical="center" wrapText="1"/>
    </xf>
    <xf numFmtId="0" fontId="23" fillId="0" borderId="20" xfId="0" applyFont="1" applyBorder="1" applyAlignment="1">
      <alignment horizontal="center" vertical="center"/>
    </xf>
    <xf numFmtId="0" fontId="24" fillId="8" borderId="25" xfId="0" applyFont="1" applyFill="1" applyBorder="1" applyAlignment="1">
      <alignment horizontal="center" vertical="center"/>
    </xf>
    <xf numFmtId="0" fontId="23" fillId="0" borderId="26" xfId="0" applyFont="1" applyBorder="1" applyAlignment="1">
      <alignment horizontal="justify" vertical="center" wrapText="1"/>
    </xf>
    <xf numFmtId="0" fontId="23" fillId="0" borderId="25" xfId="0" applyFont="1" applyBorder="1" applyAlignment="1">
      <alignment vertical="center" wrapText="1"/>
    </xf>
    <xf numFmtId="0" fontId="21" fillId="8" borderId="0" xfId="0" applyFont="1" applyFill="1" applyAlignment="1">
      <alignment horizontal="center" vertical="center" wrapText="1"/>
    </xf>
    <xf numFmtId="0" fontId="23" fillId="0" borderId="23" xfId="0" applyFont="1" applyBorder="1" applyAlignment="1">
      <alignment horizontal="right" vertical="center" wrapText="1"/>
    </xf>
    <xf numFmtId="0" fontId="24" fillId="0" borderId="25" xfId="0" applyFont="1" applyBorder="1" applyAlignment="1">
      <alignment vertical="center" wrapText="1"/>
    </xf>
    <xf numFmtId="0" fontId="24" fillId="0" borderId="25" xfId="0" applyFont="1" applyBorder="1" applyAlignment="1">
      <alignment horizontal="center" vertical="center"/>
    </xf>
    <xf numFmtId="3" fontId="23" fillId="0" borderId="26" xfId="0" applyNumberFormat="1" applyFont="1" applyBorder="1" applyAlignment="1">
      <alignment horizontal="center" vertical="center"/>
    </xf>
    <xf numFmtId="0" fontId="23" fillId="0" borderId="27" xfId="0" applyFont="1" applyBorder="1" applyAlignment="1">
      <alignment horizontal="right" vertical="center" wrapText="1"/>
    </xf>
    <xf numFmtId="0" fontId="24" fillId="8" borderId="0" xfId="0" applyFont="1" applyFill="1" applyAlignment="1">
      <alignment vertical="center"/>
    </xf>
    <xf numFmtId="0" fontId="21" fillId="7" borderId="29" xfId="0" applyFont="1" applyFill="1" applyBorder="1" applyAlignment="1">
      <alignment horizontal="right" vertical="center"/>
    </xf>
    <xf numFmtId="0" fontId="0" fillId="0" borderId="0" xfId="0" applyAlignment="1">
      <alignment horizontal="center"/>
    </xf>
    <xf numFmtId="0" fontId="4" fillId="0" borderId="2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7" fillId="3" borderId="2" xfId="0" applyFont="1" applyFill="1" applyBorder="1" applyAlignment="1">
      <alignment horizontal="left" vertical="center"/>
    </xf>
    <xf numFmtId="0" fontId="7" fillId="3" borderId="4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7" fillId="3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6" fillId="2" borderId="2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165" fontId="4" fillId="0" borderId="1" xfId="0" applyNumberFormat="1" applyFont="1" applyBorder="1" applyAlignment="1">
      <alignment horizontal="center" vertical="center"/>
    </xf>
    <xf numFmtId="0" fontId="3" fillId="4" borderId="13" xfId="0" applyFont="1" applyFill="1" applyBorder="1" applyAlignment="1">
      <alignment horizontal="left" vertical="center" wrapText="1"/>
    </xf>
    <xf numFmtId="0" fontId="3" fillId="4" borderId="15" xfId="0" applyFont="1" applyFill="1" applyBorder="1" applyAlignment="1">
      <alignment horizontal="left" vertical="center" wrapText="1"/>
    </xf>
    <xf numFmtId="0" fontId="3" fillId="4" borderId="14" xfId="0" applyFont="1" applyFill="1" applyBorder="1" applyAlignment="1">
      <alignment horizontal="left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165" fontId="4" fillId="0" borderId="1" xfId="2" applyNumberFormat="1" applyFont="1" applyBorder="1" applyAlignment="1">
      <alignment horizontal="center" vertical="center"/>
    </xf>
    <xf numFmtId="166" fontId="4" fillId="0" borderId="1" xfId="3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8" fillId="0" borderId="2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13" fillId="0" borderId="0" xfId="0" applyFont="1" applyAlignment="1">
      <alignment horizontal="center" wrapText="1"/>
    </xf>
    <xf numFmtId="3" fontId="0" fillId="0" borderId="1" xfId="0" applyNumberFormat="1" applyBorder="1" applyAlignment="1">
      <alignment horizontal="center" vertical="center"/>
    </xf>
    <xf numFmtId="9" fontId="0" fillId="0" borderId="1" xfId="3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/>
    </xf>
    <xf numFmtId="0" fontId="7" fillId="3" borderId="16" xfId="0" applyFont="1" applyFill="1" applyBorder="1" applyAlignment="1">
      <alignment horizontal="center" vertical="center" wrapText="1"/>
    </xf>
    <xf numFmtId="0" fontId="7" fillId="3" borderId="17" xfId="0" applyFont="1" applyFill="1" applyBorder="1" applyAlignment="1">
      <alignment horizontal="center" vertical="center" wrapText="1"/>
    </xf>
    <xf numFmtId="0" fontId="21" fillId="6" borderId="18" xfId="0" applyFont="1" applyFill="1" applyBorder="1" applyAlignment="1">
      <alignment horizontal="center" vertical="center"/>
    </xf>
    <xf numFmtId="0" fontId="21" fillId="6" borderId="21" xfId="0" applyFont="1" applyFill="1" applyBorder="1" applyAlignment="1">
      <alignment horizontal="center" vertical="center"/>
    </xf>
    <xf numFmtId="0" fontId="21" fillId="7" borderId="19" xfId="0" applyFont="1" applyFill="1" applyBorder="1" applyAlignment="1">
      <alignment vertical="center" wrapText="1"/>
    </xf>
    <xf numFmtId="0" fontId="21" fillId="7" borderId="20" xfId="0" applyFont="1" applyFill="1" applyBorder="1" applyAlignment="1">
      <alignment vertical="center" wrapText="1"/>
    </xf>
    <xf numFmtId="0" fontId="22" fillId="0" borderId="19" xfId="0" applyFont="1" applyBorder="1" applyAlignment="1">
      <alignment vertical="center"/>
    </xf>
    <xf numFmtId="0" fontId="22" fillId="0" borderId="20" xfId="0" applyFont="1" applyBorder="1" applyAlignment="1">
      <alignment vertical="center"/>
    </xf>
    <xf numFmtId="0" fontId="16" fillId="7" borderId="31" xfId="0" applyFont="1" applyFill="1" applyBorder="1" applyAlignment="1">
      <alignment vertical="center" wrapText="1"/>
    </xf>
    <xf numFmtId="0" fontId="16" fillId="7" borderId="32" xfId="0" applyFont="1" applyFill="1" applyBorder="1" applyAlignment="1">
      <alignment vertical="center" wrapText="1"/>
    </xf>
    <xf numFmtId="0" fontId="16" fillId="7" borderId="33" xfId="0" applyFont="1" applyFill="1" applyBorder="1" applyAlignment="1">
      <alignment vertical="center" wrapText="1"/>
    </xf>
    <xf numFmtId="0" fontId="15" fillId="0" borderId="18" xfId="0" applyFont="1" applyBorder="1" applyAlignment="1">
      <alignment vertical="center" wrapText="1"/>
    </xf>
    <xf numFmtId="0" fontId="15" fillId="0" borderId="19" xfId="0" applyFont="1" applyBorder="1" applyAlignment="1">
      <alignment vertical="center" wrapText="1"/>
    </xf>
    <xf numFmtId="0" fontId="18" fillId="8" borderId="28" xfId="0" applyFont="1" applyFill="1" applyBorder="1" applyAlignment="1">
      <alignment horizontal="center" vertical="center" wrapText="1"/>
    </xf>
    <xf numFmtId="0" fontId="18" fillId="8" borderId="27" xfId="0" applyFont="1" applyFill="1" applyBorder="1" applyAlignment="1">
      <alignment horizontal="center" vertical="center" wrapText="1"/>
    </xf>
    <xf numFmtId="0" fontId="18" fillId="8" borderId="30" xfId="0" applyFont="1" applyFill="1" applyBorder="1" applyAlignment="1">
      <alignment horizontal="center" vertical="center" wrapText="1"/>
    </xf>
    <xf numFmtId="0" fontId="18" fillId="0" borderId="18" xfId="0" applyFont="1" applyBorder="1" applyAlignment="1">
      <alignment vertical="center" wrapText="1"/>
    </xf>
    <xf numFmtId="0" fontId="18" fillId="0" borderId="19" xfId="0" applyFont="1" applyBorder="1" applyAlignment="1">
      <alignment vertical="center" wrapText="1"/>
    </xf>
    <xf numFmtId="0" fontId="18" fillId="0" borderId="20" xfId="0" applyFont="1" applyBorder="1" applyAlignment="1">
      <alignment vertical="center" wrapText="1"/>
    </xf>
    <xf numFmtId="0" fontId="15" fillId="0" borderId="22" xfId="0" applyFont="1" applyBorder="1" applyAlignment="1">
      <alignment vertical="center"/>
    </xf>
    <xf numFmtId="0" fontId="15" fillId="0" borderId="24" xfId="0" applyFont="1" applyBorder="1" applyAlignment="1">
      <alignment vertical="center"/>
    </xf>
    <xf numFmtId="0" fontId="22" fillId="0" borderId="18" xfId="0" applyFont="1" applyBorder="1" applyAlignment="1">
      <alignment vertical="center" wrapText="1"/>
    </xf>
    <xf numFmtId="0" fontId="22" fillId="0" borderId="19" xfId="0" applyFont="1" applyBorder="1" applyAlignment="1">
      <alignment vertical="center" wrapText="1"/>
    </xf>
    <xf numFmtId="0" fontId="24" fillId="0" borderId="24" xfId="0" applyFont="1" applyBorder="1" applyAlignment="1">
      <alignment vertical="center" wrapText="1"/>
    </xf>
    <xf numFmtId="0" fontId="24" fillId="0" borderId="25" xfId="0" applyFont="1" applyBorder="1" applyAlignment="1">
      <alignment vertical="center" wrapText="1"/>
    </xf>
    <xf numFmtId="0" fontId="24" fillId="0" borderId="19" xfId="0" applyFont="1" applyBorder="1" applyAlignment="1">
      <alignment vertical="center" wrapText="1"/>
    </xf>
    <xf numFmtId="0" fontId="24" fillId="0" borderId="20" xfId="0" applyFont="1" applyBorder="1" applyAlignment="1">
      <alignment vertical="center" wrapText="1"/>
    </xf>
    <xf numFmtId="0" fontId="16" fillId="7" borderId="31" xfId="0" applyFont="1" applyFill="1" applyBorder="1" applyAlignment="1">
      <alignment horizontal="right" vertical="center" wrapText="1"/>
    </xf>
    <xf numFmtId="0" fontId="16" fillId="7" borderId="32" xfId="0" applyFont="1" applyFill="1" applyBorder="1" applyAlignment="1">
      <alignment horizontal="right" vertical="center" wrapText="1"/>
    </xf>
    <xf numFmtId="0" fontId="16" fillId="7" borderId="33" xfId="0" applyFont="1" applyFill="1" applyBorder="1" applyAlignment="1">
      <alignment horizontal="right" vertical="center" wrapText="1"/>
    </xf>
    <xf numFmtId="0" fontId="16" fillId="6" borderId="18" xfId="0" applyFont="1" applyFill="1" applyBorder="1" applyAlignment="1">
      <alignment horizontal="center" vertical="center"/>
    </xf>
    <xf numFmtId="0" fontId="16" fillId="6" borderId="21" xfId="0" applyFont="1" applyFill="1" applyBorder="1" applyAlignment="1">
      <alignment horizontal="center" vertical="center"/>
    </xf>
    <xf numFmtId="0" fontId="16" fillId="7" borderId="18" xfId="0" applyFont="1" applyFill="1" applyBorder="1" applyAlignment="1">
      <alignment vertical="center" wrapText="1"/>
    </xf>
    <xf numFmtId="0" fontId="16" fillId="7" borderId="19" xfId="0" applyFont="1" applyFill="1" applyBorder="1" applyAlignment="1">
      <alignment vertical="center" wrapText="1"/>
    </xf>
    <xf numFmtId="0" fontId="16" fillId="7" borderId="20" xfId="0" applyFont="1" applyFill="1" applyBorder="1" applyAlignment="1">
      <alignment vertical="center" wrapText="1"/>
    </xf>
  </cellXfs>
  <cellStyles count="6">
    <cellStyle name="Hipervínculo" xfId="5" builtinId="8"/>
    <cellStyle name="Millares" xfId="1" builtinId="3"/>
    <cellStyle name="Moneda" xfId="2" builtinId="4"/>
    <cellStyle name="Moneda [0]" xfId="4" builtinId="7"/>
    <cellStyle name="Normal" xfId="0" builtinId="0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file:///C:\Users\josef\OneDrive\Escritorio\AMAGA%20AIM\4.%20Contrato%20de%20interventori&#769;a\Solicitud%20adicio&#769;n\ADICIO&#769;N%20INTERVENTORI&#769;A%20-%20AMAGA%20N2%20OK\Regalias%20SOLICITUD%20DE%20AJUSTES%20(2)\ANEXOS%20OBRA\Obra%20Adicion%202\BALANCE.%20Adicion%20No%202%2018-03-2022.xlsx" TargetMode="External"/><Relationship Id="rId13" Type="http://schemas.openxmlformats.org/officeDocument/2006/relationships/hyperlink" Target="file:///C:\Users\josef\OneDrive\Escritorio\AMAGA%20AIM\4.%20Contrato%20de%20interventori&#769;a\Solicitud%20adicio&#769;n\ADICIO&#769;N%20INTERVENTORI&#769;A%20-%20AMAGA%20N2%20OK\Regalias%20SOLICITUD%20DE%20AJUSTES%20(2)\ANEXOS%20OBRA\Obra%20Adicion%202\BALANCE.%20Adicion%20No%202%2018-03-2022.xlsx" TargetMode="External"/><Relationship Id="rId3" Type="http://schemas.openxmlformats.org/officeDocument/2006/relationships/hyperlink" Target="file:///C:\Users\josef\OneDrive\Escritorio\AMAGA%20AIM\4.%20Contrato%20de%20interventori&#769;a\Solicitud%20adicio&#769;n\ADICIO&#769;N%20INTERVENTORI&#769;A%20-%20AMAGA%20N2%20OK\Regalias%20SOLICITUD%20DE%20AJUSTES%20(2)\ANEXOS%20OBRA\Obra%20Adicion%202\BALANCE.%20Adicion%20No%202%2018-03-2022.xlsx" TargetMode="External"/><Relationship Id="rId7" Type="http://schemas.openxmlformats.org/officeDocument/2006/relationships/hyperlink" Target="file:///C:\Users\josef\OneDrive\Escritorio\AMAGA%20AIM\4.%20Contrato%20de%20interventori&#769;a\Solicitud%20adicio&#769;n\ADICIO&#769;N%20INTERVENTORI&#769;A%20-%20AMAGA%20N2%20OK\Regalias%20SOLICITUD%20DE%20AJUSTES%20(2)\ANEXOS%20OBRA\Obra%20Adicion%202\BALANCE.%20Adicion%20No%202%2018-03-2022.xlsx" TargetMode="External"/><Relationship Id="rId12" Type="http://schemas.openxmlformats.org/officeDocument/2006/relationships/hyperlink" Target="file:///C:\Users\josef\OneDrive\Escritorio\AMAGA%20AIM\4.%20Contrato%20de%20interventori&#769;a\Solicitud%20adicio&#769;n\ADICIO&#769;N%20INTERVENTORI&#769;A%20-%20AMAGA%20N2%20OK\Regalias%20SOLICITUD%20DE%20AJUSTES%20(2)\ANEXOS%20OBRA\Obra%20Adicion%202\BALANCE.%20Adicion%20No%202%2018-03-2022.xlsx" TargetMode="External"/><Relationship Id="rId2" Type="http://schemas.openxmlformats.org/officeDocument/2006/relationships/hyperlink" Target="file:///C:\Users\josef\OneDrive\Escritorio\AMAGA%20AIM\4.%20Contrato%20de%20interventori&#769;a\Solicitud%20adicio&#769;n\ADICIO&#769;N%20INTERVENTORI&#769;A%20-%20AMAGA%20N2%20OK\Regalias%20SOLICITUD%20DE%20AJUSTES%20(2)\ANEXOS%20OBRA\Obra%20Adicion%202\BALANCE.%20Adicion%20No%202%2018-03-2022.xlsx" TargetMode="External"/><Relationship Id="rId1" Type="http://schemas.openxmlformats.org/officeDocument/2006/relationships/hyperlink" Target="file:///C:\Users\josef\OneDrive\Escritorio\AMAGA%20AIM\4.%20Contrato%20de%20interventori&#769;a\Solicitud%20adicio&#769;n\ADICIO&#769;N%20INTERVENTORI&#769;A%20-%20AMAGA%20N2%20OK\Regalias%20SOLICITUD%20DE%20AJUSTES%20(2)\ANEXOS%20OBRA\Obra%20Adicion%202\BALANCE.%20Adicion%20No%202%2018-03-2022.xlsx" TargetMode="External"/><Relationship Id="rId6" Type="http://schemas.openxmlformats.org/officeDocument/2006/relationships/hyperlink" Target="file:///C:\Users\josef\OneDrive\Escritorio\AMAGA%20AIM\4.%20Contrato%20de%20interventori&#769;a\Solicitud%20adicio&#769;n\ADICIO&#769;N%20INTERVENTORI&#769;A%20-%20AMAGA%20N2%20OK\Regalias%20SOLICITUD%20DE%20AJUSTES%20(2)\ANEXOS%20OBRA\Obra%20Adicion%202\BALANCE.%20Adicion%20No%202%2018-03-2022.xlsx" TargetMode="External"/><Relationship Id="rId11" Type="http://schemas.openxmlformats.org/officeDocument/2006/relationships/hyperlink" Target="file:///C:\Users\josef\OneDrive\Escritorio\AMAGA%20AIM\4.%20Contrato%20de%20interventori&#769;a\Solicitud%20adicio&#769;n\ADICIO&#769;N%20INTERVENTORI&#769;A%20-%20AMAGA%20N2%20OK\Regalias%20SOLICITUD%20DE%20AJUSTES%20(2)\ANEXOS%20OBRA\Obra%20Adicion%202\BALANCE.%20Adicion%20No%202%2018-03-2022.xlsx" TargetMode="External"/><Relationship Id="rId5" Type="http://schemas.openxmlformats.org/officeDocument/2006/relationships/hyperlink" Target="file:///C:\Users\josef\OneDrive\Escritorio\AMAGA%20AIM\4.%20Contrato%20de%20interventori&#769;a\Solicitud%20adicio&#769;n\ADICIO&#769;N%20INTERVENTORI&#769;A%20-%20AMAGA%20N2%20OK\Regalias%20SOLICITUD%20DE%20AJUSTES%20(2)\ANEXOS%20OBRA\Obra%20Adicion%202\BALANCE.%20Adicion%20No%202%2018-03-2022.xlsx" TargetMode="External"/><Relationship Id="rId15" Type="http://schemas.openxmlformats.org/officeDocument/2006/relationships/hyperlink" Target="file:///C:\Users\josef\OneDrive\Escritorio\AMAGA%20AIM\4.%20Contrato%20de%20interventori&#769;a\Solicitud%20adicio&#769;n\ADICIO&#769;N%20INTERVENTORI&#769;A%20-%20AMAGA%20N2%20OK\Regalias%20SOLICITUD%20DE%20AJUSTES%20(2)\ANEXOS%20OBRA\Obra%20Adicion%202\BALANCE.%20Adicion%20No%202%2018-03-2022.xlsx" TargetMode="External"/><Relationship Id="rId10" Type="http://schemas.openxmlformats.org/officeDocument/2006/relationships/hyperlink" Target="file:///C:\Users\josef\OneDrive\Escritorio\AMAGA%20AIM\4.%20Contrato%20de%20interventori&#769;a\Solicitud%20adicio&#769;n\ADICIO&#769;N%20INTERVENTORI&#769;A%20-%20AMAGA%20N2%20OK\Regalias%20SOLICITUD%20DE%20AJUSTES%20(2)\ANEXOS%20OBRA\Obra%20Adicion%202\BALANCE.%20Adicion%20No%202%2018-03-2022.xlsx" TargetMode="External"/><Relationship Id="rId4" Type="http://schemas.openxmlformats.org/officeDocument/2006/relationships/hyperlink" Target="file:///C:\Users\josef\OneDrive\Escritorio\AMAGA%20AIM\4.%20Contrato%20de%20interventori&#769;a\Solicitud%20adicio&#769;n\ADICIO&#769;N%20INTERVENTORI&#769;A%20-%20AMAGA%20N2%20OK\Regalias%20SOLICITUD%20DE%20AJUSTES%20(2)\ANEXOS%20OBRA\Obra%20Adicion%202\BALANCE.%20Adicion%20No%202%2018-03-2022.xlsx" TargetMode="External"/><Relationship Id="rId9" Type="http://schemas.openxmlformats.org/officeDocument/2006/relationships/hyperlink" Target="file:///C:\Users\josef\OneDrive\Escritorio\AMAGA%20AIM\4.%20Contrato%20de%20interventori&#769;a\Solicitud%20adicio&#769;n\ADICIO&#769;N%20INTERVENTORI&#769;A%20-%20AMAGA%20N2%20OK\Regalias%20SOLICITUD%20DE%20AJUSTES%20(2)\ANEXOS%20OBRA\Obra%20Adicion%202\BALANCE.%20Adicion%20No%202%2018-03-2022.xlsx" TargetMode="External"/><Relationship Id="rId14" Type="http://schemas.openxmlformats.org/officeDocument/2006/relationships/hyperlink" Target="file:///C:\Users\josef\OneDrive\Escritorio\AMAGA%20AIM\4.%20Contrato%20de%20interventori&#769;a\Solicitud%20adicio&#769;n\ADICIO&#769;N%20INTERVENTORI&#769;A%20-%20AMAGA%20N2%20OK\Regalias%20SOLICITUD%20DE%20AJUSTES%20(2)\ANEXOS%20OBRA\Obra%20Adicion%202\BALANCE.%20Adicion%20No%202%2018-03-2022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M68"/>
  <sheetViews>
    <sheetView tabSelected="1" zoomScaleNormal="100" workbookViewId="0">
      <selection activeCell="I57" sqref="I57"/>
    </sheetView>
  </sheetViews>
  <sheetFormatPr baseColWidth="10" defaultColWidth="11" defaultRowHeight="16.5" x14ac:dyDescent="0.3"/>
  <cols>
    <col min="2" max="2" width="14.5" customWidth="1"/>
    <col min="3" max="3" width="14.625" customWidth="1"/>
    <col min="4" max="4" width="17.125" bestFit="1" customWidth="1"/>
    <col min="5" max="5" width="12.125" customWidth="1"/>
    <col min="6" max="6" width="17.125" customWidth="1"/>
    <col min="8" max="8" width="16.5" bestFit="1" customWidth="1"/>
    <col min="9" max="9" width="18.625" bestFit="1" customWidth="1"/>
    <col min="10" max="10" width="17.125" bestFit="1" customWidth="1"/>
    <col min="11" max="11" width="20.5" customWidth="1"/>
    <col min="13" max="13" width="18.625" customWidth="1"/>
  </cols>
  <sheetData>
    <row r="1" spans="2:13" x14ac:dyDescent="0.3">
      <c r="B1" s="142" t="s">
        <v>0</v>
      </c>
      <c r="C1" s="142"/>
      <c r="D1" s="142"/>
      <c r="E1" s="142"/>
      <c r="F1" s="142"/>
      <c r="G1" s="142"/>
      <c r="H1" s="142"/>
      <c r="I1" s="142"/>
      <c r="J1" s="142"/>
      <c r="K1" s="4"/>
    </row>
    <row r="2" spans="2:13" ht="17.25" thickBot="1" x14ac:dyDescent="0.35"/>
    <row r="3" spans="2:13" s="8" customFormat="1" ht="27.75" customHeight="1" x14ac:dyDescent="0.3">
      <c r="B3" s="2" t="s">
        <v>1</v>
      </c>
      <c r="C3" s="7">
        <v>2019000040015</v>
      </c>
      <c r="D3" s="3" t="s">
        <v>2</v>
      </c>
      <c r="E3" s="151" t="s">
        <v>3</v>
      </c>
      <c r="F3" s="152"/>
      <c r="G3" s="152"/>
      <c r="H3" s="152"/>
      <c r="I3" s="152"/>
      <c r="J3" s="153"/>
    </row>
    <row r="4" spans="2:13" s="8" customFormat="1" ht="55.5" customHeight="1" thickBot="1" x14ac:dyDescent="0.35">
      <c r="B4" s="154" t="s">
        <v>4</v>
      </c>
      <c r="C4" s="155"/>
      <c r="D4" s="156" t="s">
        <v>5</v>
      </c>
      <c r="E4" s="156"/>
      <c r="F4" s="156"/>
      <c r="G4" s="148" t="s">
        <v>6</v>
      </c>
      <c r="H4" s="149"/>
      <c r="I4" s="150"/>
      <c r="J4" s="1" t="s">
        <v>7</v>
      </c>
    </row>
    <row r="5" spans="2:13" s="8" customFormat="1" ht="14.25" x14ac:dyDescent="0.3"/>
    <row r="6" spans="2:13" s="8" customFormat="1" ht="14.25" x14ac:dyDescent="0.3">
      <c r="B6" s="133" t="s">
        <v>8</v>
      </c>
      <c r="C6" s="134"/>
      <c r="D6" s="134"/>
      <c r="E6" s="134"/>
      <c r="F6" s="134"/>
      <c r="G6" s="134"/>
      <c r="H6" s="134"/>
      <c r="I6" s="134"/>
      <c r="J6" s="135"/>
    </row>
    <row r="7" spans="2:13" s="8" customFormat="1" ht="14.25" x14ac:dyDescent="0.3">
      <c r="B7" s="143" t="s">
        <v>9</v>
      </c>
      <c r="C7" s="144"/>
      <c r="D7" s="144"/>
      <c r="E7" s="144"/>
      <c r="F7" s="144"/>
      <c r="G7" s="144"/>
      <c r="H7" s="144"/>
      <c r="I7" s="144"/>
      <c r="J7" s="145"/>
    </row>
    <row r="8" spans="2:13" s="8" customFormat="1" ht="14.25" x14ac:dyDescent="0.3">
      <c r="B8" s="139" t="s">
        <v>10</v>
      </c>
      <c r="C8" s="141"/>
      <c r="D8" s="141"/>
      <c r="E8" s="141"/>
      <c r="F8" s="141"/>
      <c r="G8" s="140"/>
      <c r="H8" s="9" t="s">
        <v>11</v>
      </c>
      <c r="I8" s="10" t="s">
        <v>12</v>
      </c>
      <c r="J8" s="10" t="s">
        <v>13</v>
      </c>
    </row>
    <row r="9" spans="2:13" s="8" customFormat="1" ht="14.25" x14ac:dyDescent="0.3">
      <c r="B9" s="127" t="s">
        <v>14</v>
      </c>
      <c r="C9" s="128"/>
      <c r="D9" s="128"/>
      <c r="E9" s="128"/>
      <c r="F9" s="128"/>
      <c r="G9" s="129"/>
      <c r="H9" s="5">
        <v>440531910</v>
      </c>
      <c r="I9" s="5">
        <v>474227472</v>
      </c>
      <c r="J9" s="5">
        <f t="shared" ref="J9:J20" si="0">+I9-H9</f>
        <v>33695562</v>
      </c>
    </row>
    <row r="10" spans="2:13" s="8" customFormat="1" ht="14.25" x14ac:dyDescent="0.3">
      <c r="B10" s="127" t="s">
        <v>15</v>
      </c>
      <c r="C10" s="128"/>
      <c r="D10" s="128"/>
      <c r="E10" s="128"/>
      <c r="F10" s="128"/>
      <c r="G10" s="129"/>
      <c r="H10" s="5">
        <v>3981783615</v>
      </c>
      <c r="I10" s="5">
        <v>5292648237</v>
      </c>
      <c r="J10" s="5">
        <f t="shared" si="0"/>
        <v>1310864622</v>
      </c>
      <c r="M10" s="8">
        <v>5292648237</v>
      </c>
    </row>
    <row r="11" spans="2:13" s="8" customFormat="1" ht="14.25" x14ac:dyDescent="0.3">
      <c r="B11" s="127" t="s">
        <v>16</v>
      </c>
      <c r="C11" s="128"/>
      <c r="D11" s="128"/>
      <c r="E11" s="128"/>
      <c r="F11" s="128"/>
      <c r="G11" s="129"/>
      <c r="H11" s="5">
        <v>1902349742</v>
      </c>
      <c r="I11" s="5">
        <v>2147690559</v>
      </c>
      <c r="J11" s="5">
        <f t="shared" si="0"/>
        <v>245340817</v>
      </c>
      <c r="M11" s="8">
        <v>2147690559</v>
      </c>
    </row>
    <row r="12" spans="2:13" s="8" customFormat="1" ht="14.25" x14ac:dyDescent="0.3">
      <c r="B12" s="127" t="s">
        <v>17</v>
      </c>
      <c r="C12" s="128"/>
      <c r="D12" s="128"/>
      <c r="E12" s="128"/>
      <c r="F12" s="128"/>
      <c r="G12" s="129"/>
      <c r="H12" s="5">
        <v>158307745</v>
      </c>
      <c r="I12" s="5">
        <v>2404933937</v>
      </c>
      <c r="J12" s="5">
        <f t="shared" si="0"/>
        <v>2246626192</v>
      </c>
      <c r="M12" s="8">
        <v>2404933937</v>
      </c>
    </row>
    <row r="13" spans="2:13" s="8" customFormat="1" ht="14.25" x14ac:dyDescent="0.3">
      <c r="B13" s="127" t="s">
        <v>18</v>
      </c>
      <c r="C13" s="128"/>
      <c r="D13" s="128"/>
      <c r="E13" s="128"/>
      <c r="F13" s="128"/>
      <c r="G13" s="129"/>
      <c r="H13" s="5">
        <v>3988571622</v>
      </c>
      <c r="I13" s="30">
        <v>7601677251</v>
      </c>
      <c r="J13" s="5">
        <f>+I13-H13</f>
        <v>3613105629</v>
      </c>
      <c r="M13" s="8">
        <v>7601777251</v>
      </c>
    </row>
    <row r="14" spans="2:13" s="8" customFormat="1" ht="14.25" x14ac:dyDescent="0.3">
      <c r="B14" s="127" t="s">
        <v>19</v>
      </c>
      <c r="C14" s="128"/>
      <c r="D14" s="128"/>
      <c r="E14" s="128"/>
      <c r="F14" s="128"/>
      <c r="G14" s="129"/>
      <c r="H14" s="5">
        <v>11029638896</v>
      </c>
      <c r="I14" s="30">
        <v>10049116905</v>
      </c>
      <c r="J14" s="5">
        <f t="shared" si="0"/>
        <v>-980521991</v>
      </c>
      <c r="M14" s="8">
        <v>9983598537</v>
      </c>
    </row>
    <row r="15" spans="2:13" s="8" customFormat="1" ht="14.25" x14ac:dyDescent="0.3">
      <c r="B15" s="127" t="s">
        <v>20</v>
      </c>
      <c r="C15" s="128"/>
      <c r="D15" s="128"/>
      <c r="E15" s="128"/>
      <c r="F15" s="128"/>
      <c r="G15" s="129"/>
      <c r="H15" s="5">
        <v>88410459</v>
      </c>
      <c r="I15" s="5">
        <v>89993445</v>
      </c>
      <c r="J15" s="5">
        <f t="shared" si="0"/>
        <v>1582986</v>
      </c>
      <c r="M15" s="8">
        <v>89993445</v>
      </c>
    </row>
    <row r="16" spans="2:13" s="8" customFormat="1" ht="14.25" x14ac:dyDescent="0.3">
      <c r="B16" s="127" t="s">
        <v>21</v>
      </c>
      <c r="C16" s="128"/>
      <c r="D16" s="128"/>
      <c r="E16" s="128"/>
      <c r="F16" s="128"/>
      <c r="G16" s="129"/>
      <c r="H16" s="5">
        <v>8451145</v>
      </c>
      <c r="I16" s="5">
        <v>8451145</v>
      </c>
      <c r="J16" s="5">
        <f t="shared" si="0"/>
        <v>0</v>
      </c>
      <c r="M16" s="8">
        <v>8451145</v>
      </c>
    </row>
    <row r="17" spans="2:13" s="8" customFormat="1" ht="14.25" x14ac:dyDescent="0.3">
      <c r="B17" s="127" t="s">
        <v>22</v>
      </c>
      <c r="C17" s="128"/>
      <c r="D17" s="128"/>
      <c r="E17" s="128"/>
      <c r="F17" s="128"/>
      <c r="G17" s="129"/>
      <c r="H17" s="5">
        <v>78150470</v>
      </c>
      <c r="I17" s="5">
        <v>78150470</v>
      </c>
      <c r="J17" s="5">
        <f>+I17-H17</f>
        <v>0</v>
      </c>
      <c r="M17" s="8">
        <v>78150470</v>
      </c>
    </row>
    <row r="18" spans="2:13" s="8" customFormat="1" ht="14.25" x14ac:dyDescent="0.3">
      <c r="B18" s="127" t="s">
        <v>23</v>
      </c>
      <c r="C18" s="128"/>
      <c r="D18" s="128"/>
      <c r="E18" s="128"/>
      <c r="F18" s="128"/>
      <c r="G18" s="129"/>
      <c r="H18" s="5">
        <v>1313991898</v>
      </c>
      <c r="I18" s="5">
        <v>2197371493</v>
      </c>
      <c r="J18" s="5">
        <f t="shared" si="0"/>
        <v>883379595</v>
      </c>
      <c r="M18" s="8">
        <v>2222345898</v>
      </c>
    </row>
    <row r="19" spans="2:13" s="8" customFormat="1" ht="14.25" x14ac:dyDescent="0.3">
      <c r="B19" s="127" t="s">
        <v>24</v>
      </c>
      <c r="C19" s="128"/>
      <c r="D19" s="128"/>
      <c r="E19" s="128"/>
      <c r="F19" s="128"/>
      <c r="G19" s="129"/>
      <c r="H19" s="5">
        <v>0</v>
      </c>
      <c r="I19" s="5">
        <v>0</v>
      </c>
      <c r="J19" s="5">
        <f t="shared" si="0"/>
        <v>0</v>
      </c>
      <c r="K19" s="28"/>
      <c r="M19" s="8">
        <v>0</v>
      </c>
    </row>
    <row r="20" spans="2:13" s="8" customFormat="1" ht="14.25" x14ac:dyDescent="0.3">
      <c r="B20" s="127" t="s">
        <v>25</v>
      </c>
      <c r="C20" s="128"/>
      <c r="D20" s="128"/>
      <c r="E20" s="128"/>
      <c r="F20" s="128"/>
      <c r="G20" s="129"/>
      <c r="H20" s="5">
        <v>9812498</v>
      </c>
      <c r="I20" s="5">
        <v>9812498</v>
      </c>
      <c r="J20" s="5">
        <f t="shared" si="0"/>
        <v>0</v>
      </c>
      <c r="M20" s="8">
        <v>9812498</v>
      </c>
    </row>
    <row r="21" spans="2:13" s="8" customFormat="1" x14ac:dyDescent="0.3">
      <c r="B21" s="130" t="s">
        <v>26</v>
      </c>
      <c r="C21" s="131"/>
      <c r="D21" s="131"/>
      <c r="E21" s="131"/>
      <c r="F21" s="131"/>
      <c r="G21" s="132"/>
      <c r="H21" s="25">
        <f>SUM(H9:H20)</f>
        <v>23000000000</v>
      </c>
      <c r="I21" s="11">
        <f>SUM(I9:I20)</f>
        <v>30354073412</v>
      </c>
      <c r="J21" s="5">
        <f>I21-H21</f>
        <v>7354073412</v>
      </c>
      <c r="K21" s="27"/>
      <c r="M21" s="8">
        <v>30313629449</v>
      </c>
    </row>
    <row r="22" spans="2:13" s="8" customFormat="1" ht="14.25" x14ac:dyDescent="0.3">
      <c r="H22" s="26"/>
      <c r="I22" s="23"/>
      <c r="J22" s="24"/>
    </row>
    <row r="23" spans="2:13" s="8" customFormat="1" ht="14.25" x14ac:dyDescent="0.3">
      <c r="I23" s="24"/>
    </row>
    <row r="24" spans="2:13" s="8" customFormat="1" ht="16.5" customHeight="1" x14ac:dyDescent="0.3">
      <c r="B24" s="133" t="s">
        <v>27</v>
      </c>
      <c r="C24" s="134"/>
      <c r="D24" s="134"/>
      <c r="E24" s="134"/>
      <c r="F24" s="134"/>
      <c r="G24" s="134"/>
      <c r="H24" s="134"/>
      <c r="I24" s="134"/>
      <c r="J24" s="135"/>
    </row>
    <row r="25" spans="2:13" s="8" customFormat="1" ht="16.5" customHeight="1" x14ac:dyDescent="0.3">
      <c r="B25" s="137" t="s">
        <v>28</v>
      </c>
      <c r="C25" s="137"/>
      <c r="D25" s="137"/>
      <c r="E25" s="137" t="s">
        <v>29</v>
      </c>
      <c r="F25" s="137"/>
      <c r="G25" s="137"/>
      <c r="H25" s="146" t="s">
        <v>30</v>
      </c>
      <c r="I25" s="146"/>
      <c r="J25" s="146"/>
    </row>
    <row r="26" spans="2:13" s="8" customFormat="1" ht="14.25" x14ac:dyDescent="0.3">
      <c r="B26" s="138"/>
      <c r="C26" s="138"/>
      <c r="D26" s="138"/>
      <c r="E26" s="136"/>
      <c r="F26" s="136"/>
      <c r="G26" s="136"/>
      <c r="H26" s="136"/>
      <c r="I26" s="136"/>
      <c r="J26" s="136"/>
    </row>
    <row r="27" spans="2:13" s="8" customFormat="1" ht="14.25" x14ac:dyDescent="0.3"/>
    <row r="28" spans="2:13" s="8" customFormat="1" ht="14.25" x14ac:dyDescent="0.3"/>
    <row r="29" spans="2:13" s="8" customFormat="1" ht="14.25" x14ac:dyDescent="0.3">
      <c r="B29" s="133" t="s">
        <v>31</v>
      </c>
      <c r="C29" s="134"/>
      <c r="D29" s="134"/>
      <c r="E29" s="134"/>
      <c r="F29" s="134"/>
      <c r="G29" s="134"/>
      <c r="H29" s="134"/>
      <c r="I29" s="134"/>
      <c r="J29" s="135"/>
    </row>
    <row r="30" spans="2:13" s="8" customFormat="1" ht="14.25" x14ac:dyDescent="0.3">
      <c r="B30" s="133" t="s">
        <v>32</v>
      </c>
      <c r="C30" s="134"/>
      <c r="D30" s="134"/>
      <c r="E30" s="134"/>
      <c r="F30" s="134"/>
      <c r="G30" s="134"/>
      <c r="H30" s="134"/>
      <c r="I30" s="134"/>
      <c r="J30" s="135"/>
    </row>
    <row r="31" spans="2:13" s="8" customFormat="1" ht="27" x14ac:dyDescent="0.3">
      <c r="B31" s="12" t="s">
        <v>33</v>
      </c>
      <c r="C31" s="139" t="s">
        <v>34</v>
      </c>
      <c r="D31" s="140"/>
      <c r="E31" s="13" t="s">
        <v>35</v>
      </c>
      <c r="F31" s="9" t="s">
        <v>36</v>
      </c>
      <c r="G31" s="14" t="s">
        <v>37</v>
      </c>
      <c r="H31" s="9" t="s">
        <v>38</v>
      </c>
      <c r="I31" s="10" t="s">
        <v>39</v>
      </c>
      <c r="J31" s="10" t="s">
        <v>40</v>
      </c>
    </row>
    <row r="32" spans="2:13" s="8" customFormat="1" ht="14.25" x14ac:dyDescent="0.3">
      <c r="B32" s="15"/>
      <c r="C32" s="138"/>
      <c r="D32" s="138"/>
      <c r="E32" s="16"/>
      <c r="F32" s="16"/>
      <c r="G32" s="16"/>
      <c r="H32" s="17"/>
      <c r="I32" s="17"/>
      <c r="J32" s="17">
        <f>I32-H32</f>
        <v>0</v>
      </c>
    </row>
    <row r="33" spans="2:13" s="8" customFormat="1" ht="14.25" x14ac:dyDescent="0.3">
      <c r="B33" s="15"/>
      <c r="C33" s="138"/>
      <c r="D33" s="138"/>
      <c r="E33" s="16"/>
      <c r="F33" s="16"/>
      <c r="G33" s="16"/>
      <c r="H33" s="17"/>
      <c r="I33" s="17"/>
      <c r="J33" s="17">
        <f>I33-H33</f>
        <v>0</v>
      </c>
    </row>
    <row r="34" spans="2:13" s="8" customFormat="1" ht="14.25" x14ac:dyDescent="0.3">
      <c r="B34" s="15"/>
      <c r="C34" s="138"/>
      <c r="D34" s="138"/>
      <c r="E34" s="16"/>
      <c r="F34" s="16"/>
      <c r="G34" s="16"/>
      <c r="H34" s="17"/>
      <c r="I34" s="17"/>
      <c r="J34" s="17">
        <f>I34-H34</f>
        <v>0</v>
      </c>
    </row>
    <row r="35" spans="2:13" s="8" customFormat="1" ht="14.25" x14ac:dyDescent="0.3">
      <c r="B35" s="18"/>
      <c r="C35" s="19"/>
      <c r="D35" s="19"/>
      <c r="E35" s="18"/>
      <c r="F35" s="18"/>
      <c r="G35" s="18"/>
      <c r="H35" s="20"/>
      <c r="I35" s="20"/>
      <c r="J35" s="20"/>
    </row>
    <row r="36" spans="2:13" s="8" customFormat="1" ht="14.25" x14ac:dyDescent="0.3"/>
    <row r="37" spans="2:13" s="8" customFormat="1" ht="26.25" customHeight="1" x14ac:dyDescent="0.3">
      <c r="B37" s="133" t="s">
        <v>41</v>
      </c>
      <c r="C37" s="134"/>
      <c r="D37" s="134"/>
      <c r="E37" s="134"/>
      <c r="F37" s="134"/>
      <c r="G37" s="134"/>
      <c r="H37" s="134"/>
      <c r="I37" s="134"/>
      <c r="J37" s="135"/>
      <c r="K37" s="8">
        <f>6470693817+883379595</f>
        <v>7354073412</v>
      </c>
    </row>
    <row r="38" spans="2:13" s="8" customFormat="1" ht="16.5" customHeight="1" x14ac:dyDescent="0.3">
      <c r="B38" s="21" t="s">
        <v>42</v>
      </c>
      <c r="C38" s="21" t="s">
        <v>43</v>
      </c>
      <c r="D38" s="139" t="s">
        <v>44</v>
      </c>
      <c r="E38" s="141"/>
      <c r="F38" s="140"/>
      <c r="G38" s="9" t="s">
        <v>37</v>
      </c>
      <c r="H38" s="9" t="s">
        <v>45</v>
      </c>
      <c r="I38" s="10" t="s">
        <v>46</v>
      </c>
      <c r="J38" s="10" t="s">
        <v>47</v>
      </c>
      <c r="M38" s="11">
        <v>30354073412</v>
      </c>
    </row>
    <row r="39" spans="2:13" s="8" customFormat="1" ht="16.5" customHeight="1" x14ac:dyDescent="0.3">
      <c r="B39" s="16" t="s">
        <v>48</v>
      </c>
      <c r="C39" s="16" t="s">
        <v>49</v>
      </c>
      <c r="D39" s="159" t="s">
        <v>50</v>
      </c>
      <c r="E39" s="160"/>
      <c r="F39" s="161"/>
      <c r="G39" s="22">
        <v>2019</v>
      </c>
      <c r="H39" s="5">
        <v>22514315907</v>
      </c>
      <c r="I39" s="5">
        <v>22514315907</v>
      </c>
      <c r="J39" s="5">
        <f>I39-H39</f>
        <v>0</v>
      </c>
      <c r="M39" s="8">
        <v>30138019909</v>
      </c>
    </row>
    <row r="40" spans="2:13" s="8" customFormat="1" ht="16.5" customHeight="1" x14ac:dyDescent="0.3">
      <c r="B40" s="16" t="s">
        <v>51</v>
      </c>
      <c r="C40" s="16" t="s">
        <v>52</v>
      </c>
      <c r="D40" s="162" t="s">
        <v>53</v>
      </c>
      <c r="E40" s="163"/>
      <c r="F40" s="164"/>
      <c r="G40" s="22">
        <v>2019</v>
      </c>
      <c r="H40" s="5">
        <v>485684093</v>
      </c>
      <c r="I40" s="5">
        <v>485684093</v>
      </c>
      <c r="J40" s="5">
        <f t="shared" ref="J40:J41" si="1">I40-H40</f>
        <v>0</v>
      </c>
      <c r="M40" s="28">
        <f>M38-M39</f>
        <v>216053503</v>
      </c>
    </row>
    <row r="41" spans="2:13" s="8" customFormat="1" ht="16.5" customHeight="1" x14ac:dyDescent="0.3">
      <c r="B41" s="16" t="s">
        <v>48</v>
      </c>
      <c r="C41" s="16" t="s">
        <v>49</v>
      </c>
      <c r="D41" s="159" t="s">
        <v>54</v>
      </c>
      <c r="E41" s="160"/>
      <c r="F41" s="161"/>
      <c r="G41" s="22">
        <v>2021</v>
      </c>
      <c r="H41" s="5">
        <v>0</v>
      </c>
      <c r="I41" s="5">
        <v>7354073412</v>
      </c>
      <c r="J41" s="5">
        <f t="shared" si="1"/>
        <v>7354073412</v>
      </c>
    </row>
    <row r="42" spans="2:13" s="8" customFormat="1" ht="14.25" x14ac:dyDescent="0.3">
      <c r="B42" s="139" t="s">
        <v>26</v>
      </c>
      <c r="C42" s="141"/>
      <c r="D42" s="141"/>
      <c r="E42" s="141"/>
      <c r="F42" s="141"/>
      <c r="G42" s="140"/>
      <c r="H42" s="11">
        <f>SUM(H39:H41)</f>
        <v>23000000000</v>
      </c>
      <c r="I42" s="11">
        <v>30354073412</v>
      </c>
      <c r="J42" s="5">
        <v>30354073412</v>
      </c>
    </row>
    <row r="43" spans="2:13" ht="15" customHeight="1" x14ac:dyDescent="0.3"/>
    <row r="44" spans="2:13" x14ac:dyDescent="0.3">
      <c r="B44" s="165"/>
      <c r="C44" s="165"/>
      <c r="D44" s="165"/>
      <c r="E44" s="165"/>
      <c r="F44" s="165"/>
      <c r="G44" s="165"/>
      <c r="H44" s="165"/>
      <c r="I44" s="165"/>
      <c r="J44" s="165"/>
    </row>
    <row r="45" spans="2:13" ht="15" customHeight="1" x14ac:dyDescent="0.3"/>
    <row r="46" spans="2:13" ht="16.5" customHeight="1" x14ac:dyDescent="0.3">
      <c r="B46" s="169" t="s">
        <v>55</v>
      </c>
      <c r="C46" s="169"/>
      <c r="D46" s="169"/>
      <c r="E46" s="169"/>
      <c r="F46" s="169"/>
      <c r="G46" s="169"/>
      <c r="H46" s="169"/>
      <c r="I46" s="169"/>
      <c r="J46" s="169"/>
    </row>
    <row r="47" spans="2:13" ht="30.75" customHeight="1" x14ac:dyDescent="0.3">
      <c r="B47" s="170" t="s">
        <v>56</v>
      </c>
      <c r="C47" s="146" t="s">
        <v>57</v>
      </c>
      <c r="D47" s="146"/>
      <c r="E47" s="146" t="s">
        <v>58</v>
      </c>
      <c r="F47" s="146"/>
      <c r="G47" s="146" t="s">
        <v>59</v>
      </c>
      <c r="H47" s="146"/>
      <c r="I47" s="146" t="s">
        <v>60</v>
      </c>
      <c r="J47" s="146"/>
    </row>
    <row r="48" spans="2:13" x14ac:dyDescent="0.3">
      <c r="B48" s="171"/>
      <c r="C48" s="147">
        <v>23000000000</v>
      </c>
      <c r="D48" s="147"/>
      <c r="E48" s="147">
        <v>30354073412</v>
      </c>
      <c r="F48" s="147"/>
      <c r="G48" s="157">
        <f>E48-C48</f>
        <v>7354073412</v>
      </c>
      <c r="H48" s="157"/>
      <c r="I48" s="158">
        <f>IFERROR((E48/C48)-1,0)</f>
        <v>0.31974232226086952</v>
      </c>
      <c r="J48" s="158"/>
    </row>
    <row r="51" spans="2:10" ht="16.5" customHeight="1" x14ac:dyDescent="0.3">
      <c r="B51" s="133" t="s">
        <v>61</v>
      </c>
      <c r="C51" s="134"/>
      <c r="D51" s="134"/>
      <c r="E51" s="134"/>
      <c r="F51" s="134"/>
      <c r="G51" s="134"/>
      <c r="H51" s="134"/>
      <c r="I51" s="134"/>
      <c r="J51" s="135"/>
    </row>
    <row r="52" spans="2:10" x14ac:dyDescent="0.3">
      <c r="B52" s="168" t="s">
        <v>62</v>
      </c>
      <c r="C52" s="168"/>
      <c r="D52" s="6" t="s">
        <v>63</v>
      </c>
      <c r="E52" s="168" t="s">
        <v>64</v>
      </c>
      <c r="F52" s="168"/>
      <c r="G52" s="168"/>
      <c r="H52" s="168" t="s">
        <v>63</v>
      </c>
      <c r="I52" s="168"/>
      <c r="J52" s="168"/>
    </row>
    <row r="53" spans="2:10" x14ac:dyDescent="0.3">
      <c r="B53" s="166" t="s">
        <v>65</v>
      </c>
      <c r="C53" s="166"/>
      <c r="D53" s="29" t="s">
        <v>65</v>
      </c>
      <c r="E53" s="167" t="s">
        <v>65</v>
      </c>
      <c r="F53" s="167"/>
      <c r="G53" s="167"/>
      <c r="H53" s="167" t="s">
        <v>65</v>
      </c>
      <c r="I53" s="167"/>
      <c r="J53" s="167"/>
    </row>
    <row r="55" spans="2:10" x14ac:dyDescent="0.3">
      <c r="I55" s="35">
        <v>30354073412</v>
      </c>
    </row>
    <row r="56" spans="2:10" x14ac:dyDescent="0.3">
      <c r="I56" s="35">
        <v>284974405</v>
      </c>
    </row>
    <row r="57" spans="2:10" x14ac:dyDescent="0.3">
      <c r="H57" s="36"/>
      <c r="I57" s="35">
        <f>I55-I56</f>
        <v>30069099007</v>
      </c>
      <c r="J57" s="36"/>
    </row>
    <row r="58" spans="2:10" x14ac:dyDescent="0.3">
      <c r="B58" s="142" t="s">
        <v>66</v>
      </c>
      <c r="C58" s="142"/>
      <c r="D58" s="142"/>
      <c r="E58" s="142"/>
      <c r="F58" s="142"/>
      <c r="G58" s="142"/>
      <c r="H58" s="142"/>
      <c r="I58" s="142"/>
      <c r="J58" s="142"/>
    </row>
    <row r="59" spans="2:10" x14ac:dyDescent="0.3">
      <c r="B59" s="126" t="s">
        <v>67</v>
      </c>
      <c r="C59" s="126"/>
      <c r="D59" s="126"/>
      <c r="E59" s="126"/>
      <c r="F59" s="126"/>
      <c r="G59" s="126"/>
      <c r="H59" s="126"/>
      <c r="I59" s="126"/>
      <c r="J59" s="126"/>
    </row>
    <row r="60" spans="2:10" x14ac:dyDescent="0.3">
      <c r="B60" s="126" t="s">
        <v>68</v>
      </c>
      <c r="C60" s="126"/>
      <c r="D60" s="126"/>
      <c r="E60" s="126"/>
      <c r="F60" s="126"/>
      <c r="G60" s="126"/>
      <c r="H60" s="126"/>
      <c r="I60" s="126"/>
      <c r="J60" s="126"/>
    </row>
    <row r="62" spans="2:10" x14ac:dyDescent="0.3">
      <c r="F62" s="31"/>
    </row>
    <row r="64" spans="2:10" x14ac:dyDescent="0.3">
      <c r="F64" s="31"/>
    </row>
    <row r="65" spans="6:9" x14ac:dyDescent="0.3">
      <c r="F65" s="33"/>
    </row>
    <row r="66" spans="6:9" x14ac:dyDescent="0.3">
      <c r="F66" s="32"/>
      <c r="I66" s="34"/>
    </row>
    <row r="68" spans="6:9" x14ac:dyDescent="0.3">
      <c r="F68" s="32"/>
    </row>
  </sheetData>
  <mergeCells count="61">
    <mergeCell ref="B17:G17"/>
    <mergeCell ref="B18:G18"/>
    <mergeCell ref="B53:C53"/>
    <mergeCell ref="E53:G53"/>
    <mergeCell ref="H53:J53"/>
    <mergeCell ref="B51:J51"/>
    <mergeCell ref="B52:C52"/>
    <mergeCell ref="E52:G52"/>
    <mergeCell ref="H52:J52"/>
    <mergeCell ref="B46:J46"/>
    <mergeCell ref="B47:B48"/>
    <mergeCell ref="B42:G42"/>
    <mergeCell ref="C47:D47"/>
    <mergeCell ref="E47:F47"/>
    <mergeCell ref="G47:H47"/>
    <mergeCell ref="I47:J47"/>
    <mergeCell ref="C48:D48"/>
    <mergeCell ref="G48:H48"/>
    <mergeCell ref="I48:J48"/>
    <mergeCell ref="D38:F38"/>
    <mergeCell ref="D39:F39"/>
    <mergeCell ref="D40:F40"/>
    <mergeCell ref="D41:F41"/>
    <mergeCell ref="B44:J44"/>
    <mergeCell ref="G4:I4"/>
    <mergeCell ref="E3:J3"/>
    <mergeCell ref="B1:J1"/>
    <mergeCell ref="B4:C4"/>
    <mergeCell ref="D4:F4"/>
    <mergeCell ref="B8:G8"/>
    <mergeCell ref="B9:G9"/>
    <mergeCell ref="B6:J6"/>
    <mergeCell ref="B58:J58"/>
    <mergeCell ref="B7:J7"/>
    <mergeCell ref="B10:G10"/>
    <mergeCell ref="B11:G11"/>
    <mergeCell ref="B12:G12"/>
    <mergeCell ref="B13:G13"/>
    <mergeCell ref="B14:G14"/>
    <mergeCell ref="B29:J29"/>
    <mergeCell ref="B30:J30"/>
    <mergeCell ref="H25:J25"/>
    <mergeCell ref="H26:J26"/>
    <mergeCell ref="E25:G25"/>
    <mergeCell ref="E48:F48"/>
    <mergeCell ref="B59:J59"/>
    <mergeCell ref="B60:J60"/>
    <mergeCell ref="B15:G15"/>
    <mergeCell ref="B16:G16"/>
    <mergeCell ref="B19:G19"/>
    <mergeCell ref="B20:G20"/>
    <mergeCell ref="B21:G21"/>
    <mergeCell ref="B24:J24"/>
    <mergeCell ref="E26:G26"/>
    <mergeCell ref="B25:D25"/>
    <mergeCell ref="B26:D26"/>
    <mergeCell ref="C34:D34"/>
    <mergeCell ref="B37:J37"/>
    <mergeCell ref="C31:D31"/>
    <mergeCell ref="C32:D32"/>
    <mergeCell ref="C33:D33"/>
  </mergeCells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9"/>
  <sheetViews>
    <sheetView workbookViewId="0">
      <selection activeCell="N3" sqref="N3"/>
    </sheetView>
  </sheetViews>
  <sheetFormatPr baseColWidth="10" defaultColWidth="11" defaultRowHeight="16.5" x14ac:dyDescent="0.3"/>
  <cols>
    <col min="7" max="7" width="12.125" bestFit="1" customWidth="1"/>
    <col min="13" max="13" width="16" customWidth="1"/>
    <col min="16" max="16" width="20.375" customWidth="1"/>
  </cols>
  <sheetData>
    <row r="1" spans="1:16" ht="17.25" thickBot="1" x14ac:dyDescent="0.35">
      <c r="A1" s="37"/>
      <c r="B1" s="38"/>
      <c r="C1" s="38"/>
      <c r="D1" s="39"/>
      <c r="E1" s="200" t="s">
        <v>69</v>
      </c>
      <c r="F1" s="201"/>
      <c r="I1" s="92"/>
      <c r="J1" s="92"/>
      <c r="K1" s="92"/>
      <c r="L1" s="172" t="s">
        <v>69</v>
      </c>
      <c r="M1" s="173"/>
    </row>
    <row r="2" spans="1:16" ht="24.75" thickBot="1" x14ac:dyDescent="0.35">
      <c r="A2" s="40" t="s">
        <v>70</v>
      </c>
      <c r="B2" s="40" t="s">
        <v>71</v>
      </c>
      <c r="C2" s="41" t="s">
        <v>72</v>
      </c>
      <c r="D2" s="42" t="s">
        <v>73</v>
      </c>
      <c r="E2" s="43" t="s">
        <v>74</v>
      </c>
      <c r="F2" s="43" t="s">
        <v>75</v>
      </c>
      <c r="I2" s="93" t="s">
        <v>71</v>
      </c>
      <c r="J2" s="94" t="s">
        <v>72</v>
      </c>
      <c r="K2" s="95" t="s">
        <v>73</v>
      </c>
      <c r="L2" s="96" t="s">
        <v>74</v>
      </c>
      <c r="M2" s="95" t="s">
        <v>75</v>
      </c>
    </row>
    <row r="3" spans="1:16" ht="24.75" thickBot="1" x14ac:dyDescent="0.35">
      <c r="A3" s="44"/>
      <c r="B3" s="178" t="s">
        <v>76</v>
      </c>
      <c r="C3" s="179"/>
      <c r="D3" s="179"/>
      <c r="E3" s="180"/>
      <c r="F3" s="45" t="s">
        <v>77</v>
      </c>
      <c r="G3" s="45">
        <v>43595222</v>
      </c>
      <c r="I3" s="174" t="s">
        <v>76</v>
      </c>
      <c r="J3" s="174"/>
      <c r="K3" s="174"/>
      <c r="L3" s="175"/>
      <c r="M3" s="98" t="s">
        <v>78</v>
      </c>
      <c r="N3" s="98">
        <v>-9899660</v>
      </c>
      <c r="P3" s="5">
        <f>G3+N3</f>
        <v>33695562</v>
      </c>
    </row>
    <row r="4" spans="1:16" ht="84.75" thickBot="1" x14ac:dyDescent="0.35">
      <c r="A4" s="46" t="s">
        <v>79</v>
      </c>
      <c r="B4" s="47" t="s">
        <v>80</v>
      </c>
      <c r="C4" s="48" t="s">
        <v>81</v>
      </c>
      <c r="D4" s="49" t="s">
        <v>82</v>
      </c>
      <c r="E4" s="50" t="s">
        <v>83</v>
      </c>
      <c r="F4" s="51" t="s">
        <v>84</v>
      </c>
      <c r="I4" s="99" t="s">
        <v>80</v>
      </c>
      <c r="J4" s="100" t="s">
        <v>81</v>
      </c>
      <c r="K4" s="101" t="s">
        <v>85</v>
      </c>
      <c r="L4" s="101" t="s">
        <v>86</v>
      </c>
      <c r="M4" s="101" t="s">
        <v>87</v>
      </c>
    </row>
    <row r="5" spans="1:16" ht="24.75" thickBot="1" x14ac:dyDescent="0.35">
      <c r="A5" s="52" t="s">
        <v>88</v>
      </c>
      <c r="B5" s="53" t="s">
        <v>89</v>
      </c>
      <c r="C5" s="48" t="s">
        <v>81</v>
      </c>
      <c r="D5" s="49" t="s">
        <v>90</v>
      </c>
      <c r="E5" s="50" t="s">
        <v>91</v>
      </c>
      <c r="F5" s="49" t="s">
        <v>92</v>
      </c>
      <c r="I5" s="102" t="s">
        <v>89</v>
      </c>
      <c r="J5" s="103" t="s">
        <v>81</v>
      </c>
      <c r="K5" s="104" t="s">
        <v>93</v>
      </c>
      <c r="L5" s="104" t="s">
        <v>94</v>
      </c>
      <c r="M5" s="104" t="s">
        <v>95</v>
      </c>
    </row>
    <row r="6" spans="1:16" ht="228.75" thickBot="1" x14ac:dyDescent="0.35">
      <c r="A6" s="55" t="s">
        <v>96</v>
      </c>
      <c r="B6" s="53" t="s">
        <v>97</v>
      </c>
      <c r="C6" s="48" t="s">
        <v>98</v>
      </c>
      <c r="D6" s="49" t="s">
        <v>99</v>
      </c>
      <c r="E6" s="50" t="s">
        <v>100</v>
      </c>
      <c r="F6" s="49" t="s">
        <v>101</v>
      </c>
      <c r="I6" s="102" t="s">
        <v>97</v>
      </c>
      <c r="J6" s="103" t="s">
        <v>98</v>
      </c>
      <c r="K6" s="104" t="s">
        <v>102</v>
      </c>
      <c r="L6" s="104" t="s">
        <v>103</v>
      </c>
      <c r="M6" s="104" t="s">
        <v>104</v>
      </c>
    </row>
    <row r="7" spans="1:16" ht="60.75" thickBot="1" x14ac:dyDescent="0.35">
      <c r="A7" s="55" t="s">
        <v>105</v>
      </c>
      <c r="B7" s="53" t="s">
        <v>106</v>
      </c>
      <c r="C7" s="48" t="s">
        <v>81</v>
      </c>
      <c r="D7" s="49" t="s">
        <v>107</v>
      </c>
      <c r="E7" s="50" t="s">
        <v>108</v>
      </c>
      <c r="F7" s="49" t="s">
        <v>109</v>
      </c>
      <c r="I7" s="102" t="s">
        <v>106</v>
      </c>
      <c r="J7" s="103" t="s">
        <v>81</v>
      </c>
      <c r="K7" s="104" t="s">
        <v>110</v>
      </c>
      <c r="L7" s="104" t="s">
        <v>111</v>
      </c>
      <c r="M7" s="104" t="s">
        <v>112</v>
      </c>
    </row>
    <row r="8" spans="1:16" ht="72.75" thickBot="1" x14ac:dyDescent="0.35">
      <c r="A8" s="55" t="s">
        <v>113</v>
      </c>
      <c r="B8" s="53" t="s">
        <v>114</v>
      </c>
      <c r="C8" s="48" t="s">
        <v>81</v>
      </c>
      <c r="D8" s="49" t="s">
        <v>115</v>
      </c>
      <c r="E8" s="50" t="s">
        <v>116</v>
      </c>
      <c r="F8" s="49" t="s">
        <v>117</v>
      </c>
      <c r="I8" s="102" t="s">
        <v>114</v>
      </c>
      <c r="J8" s="103" t="s">
        <v>81</v>
      </c>
      <c r="K8" s="104" t="s">
        <v>118</v>
      </c>
      <c r="L8" s="104" t="s">
        <v>116</v>
      </c>
      <c r="M8" s="104" t="s">
        <v>119</v>
      </c>
    </row>
    <row r="9" spans="1:16" ht="24.75" thickBot="1" x14ac:dyDescent="0.35">
      <c r="A9" s="56"/>
      <c r="B9" s="43" t="s">
        <v>120</v>
      </c>
      <c r="C9" s="48"/>
      <c r="D9" s="50"/>
      <c r="E9" s="57"/>
      <c r="F9" s="50"/>
      <c r="I9" s="96" t="s">
        <v>120</v>
      </c>
      <c r="J9" s="103"/>
      <c r="K9" s="104"/>
      <c r="L9" s="105"/>
      <c r="M9" s="104"/>
    </row>
    <row r="10" spans="1:16" ht="24.75" thickBot="1" x14ac:dyDescent="0.35">
      <c r="A10" s="44"/>
      <c r="B10" s="202" t="s">
        <v>121</v>
      </c>
      <c r="C10" s="203"/>
      <c r="D10" s="203"/>
      <c r="E10" s="204"/>
      <c r="F10" s="58" t="s">
        <v>122</v>
      </c>
      <c r="G10" s="58">
        <v>356470427</v>
      </c>
      <c r="I10" s="174" t="s">
        <v>121</v>
      </c>
      <c r="J10" s="174"/>
      <c r="K10" s="174"/>
      <c r="L10" s="175"/>
      <c r="M10" s="106" t="s">
        <v>123</v>
      </c>
      <c r="N10" s="106">
        <v>954394195</v>
      </c>
      <c r="P10" s="5">
        <f>G10+N10</f>
        <v>1310864622</v>
      </c>
    </row>
    <row r="11" spans="1:16" ht="96.75" thickBot="1" x14ac:dyDescent="0.35">
      <c r="A11" s="59" t="s">
        <v>124</v>
      </c>
      <c r="B11" s="60" t="s">
        <v>125</v>
      </c>
      <c r="C11" s="48" t="s">
        <v>81</v>
      </c>
      <c r="D11" s="49" t="s">
        <v>126</v>
      </c>
      <c r="E11" s="50" t="s">
        <v>116</v>
      </c>
      <c r="F11" s="49" t="s">
        <v>117</v>
      </c>
      <c r="I11" s="99" t="s">
        <v>125</v>
      </c>
      <c r="J11" s="100" t="s">
        <v>81</v>
      </c>
      <c r="K11" s="101" t="s">
        <v>127</v>
      </c>
      <c r="L11" s="101" t="s">
        <v>128</v>
      </c>
      <c r="M11" s="101" t="s">
        <v>129</v>
      </c>
    </row>
    <row r="12" spans="1:16" ht="120.75" thickBot="1" x14ac:dyDescent="0.35">
      <c r="A12" s="59" t="s">
        <v>130</v>
      </c>
      <c r="B12" s="60" t="s">
        <v>131</v>
      </c>
      <c r="C12" s="48" t="s">
        <v>81</v>
      </c>
      <c r="D12" s="49" t="s">
        <v>132</v>
      </c>
      <c r="E12" s="50" t="s">
        <v>133</v>
      </c>
      <c r="F12" s="49" t="s">
        <v>134</v>
      </c>
      <c r="I12" s="102" t="s">
        <v>131</v>
      </c>
      <c r="J12" s="103" t="s">
        <v>81</v>
      </c>
      <c r="K12" s="104" t="s">
        <v>135</v>
      </c>
      <c r="L12" s="104" t="s">
        <v>136</v>
      </c>
      <c r="M12" s="104" t="s">
        <v>137</v>
      </c>
    </row>
    <row r="13" spans="1:16" ht="96.75" thickBot="1" x14ac:dyDescent="0.35">
      <c r="A13" s="61" t="s">
        <v>138</v>
      </c>
      <c r="B13" s="53" t="s">
        <v>139</v>
      </c>
      <c r="C13" s="48" t="s">
        <v>81</v>
      </c>
      <c r="D13" s="49" t="s">
        <v>140</v>
      </c>
      <c r="E13" s="50" t="s">
        <v>141</v>
      </c>
      <c r="F13" s="49" t="s">
        <v>142</v>
      </c>
      <c r="I13" s="102" t="s">
        <v>139</v>
      </c>
      <c r="J13" s="103" t="s">
        <v>81</v>
      </c>
      <c r="K13" s="104" t="s">
        <v>143</v>
      </c>
      <c r="L13" s="104" t="s">
        <v>144</v>
      </c>
      <c r="M13" s="104" t="s">
        <v>145</v>
      </c>
    </row>
    <row r="14" spans="1:16" ht="96.75" thickBot="1" x14ac:dyDescent="0.35">
      <c r="A14" s="61" t="s">
        <v>146</v>
      </c>
      <c r="B14" s="53" t="s">
        <v>147</v>
      </c>
      <c r="C14" s="48" t="s">
        <v>81</v>
      </c>
      <c r="D14" s="49" t="s">
        <v>148</v>
      </c>
      <c r="E14" s="50" t="s">
        <v>149</v>
      </c>
      <c r="F14" s="49" t="s">
        <v>150</v>
      </c>
      <c r="I14" s="102" t="s">
        <v>147</v>
      </c>
      <c r="J14" s="103" t="s">
        <v>81</v>
      </c>
      <c r="K14" s="104" t="s">
        <v>151</v>
      </c>
      <c r="L14" s="104" t="s">
        <v>152</v>
      </c>
      <c r="M14" s="104" t="s">
        <v>153</v>
      </c>
    </row>
    <row r="15" spans="1:16" ht="24.75" thickBot="1" x14ac:dyDescent="0.35">
      <c r="A15" s="62"/>
      <c r="B15" s="43" t="s">
        <v>154</v>
      </c>
      <c r="C15" s="48"/>
      <c r="D15" s="63"/>
      <c r="E15" s="57"/>
      <c r="F15" s="49"/>
      <c r="I15" s="96" t="s">
        <v>154</v>
      </c>
      <c r="J15" s="103"/>
      <c r="K15" s="107"/>
      <c r="L15" s="105"/>
      <c r="M15" s="107"/>
    </row>
    <row r="16" spans="1:16" ht="24.75" thickBot="1" x14ac:dyDescent="0.35">
      <c r="A16" s="44"/>
      <c r="B16" s="178" t="s">
        <v>155</v>
      </c>
      <c r="C16" s="179"/>
      <c r="D16" s="179"/>
      <c r="E16" s="180"/>
      <c r="F16" s="64" t="s">
        <v>156</v>
      </c>
      <c r="G16" s="64">
        <v>159306889</v>
      </c>
      <c r="I16" s="174" t="s">
        <v>157</v>
      </c>
      <c r="J16" s="174"/>
      <c r="K16" s="174"/>
      <c r="L16" s="175"/>
      <c r="M16" s="106" t="s">
        <v>158</v>
      </c>
      <c r="N16" s="106">
        <v>86033928</v>
      </c>
      <c r="P16" s="5">
        <f>G16+N16</f>
        <v>245340817</v>
      </c>
    </row>
    <row r="17" spans="1:16" ht="252.75" thickBot="1" x14ac:dyDescent="0.35">
      <c r="A17" s="65">
        <v>3.4</v>
      </c>
      <c r="B17" s="47" t="s">
        <v>159</v>
      </c>
      <c r="C17" s="48" t="s">
        <v>160</v>
      </c>
      <c r="D17" s="49" t="s">
        <v>161</v>
      </c>
      <c r="E17" s="50" t="s">
        <v>162</v>
      </c>
      <c r="F17" s="51" t="s">
        <v>156</v>
      </c>
      <c r="I17" s="99" t="s">
        <v>163</v>
      </c>
      <c r="J17" s="100" t="s">
        <v>160</v>
      </c>
      <c r="K17" s="101" t="s">
        <v>164</v>
      </c>
      <c r="L17" s="108" t="s">
        <v>165</v>
      </c>
      <c r="M17" s="109" t="s">
        <v>158</v>
      </c>
    </row>
    <row r="18" spans="1:16" ht="24.75" thickBot="1" x14ac:dyDescent="0.35">
      <c r="A18" s="66"/>
      <c r="B18" s="43" t="s">
        <v>166</v>
      </c>
      <c r="C18" s="43"/>
      <c r="D18" s="67"/>
      <c r="E18" s="68"/>
      <c r="F18" s="68"/>
      <c r="I18" s="96" t="s">
        <v>166</v>
      </c>
      <c r="J18" s="96"/>
      <c r="K18" s="107"/>
      <c r="L18" s="110"/>
      <c r="M18" s="96"/>
    </row>
    <row r="19" spans="1:16" ht="24.75" thickBot="1" x14ac:dyDescent="0.35">
      <c r="A19" s="44"/>
      <c r="B19" s="197" t="s">
        <v>167</v>
      </c>
      <c r="C19" s="198"/>
      <c r="D19" s="198"/>
      <c r="E19" s="199"/>
      <c r="F19" s="69" t="s">
        <v>168</v>
      </c>
      <c r="G19" s="69">
        <v>1468752419</v>
      </c>
      <c r="I19" s="174" t="s">
        <v>169</v>
      </c>
      <c r="J19" s="174"/>
      <c r="K19" s="174"/>
      <c r="L19" s="175"/>
      <c r="M19" s="111" t="s">
        <v>170</v>
      </c>
      <c r="N19" s="111">
        <v>777873773</v>
      </c>
      <c r="P19" s="5">
        <f>G19+N19</f>
        <v>2246626192</v>
      </c>
    </row>
    <row r="20" spans="1:16" ht="84.75" thickBot="1" x14ac:dyDescent="0.35">
      <c r="A20" s="70" t="s">
        <v>171</v>
      </c>
      <c r="B20" s="47" t="s">
        <v>172</v>
      </c>
      <c r="C20" s="48" t="s">
        <v>173</v>
      </c>
      <c r="D20" s="49" t="s">
        <v>174</v>
      </c>
      <c r="E20" s="50" t="s">
        <v>175</v>
      </c>
      <c r="F20" s="51" t="s">
        <v>176</v>
      </c>
      <c r="I20" s="99" t="s">
        <v>172</v>
      </c>
      <c r="J20" s="100" t="s">
        <v>173</v>
      </c>
      <c r="K20" s="101" t="s">
        <v>177</v>
      </c>
      <c r="L20" s="101" t="s">
        <v>178</v>
      </c>
      <c r="M20" s="101" t="s">
        <v>179</v>
      </c>
    </row>
    <row r="21" spans="1:16" ht="72.75" thickBot="1" x14ac:dyDescent="0.35">
      <c r="A21" s="54" t="s">
        <v>180</v>
      </c>
      <c r="B21" s="53" t="s">
        <v>181</v>
      </c>
      <c r="C21" s="48" t="s">
        <v>98</v>
      </c>
      <c r="D21" s="49" t="s">
        <v>182</v>
      </c>
      <c r="E21" s="50" t="s">
        <v>183</v>
      </c>
      <c r="F21" s="49" t="s">
        <v>184</v>
      </c>
      <c r="I21" s="102" t="s">
        <v>181</v>
      </c>
      <c r="J21" s="103" t="s">
        <v>98</v>
      </c>
      <c r="K21" s="104" t="s">
        <v>185</v>
      </c>
      <c r="L21" s="104" t="s">
        <v>186</v>
      </c>
      <c r="M21" s="104" t="s">
        <v>187</v>
      </c>
    </row>
    <row r="22" spans="1:16" ht="24.75" thickBot="1" x14ac:dyDescent="0.35">
      <c r="A22" s="66"/>
      <c r="B22" s="43" t="s">
        <v>188</v>
      </c>
      <c r="C22" s="43"/>
      <c r="D22" s="49"/>
      <c r="E22" s="68"/>
      <c r="F22" s="68"/>
      <c r="I22" s="96" t="s">
        <v>188</v>
      </c>
      <c r="J22" s="96"/>
      <c r="K22" s="107"/>
      <c r="L22" s="110"/>
      <c r="M22" s="96"/>
    </row>
    <row r="23" spans="1:16" ht="45.75" thickBot="1" x14ac:dyDescent="0.35">
      <c r="A23" s="44"/>
      <c r="B23" s="197" t="s">
        <v>189</v>
      </c>
      <c r="C23" s="198"/>
      <c r="D23" s="198"/>
      <c r="E23" s="199"/>
      <c r="F23" s="64" t="s">
        <v>190</v>
      </c>
      <c r="G23" s="64">
        <v>3575467504</v>
      </c>
      <c r="I23" s="97" t="s">
        <v>191</v>
      </c>
      <c r="J23" s="97"/>
      <c r="K23" s="112"/>
      <c r="L23" s="111"/>
      <c r="M23" s="113" t="s">
        <v>192</v>
      </c>
      <c r="N23" s="113">
        <v>37638125</v>
      </c>
      <c r="P23" s="5">
        <f>G23+N23</f>
        <v>3613105629</v>
      </c>
    </row>
    <row r="24" spans="1:16" ht="120.75" thickBot="1" x14ac:dyDescent="0.35">
      <c r="A24" s="72" t="s">
        <v>193</v>
      </c>
      <c r="B24" s="47" t="s">
        <v>194</v>
      </c>
      <c r="C24" s="48" t="s">
        <v>81</v>
      </c>
      <c r="D24" s="49" t="s">
        <v>195</v>
      </c>
      <c r="E24" s="50" t="s">
        <v>196</v>
      </c>
      <c r="F24" s="51" t="s">
        <v>197</v>
      </c>
      <c r="I24" s="99" t="s">
        <v>194</v>
      </c>
      <c r="J24" s="100" t="s">
        <v>81</v>
      </c>
      <c r="K24" s="101" t="s">
        <v>195</v>
      </c>
      <c r="L24" s="114" t="s">
        <v>198</v>
      </c>
      <c r="M24" s="101" t="s">
        <v>199</v>
      </c>
    </row>
    <row r="25" spans="1:16" ht="144.75" thickBot="1" x14ac:dyDescent="0.35">
      <c r="A25" s="72" t="s">
        <v>200</v>
      </c>
      <c r="B25" s="53" t="s">
        <v>201</v>
      </c>
      <c r="C25" s="48" t="s">
        <v>202</v>
      </c>
      <c r="D25" s="49" t="s">
        <v>203</v>
      </c>
      <c r="E25" s="50" t="s">
        <v>204</v>
      </c>
      <c r="F25" s="49" t="s">
        <v>205</v>
      </c>
      <c r="I25" s="102" t="s">
        <v>201</v>
      </c>
      <c r="J25" s="103" t="s">
        <v>202</v>
      </c>
      <c r="K25" s="104" t="s">
        <v>203</v>
      </c>
      <c r="L25" s="107" t="s">
        <v>206</v>
      </c>
      <c r="M25" s="104" t="s">
        <v>207</v>
      </c>
    </row>
    <row r="26" spans="1:16" ht="144.75" thickBot="1" x14ac:dyDescent="0.35">
      <c r="A26" s="46" t="s">
        <v>208</v>
      </c>
      <c r="B26" s="53" t="s">
        <v>209</v>
      </c>
      <c r="C26" s="48" t="s">
        <v>202</v>
      </c>
      <c r="D26" s="49" t="s">
        <v>210</v>
      </c>
      <c r="E26" s="50" t="s">
        <v>211</v>
      </c>
      <c r="F26" s="49" t="s">
        <v>212</v>
      </c>
      <c r="I26" s="102" t="s">
        <v>209</v>
      </c>
      <c r="J26" s="103" t="s">
        <v>202</v>
      </c>
      <c r="K26" s="104" t="s">
        <v>210</v>
      </c>
      <c r="L26" s="107" t="s">
        <v>213</v>
      </c>
      <c r="M26" s="104" t="s">
        <v>214</v>
      </c>
    </row>
    <row r="27" spans="1:16" ht="144.75" thickBot="1" x14ac:dyDescent="0.35">
      <c r="A27" s="54" t="s">
        <v>215</v>
      </c>
      <c r="B27" s="53" t="s">
        <v>216</v>
      </c>
      <c r="C27" s="48" t="s">
        <v>202</v>
      </c>
      <c r="D27" s="50" t="s">
        <v>217</v>
      </c>
      <c r="E27" s="50" t="s">
        <v>218</v>
      </c>
      <c r="F27" s="50" t="s">
        <v>219</v>
      </c>
      <c r="I27" s="102" t="s">
        <v>216</v>
      </c>
      <c r="J27" s="103" t="s">
        <v>202</v>
      </c>
      <c r="K27" s="104" t="s">
        <v>220</v>
      </c>
      <c r="L27" s="107" t="s">
        <v>116</v>
      </c>
      <c r="M27" s="104" t="s">
        <v>119</v>
      </c>
    </row>
    <row r="28" spans="1:16" ht="144.75" thickBot="1" x14ac:dyDescent="0.35">
      <c r="A28" s="54" t="s">
        <v>221</v>
      </c>
      <c r="B28" s="53" t="s">
        <v>222</v>
      </c>
      <c r="C28" s="48" t="s">
        <v>202</v>
      </c>
      <c r="D28" s="50" t="s">
        <v>223</v>
      </c>
      <c r="E28" s="50" t="s">
        <v>204</v>
      </c>
      <c r="F28" s="50" t="s">
        <v>224</v>
      </c>
      <c r="I28" s="102" t="s">
        <v>222</v>
      </c>
      <c r="J28" s="103" t="s">
        <v>202</v>
      </c>
      <c r="K28" s="104">
        <v>436.15800000000002</v>
      </c>
      <c r="L28" s="107" t="s">
        <v>206</v>
      </c>
      <c r="M28" s="104" t="s">
        <v>225</v>
      </c>
    </row>
    <row r="29" spans="1:16" ht="144.75" thickBot="1" x14ac:dyDescent="0.35">
      <c r="A29" s="54" t="s">
        <v>226</v>
      </c>
      <c r="B29" s="53" t="s">
        <v>227</v>
      </c>
      <c r="C29" s="48" t="s">
        <v>202</v>
      </c>
      <c r="D29" s="50" t="s">
        <v>228</v>
      </c>
      <c r="E29" s="50" t="s">
        <v>211</v>
      </c>
      <c r="F29" s="50" t="s">
        <v>229</v>
      </c>
      <c r="I29" s="102" t="s">
        <v>227</v>
      </c>
      <c r="J29" s="103" t="s">
        <v>202</v>
      </c>
      <c r="K29" s="104" t="s">
        <v>230</v>
      </c>
      <c r="L29" s="107" t="s">
        <v>213</v>
      </c>
      <c r="M29" s="104" t="s">
        <v>231</v>
      </c>
    </row>
    <row r="30" spans="1:16" ht="144.75" thickBot="1" x14ac:dyDescent="0.35">
      <c r="A30" s="66" t="s">
        <v>232</v>
      </c>
      <c r="B30" s="53" t="s">
        <v>233</v>
      </c>
      <c r="C30" s="48" t="s">
        <v>202</v>
      </c>
      <c r="D30" s="50" t="s">
        <v>234</v>
      </c>
      <c r="E30" s="50" t="s">
        <v>218</v>
      </c>
      <c r="F30" s="50" t="s">
        <v>235</v>
      </c>
      <c r="I30" s="102" t="s">
        <v>233</v>
      </c>
      <c r="J30" s="103" t="s">
        <v>202</v>
      </c>
      <c r="K30" s="104" t="s">
        <v>236</v>
      </c>
      <c r="L30" s="107" t="s">
        <v>116</v>
      </c>
      <c r="M30" s="104" t="s">
        <v>119</v>
      </c>
    </row>
    <row r="31" spans="1:16" ht="144.75" thickBot="1" x14ac:dyDescent="0.35">
      <c r="A31" s="71" t="s">
        <v>237</v>
      </c>
      <c r="B31" s="53" t="s">
        <v>238</v>
      </c>
      <c r="C31" s="48" t="s">
        <v>202</v>
      </c>
      <c r="D31" s="50" t="s">
        <v>239</v>
      </c>
      <c r="E31" s="50" t="s">
        <v>204</v>
      </c>
      <c r="F31" s="50" t="s">
        <v>240</v>
      </c>
      <c r="I31" s="102" t="s">
        <v>238</v>
      </c>
      <c r="J31" s="103" t="s">
        <v>202</v>
      </c>
      <c r="K31" s="104" t="s">
        <v>241</v>
      </c>
      <c r="L31" s="107" t="s">
        <v>242</v>
      </c>
      <c r="M31" s="104" t="s">
        <v>243</v>
      </c>
    </row>
    <row r="32" spans="1:16" ht="144.75" thickBot="1" x14ac:dyDescent="0.35">
      <c r="A32" s="46" t="s">
        <v>244</v>
      </c>
      <c r="B32" s="53" t="s">
        <v>245</v>
      </c>
      <c r="C32" s="48" t="s">
        <v>202</v>
      </c>
      <c r="D32" s="50" t="s">
        <v>246</v>
      </c>
      <c r="E32" s="50" t="s">
        <v>211</v>
      </c>
      <c r="F32" s="50" t="s">
        <v>247</v>
      </c>
      <c r="I32" s="102" t="s">
        <v>245</v>
      </c>
      <c r="J32" s="103" t="s">
        <v>202</v>
      </c>
      <c r="K32" s="104" t="s">
        <v>248</v>
      </c>
      <c r="L32" s="107" t="s">
        <v>213</v>
      </c>
      <c r="M32" s="104" t="s">
        <v>249</v>
      </c>
    </row>
    <row r="33" spans="1:13" ht="144.75" thickBot="1" x14ac:dyDescent="0.35">
      <c r="A33" s="54" t="s">
        <v>250</v>
      </c>
      <c r="B33" s="53" t="s">
        <v>251</v>
      </c>
      <c r="C33" s="48" t="s">
        <v>202</v>
      </c>
      <c r="D33" s="50" t="s">
        <v>252</v>
      </c>
      <c r="E33" s="50" t="s">
        <v>218</v>
      </c>
      <c r="F33" s="50" t="s">
        <v>253</v>
      </c>
      <c r="I33" s="102" t="s">
        <v>251</v>
      </c>
      <c r="J33" s="103" t="s">
        <v>202</v>
      </c>
      <c r="K33" s="104" t="s">
        <v>254</v>
      </c>
      <c r="L33" s="107" t="s">
        <v>116</v>
      </c>
      <c r="M33" s="104" t="s">
        <v>117</v>
      </c>
    </row>
    <row r="34" spans="1:13" ht="144.75" thickBot="1" x14ac:dyDescent="0.35">
      <c r="A34" s="54" t="s">
        <v>255</v>
      </c>
      <c r="B34" s="53" t="s">
        <v>256</v>
      </c>
      <c r="C34" s="48" t="s">
        <v>202</v>
      </c>
      <c r="D34" s="50" t="s">
        <v>257</v>
      </c>
      <c r="E34" s="50" t="s">
        <v>204</v>
      </c>
      <c r="F34" s="50" t="s">
        <v>258</v>
      </c>
      <c r="I34" s="102" t="s">
        <v>256</v>
      </c>
      <c r="J34" s="103" t="s">
        <v>202</v>
      </c>
      <c r="K34" s="104" t="s">
        <v>259</v>
      </c>
      <c r="L34" s="107" t="s">
        <v>260</v>
      </c>
      <c r="M34" s="104" t="s">
        <v>261</v>
      </c>
    </row>
    <row r="35" spans="1:13" ht="144.75" thickBot="1" x14ac:dyDescent="0.35">
      <c r="A35" s="54" t="s">
        <v>262</v>
      </c>
      <c r="B35" s="53" t="s">
        <v>263</v>
      </c>
      <c r="C35" s="48" t="s">
        <v>202</v>
      </c>
      <c r="D35" s="50" t="s">
        <v>264</v>
      </c>
      <c r="E35" s="50" t="s">
        <v>265</v>
      </c>
      <c r="F35" s="50" t="s">
        <v>266</v>
      </c>
      <c r="I35" s="102" t="s">
        <v>263</v>
      </c>
      <c r="J35" s="103" t="s">
        <v>202</v>
      </c>
      <c r="K35" s="104" t="s">
        <v>267</v>
      </c>
      <c r="L35" s="107" t="s">
        <v>268</v>
      </c>
      <c r="M35" s="104" t="s">
        <v>269</v>
      </c>
    </row>
    <row r="36" spans="1:13" ht="144.75" thickBot="1" x14ac:dyDescent="0.35">
      <c r="A36" s="54" t="s">
        <v>270</v>
      </c>
      <c r="B36" s="53" t="s">
        <v>271</v>
      </c>
      <c r="C36" s="48" t="s">
        <v>202</v>
      </c>
      <c r="D36" s="50" t="s">
        <v>272</v>
      </c>
      <c r="E36" s="50" t="s">
        <v>218</v>
      </c>
      <c r="F36" s="50" t="s">
        <v>273</v>
      </c>
      <c r="I36" s="102" t="s">
        <v>271</v>
      </c>
      <c r="J36" s="103" t="s">
        <v>202</v>
      </c>
      <c r="K36" s="104" t="s">
        <v>272</v>
      </c>
      <c r="L36" s="107" t="s">
        <v>116</v>
      </c>
      <c r="M36" s="104" t="s">
        <v>274</v>
      </c>
    </row>
    <row r="37" spans="1:13" ht="144.75" thickBot="1" x14ac:dyDescent="0.35">
      <c r="A37" s="54" t="s">
        <v>275</v>
      </c>
      <c r="B37" s="53" t="s">
        <v>276</v>
      </c>
      <c r="C37" s="48" t="s">
        <v>202</v>
      </c>
      <c r="D37" s="50" t="s">
        <v>277</v>
      </c>
      <c r="E37" s="50" t="s">
        <v>278</v>
      </c>
      <c r="F37" s="50" t="s">
        <v>279</v>
      </c>
      <c r="I37" s="102" t="s">
        <v>276</v>
      </c>
      <c r="J37" s="103" t="s">
        <v>202</v>
      </c>
      <c r="K37" s="104" t="s">
        <v>277</v>
      </c>
      <c r="L37" s="107" t="s">
        <v>280</v>
      </c>
      <c r="M37" s="104" t="s">
        <v>281</v>
      </c>
    </row>
    <row r="38" spans="1:13" ht="60.75" thickBot="1" x14ac:dyDescent="0.35">
      <c r="A38" s="66" t="s">
        <v>282</v>
      </c>
      <c r="B38" s="53" t="s">
        <v>283</v>
      </c>
      <c r="C38" s="48" t="s">
        <v>81</v>
      </c>
      <c r="D38" s="50" t="s">
        <v>284</v>
      </c>
      <c r="E38" s="50" t="s">
        <v>285</v>
      </c>
      <c r="F38" s="50" t="s">
        <v>286</v>
      </c>
      <c r="I38" s="102" t="s">
        <v>283</v>
      </c>
      <c r="J38" s="103" t="s">
        <v>81</v>
      </c>
      <c r="K38" s="104" t="s">
        <v>284</v>
      </c>
      <c r="L38" s="107" t="s">
        <v>287</v>
      </c>
      <c r="M38" s="104" t="s">
        <v>288</v>
      </c>
    </row>
    <row r="39" spans="1:13" ht="84.75" thickBot="1" x14ac:dyDescent="0.35">
      <c r="A39" s="72">
        <v>6.25</v>
      </c>
      <c r="B39" s="53" t="s">
        <v>289</v>
      </c>
      <c r="C39" s="48" t="s">
        <v>81</v>
      </c>
      <c r="D39" s="50" t="s">
        <v>290</v>
      </c>
      <c r="E39" s="50" t="s">
        <v>116</v>
      </c>
      <c r="F39" s="50" t="s">
        <v>291</v>
      </c>
      <c r="I39" s="102" t="s">
        <v>289</v>
      </c>
      <c r="J39" s="103" t="s">
        <v>81</v>
      </c>
      <c r="K39" s="104" t="s">
        <v>290</v>
      </c>
      <c r="L39" s="107" t="s">
        <v>292</v>
      </c>
      <c r="M39" s="104" t="s">
        <v>293</v>
      </c>
    </row>
    <row r="40" spans="1:13" ht="72.75" thickBot="1" x14ac:dyDescent="0.35">
      <c r="A40" s="46" t="s">
        <v>294</v>
      </c>
      <c r="B40" s="53" t="s">
        <v>295</v>
      </c>
      <c r="C40" s="48" t="s">
        <v>81</v>
      </c>
      <c r="D40" s="50" t="s">
        <v>296</v>
      </c>
      <c r="E40" s="50" t="s">
        <v>297</v>
      </c>
      <c r="F40" s="50" t="s">
        <v>298</v>
      </c>
      <c r="I40" s="102" t="s">
        <v>295</v>
      </c>
      <c r="J40" s="103" t="s">
        <v>81</v>
      </c>
      <c r="K40" s="104" t="s">
        <v>296</v>
      </c>
      <c r="L40" s="107" t="s">
        <v>299</v>
      </c>
      <c r="M40" s="104" t="s">
        <v>300</v>
      </c>
    </row>
    <row r="41" spans="1:13" ht="36.75" thickBot="1" x14ac:dyDescent="0.35">
      <c r="A41" s="73" t="s">
        <v>301</v>
      </c>
      <c r="B41" s="53" t="s">
        <v>302</v>
      </c>
      <c r="C41" s="48" t="s">
        <v>81</v>
      </c>
      <c r="D41" s="50" t="s">
        <v>303</v>
      </c>
      <c r="E41" s="50" t="s">
        <v>304</v>
      </c>
      <c r="F41" s="50" t="s">
        <v>305</v>
      </c>
      <c r="I41" s="102" t="s">
        <v>302</v>
      </c>
      <c r="J41" s="103" t="s">
        <v>81</v>
      </c>
      <c r="K41" s="104" t="s">
        <v>303</v>
      </c>
      <c r="L41" s="107" t="s">
        <v>306</v>
      </c>
      <c r="M41" s="104" t="s">
        <v>307</v>
      </c>
    </row>
    <row r="42" spans="1:13" ht="48.75" thickBot="1" x14ac:dyDescent="0.35">
      <c r="A42" s="73" t="s">
        <v>308</v>
      </c>
      <c r="B42" s="53" t="s">
        <v>309</v>
      </c>
      <c r="C42" s="48" t="s">
        <v>81</v>
      </c>
      <c r="D42" s="50" t="s">
        <v>310</v>
      </c>
      <c r="E42" s="50" t="s">
        <v>116</v>
      </c>
      <c r="F42" s="50" t="s">
        <v>291</v>
      </c>
      <c r="I42" s="102" t="s">
        <v>309</v>
      </c>
      <c r="J42" s="103" t="s">
        <v>81</v>
      </c>
      <c r="K42" s="104" t="s">
        <v>310</v>
      </c>
      <c r="L42" s="107" t="s">
        <v>311</v>
      </c>
      <c r="M42" s="104" t="s">
        <v>312</v>
      </c>
    </row>
    <row r="43" spans="1:13" ht="72.75" thickBot="1" x14ac:dyDescent="0.35">
      <c r="A43" s="54" t="s">
        <v>313</v>
      </c>
      <c r="B43" s="53" t="s">
        <v>314</v>
      </c>
      <c r="C43" s="48" t="s">
        <v>81</v>
      </c>
      <c r="D43" s="50" t="s">
        <v>315</v>
      </c>
      <c r="E43" s="50" t="s">
        <v>116</v>
      </c>
      <c r="F43" s="50" t="s">
        <v>291</v>
      </c>
      <c r="I43" s="102" t="s">
        <v>314</v>
      </c>
      <c r="J43" s="103" t="s">
        <v>81</v>
      </c>
      <c r="K43" s="104" t="s">
        <v>315</v>
      </c>
      <c r="L43" s="107" t="s">
        <v>316</v>
      </c>
      <c r="M43" s="104" t="s">
        <v>317</v>
      </c>
    </row>
    <row r="44" spans="1:13" ht="84.75" thickBot="1" x14ac:dyDescent="0.35">
      <c r="A44" s="54" t="s">
        <v>318</v>
      </c>
      <c r="B44" s="53" t="s">
        <v>319</v>
      </c>
      <c r="C44" s="48" t="s">
        <v>320</v>
      </c>
      <c r="D44" s="50" t="s">
        <v>321</v>
      </c>
      <c r="E44" s="50" t="s">
        <v>116</v>
      </c>
      <c r="F44" s="50" t="s">
        <v>291</v>
      </c>
      <c r="I44" s="102" t="s">
        <v>319</v>
      </c>
      <c r="J44" s="103" t="s">
        <v>320</v>
      </c>
      <c r="K44" s="104" t="s">
        <v>321</v>
      </c>
      <c r="L44" s="107" t="s">
        <v>116</v>
      </c>
      <c r="M44" s="104" t="s">
        <v>117</v>
      </c>
    </row>
    <row r="45" spans="1:13" ht="216.75" thickBot="1" x14ac:dyDescent="0.35">
      <c r="A45" s="55">
        <v>6.42</v>
      </c>
      <c r="B45" s="53" t="s">
        <v>322</v>
      </c>
      <c r="C45" s="48" t="s">
        <v>323</v>
      </c>
      <c r="D45" s="50" t="s">
        <v>324</v>
      </c>
      <c r="E45" s="50" t="s">
        <v>116</v>
      </c>
      <c r="F45" s="50" t="s">
        <v>291</v>
      </c>
      <c r="I45" s="102" t="s">
        <v>322</v>
      </c>
      <c r="J45" s="103" t="s">
        <v>323</v>
      </c>
      <c r="K45" s="104" t="s">
        <v>324</v>
      </c>
      <c r="L45" s="107" t="s">
        <v>116</v>
      </c>
      <c r="M45" s="104" t="s">
        <v>117</v>
      </c>
    </row>
    <row r="46" spans="1:13" ht="84.75" thickBot="1" x14ac:dyDescent="0.35">
      <c r="A46" s="74">
        <v>6.44</v>
      </c>
      <c r="B46" s="53" t="s">
        <v>325</v>
      </c>
      <c r="C46" s="48" t="s">
        <v>81</v>
      </c>
      <c r="D46" s="50" t="s">
        <v>326</v>
      </c>
      <c r="E46" s="50" t="s">
        <v>327</v>
      </c>
      <c r="F46" s="50" t="s">
        <v>328</v>
      </c>
      <c r="I46" s="102" t="s">
        <v>325</v>
      </c>
      <c r="J46" s="103" t="s">
        <v>81</v>
      </c>
      <c r="K46" s="104" t="s">
        <v>326</v>
      </c>
      <c r="L46" s="107" t="s">
        <v>329</v>
      </c>
      <c r="M46" s="104" t="s">
        <v>330</v>
      </c>
    </row>
    <row r="47" spans="1:13" ht="108.75" thickBot="1" x14ac:dyDescent="0.35">
      <c r="A47" s="75">
        <v>6.46</v>
      </c>
      <c r="B47" s="53" t="s">
        <v>331</v>
      </c>
      <c r="C47" s="48" t="s">
        <v>81</v>
      </c>
      <c r="D47" s="50" t="s">
        <v>332</v>
      </c>
      <c r="E47" s="50" t="s">
        <v>333</v>
      </c>
      <c r="F47" s="50" t="s">
        <v>334</v>
      </c>
      <c r="I47" s="102" t="s">
        <v>331</v>
      </c>
      <c r="J47" s="103" t="s">
        <v>81</v>
      </c>
      <c r="K47" s="104" t="s">
        <v>335</v>
      </c>
      <c r="L47" s="107" t="s">
        <v>336</v>
      </c>
      <c r="M47" s="104" t="s">
        <v>337</v>
      </c>
    </row>
    <row r="48" spans="1:13" ht="144.75" thickBot="1" x14ac:dyDescent="0.35">
      <c r="A48" s="76" t="s">
        <v>338</v>
      </c>
      <c r="B48" s="53" t="s">
        <v>339</v>
      </c>
      <c r="C48" s="77" t="s">
        <v>340</v>
      </c>
      <c r="D48" s="50" t="s">
        <v>341</v>
      </c>
      <c r="E48" s="50" t="s">
        <v>116</v>
      </c>
      <c r="F48" s="50" t="s">
        <v>291</v>
      </c>
      <c r="I48" s="102" t="s">
        <v>339</v>
      </c>
      <c r="J48" s="115" t="s">
        <v>340</v>
      </c>
      <c r="K48" s="104" t="s">
        <v>342</v>
      </c>
      <c r="L48" s="107" t="s">
        <v>116</v>
      </c>
      <c r="M48" s="104" t="s">
        <v>117</v>
      </c>
    </row>
    <row r="49" spans="1:16" ht="72.75" thickBot="1" x14ac:dyDescent="0.35">
      <c r="A49" s="74">
        <v>6.71</v>
      </c>
      <c r="B49" s="53" t="s">
        <v>343</v>
      </c>
      <c r="C49" s="48" t="s">
        <v>202</v>
      </c>
      <c r="D49" s="50" t="s">
        <v>344</v>
      </c>
      <c r="E49" s="50" t="s">
        <v>345</v>
      </c>
      <c r="F49" s="50" t="s">
        <v>346</v>
      </c>
      <c r="I49" s="102" t="s">
        <v>343</v>
      </c>
      <c r="J49" s="103" t="s">
        <v>202</v>
      </c>
      <c r="K49" s="104" t="s">
        <v>347</v>
      </c>
      <c r="L49" s="107" t="s">
        <v>306</v>
      </c>
      <c r="M49" s="104" t="s">
        <v>348</v>
      </c>
    </row>
    <row r="50" spans="1:16" ht="84.75" thickBot="1" x14ac:dyDescent="0.35">
      <c r="A50" s="71" t="s">
        <v>349</v>
      </c>
      <c r="B50" s="53" t="s">
        <v>350</v>
      </c>
      <c r="C50" s="48" t="s">
        <v>202</v>
      </c>
      <c r="D50" s="50" t="s">
        <v>351</v>
      </c>
      <c r="E50" s="50" t="s">
        <v>352</v>
      </c>
      <c r="F50" s="50" t="s">
        <v>353</v>
      </c>
      <c r="I50" s="102" t="s">
        <v>350</v>
      </c>
      <c r="J50" s="103" t="s">
        <v>202</v>
      </c>
      <c r="K50" s="107" t="s">
        <v>354</v>
      </c>
      <c r="L50" s="107" t="s">
        <v>355</v>
      </c>
      <c r="M50" s="104" t="s">
        <v>356</v>
      </c>
    </row>
    <row r="51" spans="1:16" ht="36.75" thickBot="1" x14ac:dyDescent="0.35">
      <c r="A51" s="78">
        <v>6100</v>
      </c>
      <c r="B51" s="79" t="s">
        <v>357</v>
      </c>
      <c r="C51" s="77" t="s">
        <v>81</v>
      </c>
      <c r="D51" s="50" t="s">
        <v>358</v>
      </c>
      <c r="E51" s="50" t="s">
        <v>359</v>
      </c>
      <c r="F51" s="50" t="s">
        <v>360</v>
      </c>
      <c r="I51" s="116" t="s">
        <v>357</v>
      </c>
      <c r="J51" s="115" t="s">
        <v>81</v>
      </c>
      <c r="K51" s="107" t="s">
        <v>361</v>
      </c>
      <c r="L51" s="107" t="s">
        <v>362</v>
      </c>
      <c r="M51" s="104" t="s">
        <v>363</v>
      </c>
    </row>
    <row r="52" spans="1:16" ht="24.75" thickBot="1" x14ac:dyDescent="0.35">
      <c r="A52" s="66"/>
      <c r="B52" s="80" t="s">
        <v>364</v>
      </c>
      <c r="C52" s="48"/>
      <c r="D52" s="50"/>
      <c r="E52" s="57"/>
      <c r="F52" s="50"/>
      <c r="I52" s="95" t="s">
        <v>364</v>
      </c>
      <c r="J52" s="103"/>
      <c r="K52" s="107"/>
      <c r="L52" s="105"/>
      <c r="M52" s="104"/>
    </row>
    <row r="53" spans="1:16" ht="24.75" thickBot="1" x14ac:dyDescent="0.35">
      <c r="A53" s="44"/>
      <c r="B53" s="178" t="s">
        <v>365</v>
      </c>
      <c r="C53" s="179"/>
      <c r="D53" s="179"/>
      <c r="E53" s="180"/>
      <c r="F53" s="81" t="s">
        <v>366</v>
      </c>
      <c r="G53" s="81">
        <v>65518367</v>
      </c>
      <c r="I53" s="174" t="s">
        <v>367</v>
      </c>
      <c r="J53" s="174"/>
      <c r="K53" s="174"/>
      <c r="L53" s="175"/>
      <c r="M53" s="106" t="s">
        <v>368</v>
      </c>
      <c r="N53" s="106">
        <v>-1046040359</v>
      </c>
      <c r="P53" s="5">
        <f>N53+G53</f>
        <v>-980521992</v>
      </c>
    </row>
    <row r="54" spans="1:16" ht="78.95" customHeight="1" thickBot="1" x14ac:dyDescent="0.35">
      <c r="A54" s="46" t="s">
        <v>369</v>
      </c>
      <c r="B54" s="47" t="s">
        <v>370</v>
      </c>
      <c r="C54" s="48" t="s">
        <v>98</v>
      </c>
      <c r="D54" s="50" t="s">
        <v>371</v>
      </c>
      <c r="E54" s="50" t="s">
        <v>372</v>
      </c>
      <c r="F54" s="82" t="s">
        <v>373</v>
      </c>
      <c r="I54" s="99" t="s">
        <v>370</v>
      </c>
      <c r="J54" s="100" t="s">
        <v>98</v>
      </c>
      <c r="K54" s="101" t="s">
        <v>374</v>
      </c>
      <c r="L54" s="114" t="s">
        <v>375</v>
      </c>
      <c r="M54" s="101" t="s">
        <v>376</v>
      </c>
    </row>
    <row r="55" spans="1:16" ht="108.75" thickBot="1" x14ac:dyDescent="0.35">
      <c r="A55" s="54" t="s">
        <v>377</v>
      </c>
      <c r="B55" s="53" t="s">
        <v>378</v>
      </c>
      <c r="C55" s="48" t="s">
        <v>202</v>
      </c>
      <c r="D55" s="50" t="s">
        <v>379</v>
      </c>
      <c r="E55" s="50" t="s">
        <v>380</v>
      </c>
      <c r="F55" s="50" t="s">
        <v>381</v>
      </c>
      <c r="I55" s="102" t="s">
        <v>378</v>
      </c>
      <c r="J55" s="103" t="s">
        <v>202</v>
      </c>
      <c r="K55" s="104" t="s">
        <v>382</v>
      </c>
      <c r="L55" s="107" t="s">
        <v>383</v>
      </c>
      <c r="M55" s="104" t="s">
        <v>384</v>
      </c>
    </row>
    <row r="56" spans="1:16" ht="48.75" thickBot="1" x14ac:dyDescent="0.35">
      <c r="A56" s="55" t="s">
        <v>385</v>
      </c>
      <c r="B56" s="53" t="s">
        <v>386</v>
      </c>
      <c r="C56" s="48" t="s">
        <v>202</v>
      </c>
      <c r="D56" s="50" t="s">
        <v>387</v>
      </c>
      <c r="E56" s="50" t="s">
        <v>116</v>
      </c>
      <c r="F56" s="50" t="s">
        <v>291</v>
      </c>
      <c r="I56" s="102" t="s">
        <v>386</v>
      </c>
      <c r="J56" s="103" t="s">
        <v>202</v>
      </c>
      <c r="K56" s="104" t="s">
        <v>388</v>
      </c>
      <c r="L56" s="107" t="s">
        <v>116</v>
      </c>
      <c r="M56" s="104" t="s">
        <v>117</v>
      </c>
    </row>
    <row r="57" spans="1:16" ht="108.75" thickBot="1" x14ac:dyDescent="0.35">
      <c r="A57" s="66" t="s">
        <v>389</v>
      </c>
      <c r="B57" s="53" t="s">
        <v>390</v>
      </c>
      <c r="C57" s="48" t="s">
        <v>98</v>
      </c>
      <c r="D57" s="50" t="s">
        <v>391</v>
      </c>
      <c r="E57" s="50" t="s">
        <v>116</v>
      </c>
      <c r="F57" s="50" t="s">
        <v>291</v>
      </c>
      <c r="I57" s="102" t="s">
        <v>390</v>
      </c>
      <c r="J57" s="103" t="s">
        <v>98</v>
      </c>
      <c r="K57" s="104" t="s">
        <v>392</v>
      </c>
      <c r="L57" s="107" t="s">
        <v>116</v>
      </c>
      <c r="M57" s="104" t="s">
        <v>117</v>
      </c>
    </row>
    <row r="58" spans="1:16" ht="132.75" thickBot="1" x14ac:dyDescent="0.35">
      <c r="A58" s="71" t="s">
        <v>393</v>
      </c>
      <c r="B58" s="53" t="s">
        <v>394</v>
      </c>
      <c r="C58" s="48" t="s">
        <v>81</v>
      </c>
      <c r="D58" s="50" t="s">
        <v>395</v>
      </c>
      <c r="E58" s="50" t="s">
        <v>396</v>
      </c>
      <c r="F58" s="50" t="s">
        <v>397</v>
      </c>
      <c r="I58" s="102" t="s">
        <v>394</v>
      </c>
      <c r="J58" s="103" t="s">
        <v>81</v>
      </c>
      <c r="K58" s="104" t="s">
        <v>398</v>
      </c>
      <c r="L58" s="107" t="s">
        <v>399</v>
      </c>
      <c r="M58" s="104" t="s">
        <v>400</v>
      </c>
    </row>
    <row r="59" spans="1:16" ht="72.75" thickBot="1" x14ac:dyDescent="0.35">
      <c r="A59" s="46" t="s">
        <v>401</v>
      </c>
      <c r="B59" s="53" t="s">
        <v>402</v>
      </c>
      <c r="C59" s="48" t="s">
        <v>98</v>
      </c>
      <c r="D59" s="50" t="s">
        <v>403</v>
      </c>
      <c r="E59" s="50" t="s">
        <v>404</v>
      </c>
      <c r="F59" s="50" t="s">
        <v>405</v>
      </c>
      <c r="I59" s="102" t="s">
        <v>402</v>
      </c>
      <c r="J59" s="103" t="s">
        <v>98</v>
      </c>
      <c r="K59" s="104" t="s">
        <v>406</v>
      </c>
      <c r="L59" s="107" t="s">
        <v>407</v>
      </c>
      <c r="M59" s="104" t="s">
        <v>408</v>
      </c>
    </row>
    <row r="60" spans="1:16" ht="24.75" thickBot="1" x14ac:dyDescent="0.35">
      <c r="A60" s="56"/>
      <c r="B60" s="43" t="s">
        <v>409</v>
      </c>
      <c r="C60" s="48"/>
      <c r="D60" s="50"/>
      <c r="E60" s="57"/>
      <c r="F60" s="50"/>
      <c r="I60" s="96" t="s">
        <v>409</v>
      </c>
      <c r="J60" s="103"/>
      <c r="K60" s="107"/>
      <c r="L60" s="105"/>
      <c r="M60" s="107"/>
    </row>
    <row r="61" spans="1:16" ht="24.75" thickBot="1" x14ac:dyDescent="0.35">
      <c r="A61" s="44"/>
      <c r="B61" s="178" t="s">
        <v>410</v>
      </c>
      <c r="C61" s="179"/>
      <c r="D61" s="179"/>
      <c r="E61" s="180"/>
      <c r="F61" s="45" t="s">
        <v>411</v>
      </c>
      <c r="G61" s="45">
        <v>1582986</v>
      </c>
      <c r="I61" s="174" t="s">
        <v>410</v>
      </c>
      <c r="J61" s="174"/>
      <c r="K61" s="174"/>
      <c r="L61" s="175"/>
      <c r="M61" s="111" t="s">
        <v>117</v>
      </c>
      <c r="P61" s="5">
        <f>G61+N61</f>
        <v>1582986</v>
      </c>
    </row>
    <row r="62" spans="1:16" ht="216.75" thickBot="1" x14ac:dyDescent="0.35">
      <c r="A62" s="71" t="s">
        <v>412</v>
      </c>
      <c r="B62" s="47" t="s">
        <v>413</v>
      </c>
      <c r="C62" s="48" t="s">
        <v>323</v>
      </c>
      <c r="D62" s="50" t="s">
        <v>414</v>
      </c>
      <c r="E62" s="50" t="s">
        <v>242</v>
      </c>
      <c r="F62" s="82" t="s">
        <v>415</v>
      </c>
      <c r="I62" s="99" t="s">
        <v>413</v>
      </c>
      <c r="J62" s="100" t="s">
        <v>323</v>
      </c>
      <c r="K62" s="101" t="s">
        <v>416</v>
      </c>
      <c r="L62" s="114" t="s">
        <v>116</v>
      </c>
      <c r="M62" s="101" t="s">
        <v>117</v>
      </c>
    </row>
    <row r="63" spans="1:16" ht="228.75" thickBot="1" x14ac:dyDescent="0.35">
      <c r="A63" s="46" t="s">
        <v>417</v>
      </c>
      <c r="B63" s="53" t="s">
        <v>418</v>
      </c>
      <c r="C63" s="48" t="s">
        <v>98</v>
      </c>
      <c r="D63" s="50" t="s">
        <v>419</v>
      </c>
      <c r="E63" s="50" t="s">
        <v>116</v>
      </c>
      <c r="F63" s="50" t="s">
        <v>291</v>
      </c>
      <c r="I63" s="102" t="s">
        <v>418</v>
      </c>
      <c r="J63" s="103" t="s">
        <v>98</v>
      </c>
      <c r="K63" s="104" t="s">
        <v>420</v>
      </c>
      <c r="L63" s="107" t="s">
        <v>116</v>
      </c>
      <c r="M63" s="104" t="s">
        <v>117</v>
      </c>
    </row>
    <row r="64" spans="1:16" ht="156.75" thickBot="1" x14ac:dyDescent="0.35">
      <c r="A64" s="54" t="s">
        <v>421</v>
      </c>
      <c r="B64" s="53" t="s">
        <v>422</v>
      </c>
      <c r="C64" s="48" t="s">
        <v>323</v>
      </c>
      <c r="D64" s="50" t="s">
        <v>423</v>
      </c>
      <c r="E64" s="50" t="s">
        <v>116</v>
      </c>
      <c r="F64" s="50" t="s">
        <v>291</v>
      </c>
      <c r="I64" s="102" t="s">
        <v>422</v>
      </c>
      <c r="J64" s="103" t="s">
        <v>323</v>
      </c>
      <c r="K64" s="104" t="s">
        <v>424</v>
      </c>
      <c r="L64" s="107" t="s">
        <v>116</v>
      </c>
      <c r="M64" s="104" t="s">
        <v>117</v>
      </c>
    </row>
    <row r="65" spans="1:14" ht="17.25" thickBot="1" x14ac:dyDescent="0.35">
      <c r="A65" s="66"/>
      <c r="B65" s="83" t="s">
        <v>425</v>
      </c>
      <c r="C65" s="48"/>
      <c r="D65" s="50"/>
      <c r="E65" s="50"/>
      <c r="F65" s="50" t="s">
        <v>426</v>
      </c>
      <c r="I65" s="117" t="s">
        <v>425</v>
      </c>
      <c r="J65" s="103"/>
      <c r="K65" s="107"/>
      <c r="L65" s="107"/>
      <c r="M65" s="104" t="s">
        <v>427</v>
      </c>
    </row>
    <row r="66" spans="1:14" ht="36.75" thickBot="1" x14ac:dyDescent="0.35">
      <c r="A66" s="84"/>
      <c r="B66" s="181" t="s">
        <v>428</v>
      </c>
      <c r="C66" s="182"/>
      <c r="D66" s="182"/>
      <c r="E66" s="42"/>
      <c r="F66" s="40" t="s">
        <v>429</v>
      </c>
      <c r="I66" s="191" t="s">
        <v>428</v>
      </c>
      <c r="J66" s="192"/>
      <c r="K66" s="192"/>
      <c r="L66" s="96"/>
      <c r="M66" s="110" t="s">
        <v>430</v>
      </c>
    </row>
    <row r="67" spans="1:14" ht="24.75" thickBot="1" x14ac:dyDescent="0.35">
      <c r="A67" s="183"/>
      <c r="B67" s="186" t="s">
        <v>431</v>
      </c>
      <c r="C67" s="187"/>
      <c r="D67" s="188"/>
      <c r="E67" s="85"/>
      <c r="F67" s="86" t="s">
        <v>432</v>
      </c>
      <c r="I67" s="195" t="s">
        <v>431</v>
      </c>
      <c r="J67" s="195"/>
      <c r="K67" s="196"/>
      <c r="L67" s="118"/>
      <c r="M67" s="119" t="s">
        <v>117</v>
      </c>
    </row>
    <row r="68" spans="1:14" ht="15" customHeight="1" thickBot="1" x14ac:dyDescent="0.35">
      <c r="A68" s="184"/>
      <c r="B68" s="186" t="s">
        <v>433</v>
      </c>
      <c r="C68" s="187"/>
      <c r="D68" s="188"/>
      <c r="E68" s="85"/>
      <c r="F68" s="86"/>
      <c r="I68" s="195" t="s">
        <v>433</v>
      </c>
      <c r="J68" s="195"/>
      <c r="K68" s="196"/>
      <c r="L68" s="118"/>
      <c r="M68" s="119"/>
    </row>
    <row r="69" spans="1:14" ht="27" customHeight="1" thickBot="1" x14ac:dyDescent="0.35">
      <c r="A69" s="184"/>
      <c r="B69" s="87" t="s">
        <v>434</v>
      </c>
      <c r="C69" s="88" t="s">
        <v>435</v>
      </c>
      <c r="D69" s="89">
        <v>13263</v>
      </c>
      <c r="E69" s="85"/>
      <c r="F69" s="86" t="s">
        <v>432</v>
      </c>
      <c r="I69" s="120" t="s">
        <v>434</v>
      </c>
      <c r="J69" s="121" t="s">
        <v>435</v>
      </c>
      <c r="K69" s="122">
        <v>13263</v>
      </c>
      <c r="L69" s="118"/>
      <c r="M69" s="119" t="s">
        <v>117</v>
      </c>
    </row>
    <row r="70" spans="1:14" ht="17.25" thickBot="1" x14ac:dyDescent="0.35">
      <c r="A70" s="185"/>
      <c r="B70" s="189" t="s">
        <v>436</v>
      </c>
      <c r="C70" s="190"/>
      <c r="D70" s="190"/>
      <c r="E70" s="90"/>
      <c r="F70" s="91" t="s">
        <v>429</v>
      </c>
      <c r="I70" s="193" t="s">
        <v>437</v>
      </c>
      <c r="J70" s="193"/>
      <c r="K70" s="194"/>
      <c r="L70" s="118"/>
      <c r="M70" s="123" t="s">
        <v>438</v>
      </c>
    </row>
    <row r="71" spans="1:14" ht="17.25" thickBot="1" x14ac:dyDescent="0.35">
      <c r="I71" s="176" t="s">
        <v>436</v>
      </c>
      <c r="J71" s="176"/>
      <c r="K71" s="177"/>
      <c r="L71" s="124"/>
      <c r="M71" s="125" t="s">
        <v>439</v>
      </c>
    </row>
    <row r="72" spans="1:14" x14ac:dyDescent="0.3">
      <c r="G72">
        <f>G61+G53+G23+G19+G16+G10+G3</f>
        <v>5670693814</v>
      </c>
      <c r="N72">
        <f>N3+N10+N16+N19+N23+N53</f>
        <v>800000002</v>
      </c>
    </row>
    <row r="77" spans="1:14" x14ac:dyDescent="0.3">
      <c r="G77">
        <f>23800000000+G72</f>
        <v>29470693814</v>
      </c>
      <c r="H77">
        <v>883379595</v>
      </c>
    </row>
    <row r="79" spans="1:14" x14ac:dyDescent="0.3">
      <c r="G79">
        <f>G77+H77</f>
        <v>30354073409</v>
      </c>
    </row>
  </sheetData>
  <mergeCells count="25">
    <mergeCell ref="B23:E23"/>
    <mergeCell ref="E1:F1"/>
    <mergeCell ref="B3:E3"/>
    <mergeCell ref="B10:E10"/>
    <mergeCell ref="B16:E16"/>
    <mergeCell ref="B19:E19"/>
    <mergeCell ref="I71:K71"/>
    <mergeCell ref="B53:E53"/>
    <mergeCell ref="B61:E61"/>
    <mergeCell ref="B66:D66"/>
    <mergeCell ref="A67:A70"/>
    <mergeCell ref="B67:D67"/>
    <mergeCell ref="B68:D68"/>
    <mergeCell ref="B70:D70"/>
    <mergeCell ref="I61:L61"/>
    <mergeCell ref="I66:K66"/>
    <mergeCell ref="I70:K70"/>
    <mergeCell ref="I53:L53"/>
    <mergeCell ref="I67:K67"/>
    <mergeCell ref="I68:K68"/>
    <mergeCell ref="L1:M1"/>
    <mergeCell ref="I3:L3"/>
    <mergeCell ref="I10:L10"/>
    <mergeCell ref="I16:L16"/>
    <mergeCell ref="I19:L19"/>
  </mergeCells>
  <hyperlinks>
    <hyperlink ref="A5" r:id="rId1" location="Sheet1!Área_de_impresión" display="C:/Users/josef/OneDrive/Escritorio/AMAGA AIM/4. Contrato de interventoría/Solicitud adición/ADICIÓN INTERVENTORÍA - AMAGA N2 OK/Regalias SOLICITUD DE AJUSTES (2)/ANEXOS OBRA/Obra Adicion 2/BALANCE. Adicion No 2 18-03-2022.xlsx - Sheet1!Área_de_impresión"/>
    <hyperlink ref="A6" r:id="rId2" location="Sheet1!A1" display="C:/Users/josef/OneDrive/Escritorio/AMAGA AIM/4. Contrato de interventoría/Solicitud adición/ADICIÓN INTERVENTORÍA - AMAGA N2 OK/Regalias SOLICITUD DE AJUSTES (2)/ANEXOS OBRA/Obra Adicion 2/BALANCE. Adicion No 2 18-03-2022.xlsx - Sheet1!A1"/>
    <hyperlink ref="A7" r:id="rId3" location="Sheet1!Área_de_impresión" display="C:/Users/josef/OneDrive/Escritorio/AMAGA AIM/4. Contrato de interventoría/Solicitud adición/ADICIÓN INTERVENTORÍA - AMAGA N2 OK/Regalias SOLICITUD DE AJUSTES (2)/ANEXOS OBRA/Obra Adicion 2/BALANCE. Adicion No 2 18-03-2022.xlsx - Sheet1!Área_de_impresión"/>
    <hyperlink ref="A8" r:id="rId4" location="Sheet1!A1" display="C:/Users/josef/OneDrive/Escritorio/AMAGA AIM/4. Contrato de interventoría/Solicitud adición/ADICIÓN INTERVENTORÍA - AMAGA N2 OK/Regalias SOLICITUD DE AJUSTES (2)/ANEXOS OBRA/Obra Adicion 2/BALANCE. Adicion No 2 18-03-2022.xlsx - Sheet1!A1"/>
    <hyperlink ref="A17" r:id="rId5" location="Sheet1!A1" display="C:/Users/josef/OneDrive/Escritorio/AMAGA AIM/4. Contrato de interventoría/Solicitud adición/ADICIÓN INTERVENTORÍA - AMAGA N2 OK/Regalias SOLICITUD DE AJUSTES (2)/ANEXOS OBRA/Obra Adicion 2/BALANCE. Adicion No 2 18-03-2022.xlsx - Sheet1!A1"/>
    <hyperlink ref="A20" r:id="rId6" location="Sheet1!Área_de_impresión" display="C:/Users/josef/OneDrive/Escritorio/AMAGA AIM/4. Contrato de interventoría/Solicitud adición/ADICIÓN INTERVENTORÍA - AMAGA N2 OK/Regalias SOLICITUD DE AJUSTES (2)/ANEXOS OBRA/Obra Adicion 2/BALANCE. Adicion No 2 18-03-2022.xlsx - Sheet1!Área_de_impresión"/>
    <hyperlink ref="A24" r:id="rId7" location="Sheet1!A1" display="C:/Users/josef/OneDrive/Escritorio/AMAGA AIM/4. Contrato de interventoría/Solicitud adición/ADICIÓN INTERVENTORÍA - AMAGA N2 OK/Regalias SOLICITUD DE AJUSTES (2)/ANEXOS OBRA/Obra Adicion 2/BALANCE. Adicion No 2 18-03-2022.xlsx - Sheet1!A1"/>
    <hyperlink ref="A25" r:id="rId8" location="Sheet1!A1" display="C:/Users/josef/OneDrive/Escritorio/AMAGA AIM/4. Contrato de interventoría/Solicitud adición/ADICIÓN INTERVENTORÍA - AMAGA N2 OK/Regalias SOLICITUD DE AJUSTES (2)/ANEXOS OBRA/Obra Adicion 2/BALANCE. Adicion No 2 18-03-2022.xlsx - Sheet1!A1"/>
    <hyperlink ref="A39" r:id="rId9" location="Sheet1!A1" display="C:/Users/josef/OneDrive/Escritorio/AMAGA AIM/4. Contrato de interventoría/Solicitud adición/ADICIÓN INTERVENTORÍA - AMAGA N2 OK/Regalias SOLICITUD DE AJUSTES (2)/ANEXOS OBRA/Obra Adicion 2/BALANCE. Adicion No 2 18-03-2022.xlsx - Sheet1!A1"/>
    <hyperlink ref="A45" r:id="rId10" location="Sheet1!A1" display="C:/Users/josef/OneDrive/Escritorio/AMAGA AIM/4. Contrato de interventoría/Solicitud adición/ADICIÓN INTERVENTORÍA - AMAGA N2 OK/Regalias SOLICITUD DE AJUSTES (2)/ANEXOS OBRA/Obra Adicion 2/BALANCE. Adicion No 2 18-03-2022.xlsx - Sheet1!A1"/>
    <hyperlink ref="A46" r:id="rId11" location="Sheet1!A1" display="C:/Users/josef/OneDrive/Escritorio/AMAGA AIM/4. Contrato de interventoría/Solicitud adición/ADICIÓN INTERVENTORÍA - AMAGA N2 OK/Regalias SOLICITUD DE AJUSTES (2)/ANEXOS OBRA/Obra Adicion 2/BALANCE. Adicion No 2 18-03-2022.xlsx - Sheet1!A1"/>
    <hyperlink ref="A47" r:id="rId12" location="Sheet1!A1" display="C:/Users/josef/OneDrive/Escritorio/AMAGA AIM/4. Contrato de interventoría/Solicitud adición/ADICIÓN INTERVENTORÍA - AMAGA N2 OK/Regalias SOLICITUD DE AJUSTES (2)/ANEXOS OBRA/Obra Adicion 2/BALANCE. Adicion No 2 18-03-2022.xlsx - Sheet1!A1"/>
    <hyperlink ref="A49" r:id="rId13" location="Sheet1!A1" display="C:/Users/josef/OneDrive/Escritorio/AMAGA AIM/4. Contrato de interventoría/Solicitud adición/ADICIÓN INTERVENTORÍA - AMAGA N2 OK/Regalias SOLICITUD DE AJUSTES (2)/ANEXOS OBRA/Obra Adicion 2/BALANCE. Adicion No 2 18-03-2022.xlsx - Sheet1!A1"/>
    <hyperlink ref="A51" r:id="rId14" location="Sheet1!A1" display="C:/Users/josef/OneDrive/Escritorio/AMAGA AIM/4. Contrato de interventoría/Solicitud adición/ADICIÓN INTERVENTORÍA - AMAGA N2 OK/Regalias SOLICITUD DE AJUSTES (2)/ANEXOS OBRA/Obra Adicion 2/BALANCE. Adicion No 2 18-03-2022.xlsx - Sheet1!A1"/>
    <hyperlink ref="A56" r:id="rId15" location="Sheet1!A1" display="C:/Users/josef/OneDrive/Escritorio/AMAGA AIM/4. Contrato de interventoría/Solicitud adición/ADICIÓN INTERVENTORÍA - AMAGA N2 OK/Regalias SOLICITUD DE AJUSTES (2)/ANEXOS OBRA/Obra Adicion 2/BALANCE. Adicion No 2 18-03-2022.xlsx - Sheet1!A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Daniela Duque G</dc:creator>
  <cp:keywords/>
  <dc:description/>
  <cp:lastModifiedBy>DANIELA</cp:lastModifiedBy>
  <cp:revision/>
  <dcterms:created xsi:type="dcterms:W3CDTF">2021-12-16T14:56:56Z</dcterms:created>
  <dcterms:modified xsi:type="dcterms:W3CDTF">2022-05-27T16:19:58Z</dcterms:modified>
  <cp:category/>
  <cp:contentStatus/>
</cp:coreProperties>
</file>