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Carpeta para cambio de computador\2013\Planes de acción\Planes de acción junio 2013 corregidos\"/>
    </mc:Choice>
  </mc:AlternateContent>
  <bookViews>
    <workbookView xWindow="0" yWindow="0" windowWidth="24000" windowHeight="9135"/>
  </bookViews>
  <sheets>
    <sheet name="PRODUCTOS PRODUCTIVIDAD" sheetId="54" r:id="rId1"/>
    <sheet name="FINANCIERO PRODUCTIVIDAD" sheetId="53" r:id="rId2"/>
    <sheet name="PRODUCTOS DAP " sheetId="52" r:id="rId3"/>
    <sheet name="FINANCIERO DAP" sheetId="51" r:id="rId4"/>
    <sheet name="PRODUCTOS DAPARD" sheetId="50" r:id="rId5"/>
    <sheet name="FINANCIERO DAPARD" sheetId="49" r:id="rId6"/>
    <sheet name="PRODUCTOS INFRAESTRUCTURA" sheetId="48" r:id="rId7"/>
    <sheet name="FINANCIERO INFRAESTRUCTURA" sheetId="47" r:id="rId8"/>
    <sheet name="PRODUCTOS VIVA " sheetId="46" r:id="rId9"/>
    <sheet name="FINANCIERO VIVA" sheetId="45" r:id="rId10"/>
    <sheet name="PRODUCTOS EQUIDAD " sheetId="44" r:id="rId11"/>
    <sheet name="FINANCIERO EQUIDAD" sheetId="43" r:id="rId12"/>
    <sheet name="PRODUCTOS INDIGENA " sheetId="42" r:id="rId13"/>
    <sheet name="FINANCIERO INDIGENA" sheetId="41" r:id="rId14"/>
    <sheet name="PRODUCTOS INDEPORTES " sheetId="40" r:id="rId15"/>
    <sheet name="FINANCIERO INDEPORTES" sheetId="39" r:id="rId16"/>
    <sheet name="PRODUCTOS CULTURA " sheetId="38" r:id="rId17"/>
    <sheet name="FINANCIERO CULTURA" sheetId="37" r:id="rId18"/>
    <sheet name="PRODUCTOS EDUCACION" sheetId="36" r:id="rId19"/>
    <sheet name="FINANCIERO EDUCACION" sheetId="35" r:id="rId20"/>
    <sheet name="PRODUCTOS SERVICIOS PUBLICOS" sheetId="34" r:id="rId21"/>
    <sheet name="FINANCIERO SERVICIOS PUBLICOS" sheetId="33" r:id="rId22"/>
    <sheet name="PRODUCTOS GENERAL " sheetId="32" r:id="rId23"/>
    <sheet name="FINANCIERO GENERAL" sheetId="31" r:id="rId24"/>
    <sheet name="PRODUCTOS GOBIERNO" sheetId="30" r:id="rId25"/>
    <sheet name="FINANCIERO GOBIERNO" sheetId="29" r:id="rId26"/>
    <sheet name="PRODUCTOS CONTROL INTERNO " sheetId="27" r:id="rId27"/>
    <sheet name="FINANCIERO CONTROL INTERNO" sheetId="26" r:id="rId28"/>
    <sheet name="PRODUCTOS MANA" sheetId="25" r:id="rId29"/>
    <sheet name="FINANCIERO MANA" sheetId="24" r:id="rId30"/>
    <sheet name="PRODUCTOS HACIENDA" sheetId="23" r:id="rId31"/>
    <sheet name="FINANCIERO HACIENDA" sheetId="22" r:id="rId32"/>
    <sheet name="PRODUCTOS MEDIO AMBIENTE" sheetId="21" r:id="rId33"/>
    <sheet name="FINANCIERO MEDIO AMBIENTE" sheetId="20" r:id="rId34"/>
    <sheet name="PRODUCTOS PARTICIPACION " sheetId="19" r:id="rId35"/>
    <sheet name="FINANCIERO PARTICIPACION" sheetId="18" r:id="rId36"/>
    <sheet name="PRODUCTOS NEGRITUDES" sheetId="17" r:id="rId37"/>
    <sheet name="FINANCIERO NEGRITUDES" sheetId="16" r:id="rId38"/>
    <sheet name="PRODUCTOS  INFANCIA" sheetId="15" r:id="rId39"/>
    <sheet name="FINANCIERO INFANCIA" sheetId="14" r:id="rId40"/>
    <sheet name="PRODUCTOS  GESTION HUMANA" sheetId="13" r:id="rId41"/>
    <sheet name="FINANCIERO GESTION HUMANA" sheetId="12" r:id="rId42"/>
    <sheet name="PRODUCTOS FLA " sheetId="11" r:id="rId43"/>
    <sheet name="FINANCIERO FLA" sheetId="10" r:id="rId44"/>
    <sheet name="PRODUCTOS SALUD" sheetId="9" r:id="rId45"/>
    <sheet name="FINANCIERO SALUD" sheetId="8" r:id="rId46"/>
    <sheet name="PRODUCTOS COMUNICACIONES " sheetId="7" r:id="rId47"/>
    <sheet name="FINANCIERO COMUNICACIONES" sheetId="6" r:id="rId48"/>
    <sheet name=" PRODUCTOS MINAS" sheetId="2" r:id="rId49"/>
    <sheet name="FINANCIERO MINAS" sheetId="3" r:id="rId50"/>
    <sheet name="PRODUCTOS AGRICULTURA " sheetId="5" r:id="rId51"/>
    <sheet name="FINANCIERO AGRICULTURA" sheetId="4" r:id="rId52"/>
    <sheet name="Hoja1" sheetId="1" r:id="rId53"/>
  </sheets>
  <externalReferences>
    <externalReference r:id="rId54"/>
    <externalReference r:id="rId55"/>
    <externalReference r:id="rId56"/>
  </externalReferences>
  <definedNames>
    <definedName name="_xlnm._FilterDatabase" localSheetId="7" hidden="1">'FINANCIERO INFRAESTRUCTURA'!$A$9:$AP$99</definedName>
    <definedName name="_xlnm._FilterDatabase" localSheetId="45" hidden="1">'FINANCIERO SALUD'!$A$8:$AP$309</definedName>
    <definedName name="_xlnm._FilterDatabase" localSheetId="16" hidden="1">'PRODUCTOS CULTURA '!$A$7:$Q$21</definedName>
    <definedName name="_xlnm._FilterDatabase" localSheetId="18" hidden="1">'PRODUCTOS EDUCACION'!$A$7:$Q$93</definedName>
    <definedName name="_xlnm._FilterDatabase" localSheetId="44" hidden="1">'PRODUCTOS SALUD'!$B$7:$Q$161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0" i="54" l="1"/>
  <c r="O21" i="54"/>
  <c r="O14" i="54"/>
  <c r="I12" i="54"/>
  <c r="S75" i="53"/>
  <c r="P75" i="53"/>
  <c r="O75" i="53"/>
  <c r="N75" i="53"/>
  <c r="S74" i="53"/>
  <c r="P74" i="53"/>
  <c r="O74" i="53"/>
  <c r="N74" i="53"/>
  <c r="S73" i="53"/>
  <c r="P73" i="53"/>
  <c r="O73" i="53"/>
  <c r="N73" i="53"/>
  <c r="S72" i="53"/>
  <c r="P72" i="53"/>
  <c r="O72" i="53"/>
  <c r="N72" i="53"/>
  <c r="S71" i="53"/>
  <c r="P71" i="53"/>
  <c r="O71" i="53"/>
  <c r="N71" i="53"/>
  <c r="S70" i="53"/>
  <c r="P70" i="53"/>
  <c r="O70" i="53"/>
  <c r="N70" i="53"/>
  <c r="S69" i="53"/>
  <c r="P69" i="53"/>
  <c r="O69" i="53"/>
  <c r="N69" i="53"/>
  <c r="S68" i="53"/>
  <c r="P68" i="53"/>
  <c r="O68" i="53"/>
  <c r="N68" i="53"/>
  <c r="S66" i="53"/>
  <c r="P66" i="53"/>
  <c r="O66" i="53"/>
  <c r="N66" i="53"/>
  <c r="S65" i="53"/>
  <c r="P65" i="53"/>
  <c r="O65" i="53"/>
  <c r="N65" i="53"/>
  <c r="S64" i="53"/>
  <c r="P64" i="53"/>
  <c r="O64" i="53"/>
  <c r="N64" i="53"/>
  <c r="S63" i="53"/>
  <c r="AN62" i="53"/>
  <c r="S62" i="53"/>
  <c r="P62" i="53"/>
  <c r="O62" i="53"/>
  <c r="N62" i="53"/>
  <c r="S61" i="53"/>
  <c r="P61" i="53"/>
  <c r="O61" i="53"/>
  <c r="N61" i="53"/>
  <c r="S60" i="53"/>
  <c r="P60" i="53"/>
  <c r="O60" i="53"/>
  <c r="N60" i="53"/>
  <c r="S59" i="53"/>
  <c r="P59" i="53"/>
  <c r="O59" i="53"/>
  <c r="N59" i="53"/>
  <c r="S58" i="53"/>
  <c r="P58" i="53"/>
  <c r="O58" i="53"/>
  <c r="N58" i="53"/>
  <c r="S57" i="53"/>
  <c r="P57" i="53"/>
  <c r="O57" i="53"/>
  <c r="N57" i="53"/>
  <c r="S56" i="53"/>
  <c r="N56" i="53"/>
  <c r="P56" i="53" s="1"/>
  <c r="I56" i="53"/>
  <c r="S55" i="53"/>
  <c r="N55" i="53"/>
  <c r="P55" i="53" s="1"/>
  <c r="I55" i="53"/>
  <c r="P49" i="53"/>
  <c r="M49" i="53"/>
  <c r="L49" i="53"/>
  <c r="K49" i="53"/>
  <c r="P48" i="53"/>
  <c r="M48" i="53"/>
  <c r="L48" i="53"/>
  <c r="K48" i="53"/>
  <c r="P47" i="53"/>
  <c r="M47" i="53"/>
  <c r="L47" i="53"/>
  <c r="K47" i="53"/>
  <c r="P46" i="53"/>
  <c r="M46" i="53"/>
  <c r="L46" i="53"/>
  <c r="K46" i="53"/>
  <c r="P45" i="53"/>
  <c r="O45" i="53"/>
  <c r="N45" i="53"/>
  <c r="AN44" i="53"/>
  <c r="AM44" i="53"/>
  <c r="AL44" i="53"/>
  <c r="AK44" i="53"/>
  <c r="AJ44" i="53"/>
  <c r="AI44" i="53"/>
  <c r="AH44" i="53"/>
  <c r="AG44" i="53"/>
  <c r="AF44" i="53"/>
  <c r="AE44" i="53"/>
  <c r="AA44" i="53"/>
  <c r="Z44" i="53"/>
  <c r="Y44" i="53"/>
  <c r="W44" i="53"/>
  <c r="V44" i="53"/>
  <c r="S44" i="53"/>
  <c r="P44" i="53"/>
  <c r="O44" i="53"/>
  <c r="N44" i="53"/>
  <c r="S43" i="53"/>
  <c r="P43" i="53"/>
  <c r="O43" i="53"/>
  <c r="N43" i="53"/>
  <c r="S42" i="53"/>
  <c r="P42" i="53"/>
  <c r="O42" i="53"/>
  <c r="N42" i="53"/>
  <c r="S41" i="53"/>
  <c r="P41" i="53"/>
  <c r="O41" i="53"/>
  <c r="N41" i="53"/>
  <c r="S40" i="53"/>
  <c r="P40" i="53"/>
  <c r="O40" i="53"/>
  <c r="N40" i="53"/>
  <c r="S39" i="53"/>
  <c r="P39" i="53"/>
  <c r="O39" i="53"/>
  <c r="N39" i="53"/>
  <c r="S38" i="53"/>
  <c r="P38" i="53"/>
  <c r="O38" i="53"/>
  <c r="N38" i="53"/>
  <c r="S37" i="53"/>
  <c r="P37" i="53"/>
  <c r="O37" i="53"/>
  <c r="N37" i="53"/>
  <c r="S36" i="53"/>
  <c r="P36" i="53"/>
  <c r="O36" i="53"/>
  <c r="N36" i="53"/>
  <c r="S35" i="53"/>
  <c r="P35" i="53"/>
  <c r="O35" i="53"/>
  <c r="N35" i="53"/>
  <c r="S34" i="53"/>
  <c r="P34" i="53"/>
  <c r="O34" i="53"/>
  <c r="N34" i="53"/>
  <c r="S33" i="53"/>
  <c r="P33" i="53"/>
  <c r="O33" i="53"/>
  <c r="N33" i="53"/>
  <c r="S32" i="53"/>
  <c r="P32" i="53"/>
  <c r="O32" i="53"/>
  <c r="N32" i="53"/>
  <c r="S31" i="53"/>
  <c r="P31" i="53"/>
  <c r="O31" i="53"/>
  <c r="N31" i="53"/>
  <c r="S30" i="53"/>
  <c r="P30" i="53"/>
  <c r="O30" i="53"/>
  <c r="N30" i="53"/>
  <c r="S29" i="53"/>
  <c r="P29" i="53"/>
  <c r="O29" i="53"/>
  <c r="N29" i="53"/>
  <c r="S28" i="53"/>
  <c r="P28" i="53"/>
  <c r="O28" i="53"/>
  <c r="N28" i="53"/>
  <c r="S27" i="53"/>
  <c r="P27" i="53"/>
  <c r="O27" i="53"/>
  <c r="N27" i="53"/>
  <c r="S26" i="53"/>
  <c r="P26" i="53"/>
  <c r="O26" i="53"/>
  <c r="N26" i="53"/>
  <c r="S25" i="53"/>
  <c r="P25" i="53"/>
  <c r="O25" i="53"/>
  <c r="N25" i="53"/>
  <c r="S24" i="53"/>
  <c r="P24" i="53"/>
  <c r="O24" i="53"/>
  <c r="N24" i="53"/>
  <c r="S23" i="53"/>
  <c r="P23" i="53"/>
  <c r="O23" i="53"/>
  <c r="N23" i="53"/>
  <c r="S22" i="53"/>
  <c r="P22" i="53"/>
  <c r="O22" i="53"/>
  <c r="N22" i="53"/>
  <c r="S21" i="53"/>
  <c r="P21" i="53"/>
  <c r="O21" i="53"/>
  <c r="N21" i="53"/>
  <c r="S20" i="53"/>
  <c r="P20" i="53"/>
  <c r="O20" i="53"/>
  <c r="N20" i="53"/>
  <c r="Z19" i="53"/>
  <c r="S19" i="53"/>
  <c r="P19" i="53"/>
  <c r="O19" i="53"/>
  <c r="N19" i="53"/>
  <c r="S18" i="53"/>
  <c r="P18" i="53"/>
  <c r="O18" i="53"/>
  <c r="N18" i="53"/>
  <c r="S17" i="53"/>
  <c r="P17" i="53"/>
  <c r="O17" i="53"/>
  <c r="N17" i="53"/>
  <c r="S16" i="53"/>
  <c r="P16" i="53"/>
  <c r="O16" i="53"/>
  <c r="N16" i="53"/>
  <c r="S15" i="53"/>
  <c r="P15" i="53"/>
  <c r="O15" i="53"/>
  <c r="N15" i="53"/>
  <c r="S14" i="53"/>
  <c r="P14" i="53"/>
  <c r="O14" i="53"/>
  <c r="N14" i="53"/>
  <c r="S13" i="53"/>
  <c r="P13" i="53"/>
  <c r="N13" i="53"/>
  <c r="AB12" i="53"/>
  <c r="S12" i="53"/>
  <c r="P12" i="53"/>
  <c r="O12" i="53"/>
  <c r="N12" i="53"/>
  <c r="S11" i="53"/>
  <c r="P11" i="53"/>
  <c r="O11" i="53"/>
  <c r="N11" i="53"/>
  <c r="S10" i="53"/>
  <c r="P10" i="53"/>
  <c r="O10" i="53"/>
  <c r="N10" i="53"/>
  <c r="Q9" i="53"/>
  <c r="S9" i="53" s="1"/>
  <c r="P9" i="53"/>
  <c r="P5" i="53"/>
  <c r="O56" i="53" l="1"/>
  <c r="O55" i="53"/>
  <c r="S33" i="51"/>
  <c r="AV58" i="52"/>
  <c r="AU58" i="52"/>
  <c r="AR58" i="52"/>
  <c r="AQ58" i="52"/>
  <c r="AN58" i="52"/>
  <c r="AM58" i="52"/>
  <c r="AJ58" i="52"/>
  <c r="AI58" i="52"/>
  <c r="W58" i="52"/>
  <c r="AZ58" i="52" s="1"/>
  <c r="AV57" i="52"/>
  <c r="AU57" i="52"/>
  <c r="AR57" i="52"/>
  <c r="AQ57" i="52"/>
  <c r="AN57" i="52"/>
  <c r="AM57" i="52"/>
  <c r="AJ57" i="52"/>
  <c r="AI57" i="52"/>
  <c r="W57" i="52"/>
  <c r="AZ57" i="52" s="1"/>
  <c r="AV56" i="52"/>
  <c r="AU56" i="52"/>
  <c r="AR56" i="52"/>
  <c r="AQ56" i="52"/>
  <c r="AN56" i="52"/>
  <c r="AM56" i="52"/>
  <c r="AJ56" i="52"/>
  <c r="AI56" i="52"/>
  <c r="W56" i="52"/>
  <c r="AZ56" i="52" s="1"/>
  <c r="AV55" i="52"/>
  <c r="AU55" i="52"/>
  <c r="AR55" i="52"/>
  <c r="AQ55" i="52"/>
  <c r="AN55" i="52"/>
  <c r="AM55" i="52"/>
  <c r="AJ55" i="52"/>
  <c r="AI55" i="52"/>
  <c r="W55" i="52"/>
  <c r="AV54" i="52"/>
  <c r="AU54" i="52"/>
  <c r="AR54" i="52"/>
  <c r="AQ54" i="52"/>
  <c r="AN54" i="52"/>
  <c r="AM54" i="52"/>
  <c r="AJ54" i="52"/>
  <c r="AI54" i="52"/>
  <c r="W54" i="52"/>
  <c r="AY54" i="52" s="1"/>
  <c r="AV53" i="52"/>
  <c r="AU53" i="52"/>
  <c r="AR53" i="52"/>
  <c r="AQ53" i="52"/>
  <c r="AN53" i="52"/>
  <c r="AM53" i="52"/>
  <c r="AJ53" i="52"/>
  <c r="AI53" i="52"/>
  <c r="W53" i="52"/>
  <c r="AY53" i="52" s="1"/>
  <c r="AV52" i="52"/>
  <c r="AU52" i="52"/>
  <c r="AR52" i="52"/>
  <c r="AQ52" i="52"/>
  <c r="AN52" i="52"/>
  <c r="AM52" i="52"/>
  <c r="AJ52" i="52"/>
  <c r="AI52" i="52"/>
  <c r="W52" i="52"/>
  <c r="AY52" i="52" s="1"/>
  <c r="AV51" i="52"/>
  <c r="AU51" i="52"/>
  <c r="AR51" i="52"/>
  <c r="AQ51" i="52"/>
  <c r="AN51" i="52"/>
  <c r="AM51" i="52"/>
  <c r="AJ51" i="52"/>
  <c r="AI51" i="52"/>
  <c r="W51" i="52"/>
  <c r="AY51" i="52" s="1"/>
  <c r="AV50" i="52"/>
  <c r="AU50" i="52"/>
  <c r="AR50" i="52"/>
  <c r="AQ50" i="52"/>
  <c r="AN50" i="52"/>
  <c r="AM50" i="52"/>
  <c r="AJ50" i="52"/>
  <c r="AI50" i="52"/>
  <c r="W50" i="52"/>
  <c r="AY50" i="52" s="1"/>
  <c r="AV49" i="52"/>
  <c r="AU49" i="52"/>
  <c r="AR49" i="52"/>
  <c r="AQ49" i="52"/>
  <c r="AN49" i="52"/>
  <c r="AM49" i="52"/>
  <c r="AJ49" i="52"/>
  <c r="AI49" i="52"/>
  <c r="W49" i="52"/>
  <c r="AV48" i="52"/>
  <c r="AU48" i="52"/>
  <c r="AR48" i="52"/>
  <c r="AQ48" i="52"/>
  <c r="AN48" i="52"/>
  <c r="AM48" i="52"/>
  <c r="AJ48" i="52"/>
  <c r="AI48" i="52"/>
  <c r="W48" i="52"/>
  <c r="AZ48" i="52" s="1"/>
  <c r="AV47" i="52"/>
  <c r="AU47" i="52"/>
  <c r="AR47" i="52"/>
  <c r="AQ47" i="52"/>
  <c r="AN47" i="52"/>
  <c r="AM47" i="52"/>
  <c r="AJ47" i="52"/>
  <c r="AI47" i="52"/>
  <c r="W47" i="52"/>
  <c r="AY47" i="52" s="1"/>
  <c r="AV46" i="52"/>
  <c r="AU46" i="52"/>
  <c r="AR46" i="52"/>
  <c r="AQ46" i="52"/>
  <c r="AN46" i="52"/>
  <c r="AM46" i="52"/>
  <c r="AJ46" i="52"/>
  <c r="AI46" i="52"/>
  <c r="W46" i="52"/>
  <c r="AZ46" i="52" s="1"/>
  <c r="AV45" i="52"/>
  <c r="AU45" i="52"/>
  <c r="AR45" i="52"/>
  <c r="AQ45" i="52"/>
  <c r="AN45" i="52"/>
  <c r="AM45" i="52"/>
  <c r="AJ45" i="52"/>
  <c r="AI45" i="52"/>
  <c r="W45" i="52"/>
  <c r="X45" i="52" s="1"/>
  <c r="AV44" i="52"/>
  <c r="AU44" i="52"/>
  <c r="AR44" i="52"/>
  <c r="AQ44" i="52"/>
  <c r="AN44" i="52"/>
  <c r="AM44" i="52"/>
  <c r="AJ44" i="52"/>
  <c r="AI44" i="52"/>
  <c r="W44" i="52"/>
  <c r="AZ44" i="52" s="1"/>
  <c r="AV43" i="52"/>
  <c r="AU43" i="52"/>
  <c r="AR43" i="52"/>
  <c r="AQ43" i="52"/>
  <c r="AN43" i="52"/>
  <c r="AM43" i="52"/>
  <c r="AJ43" i="52"/>
  <c r="AI43" i="52"/>
  <c r="W43" i="52"/>
  <c r="X43" i="52" s="1"/>
  <c r="AV42" i="52"/>
  <c r="AU42" i="52"/>
  <c r="AR42" i="52"/>
  <c r="AQ42" i="52"/>
  <c r="AN42" i="52"/>
  <c r="AM42" i="52"/>
  <c r="AJ42" i="52"/>
  <c r="AI42" i="52"/>
  <c r="W42" i="52"/>
  <c r="AZ42" i="52" s="1"/>
  <c r="AV41" i="52"/>
  <c r="AU41" i="52"/>
  <c r="AR41" i="52"/>
  <c r="AQ41" i="52"/>
  <c r="AN41" i="52"/>
  <c r="AM41" i="52"/>
  <c r="AJ41" i="52"/>
  <c r="AI41" i="52"/>
  <c r="W41" i="52"/>
  <c r="AY41" i="52" s="1"/>
  <c r="AV40" i="52"/>
  <c r="AU40" i="52"/>
  <c r="AR40" i="52"/>
  <c r="AQ40" i="52"/>
  <c r="AN40" i="52"/>
  <c r="AM40" i="52"/>
  <c r="AJ40" i="52"/>
  <c r="AI40" i="52"/>
  <c r="W40" i="52"/>
  <c r="AY40" i="52" s="1"/>
  <c r="AV39" i="52"/>
  <c r="AU39" i="52"/>
  <c r="AR39" i="52"/>
  <c r="AQ39" i="52"/>
  <c r="AN39" i="52"/>
  <c r="AM39" i="52"/>
  <c r="AJ39" i="52"/>
  <c r="AI39" i="52"/>
  <c r="W39" i="52"/>
  <c r="AY39" i="52" s="1"/>
  <c r="AV38" i="52"/>
  <c r="AU38" i="52"/>
  <c r="AR38" i="52"/>
  <c r="AQ38" i="52"/>
  <c r="AN38" i="52"/>
  <c r="AM38" i="52"/>
  <c r="AJ38" i="52"/>
  <c r="AI38" i="52"/>
  <c r="W38" i="52"/>
  <c r="AY38" i="52" s="1"/>
  <c r="AV37" i="52"/>
  <c r="AU37" i="52"/>
  <c r="AR37" i="52"/>
  <c r="AQ37" i="52"/>
  <c r="AN37" i="52"/>
  <c r="AM37" i="52"/>
  <c r="AJ37" i="52"/>
  <c r="AI37" i="52"/>
  <c r="W37" i="52"/>
  <c r="AY37" i="52" s="1"/>
  <c r="I32" i="52"/>
  <c r="I17" i="52"/>
  <c r="I15" i="52"/>
  <c r="I13" i="52"/>
  <c r="I12" i="52"/>
  <c r="I10" i="52"/>
  <c r="I9" i="52"/>
  <c r="S108" i="51"/>
  <c r="P108" i="51"/>
  <c r="O108" i="51"/>
  <c r="N108" i="51"/>
  <c r="S107" i="51"/>
  <c r="P107" i="51"/>
  <c r="O107" i="51"/>
  <c r="N107" i="51"/>
  <c r="S106" i="51"/>
  <c r="P106" i="51"/>
  <c r="O106" i="51"/>
  <c r="N106" i="51"/>
  <c r="S105" i="51"/>
  <c r="P105" i="51"/>
  <c r="O105" i="51"/>
  <c r="N105" i="51"/>
  <c r="S104" i="51"/>
  <c r="P104" i="51"/>
  <c r="O104" i="51"/>
  <c r="N104" i="51"/>
  <c r="S103" i="51"/>
  <c r="P103" i="51"/>
  <c r="O103" i="51"/>
  <c r="N103" i="51"/>
  <c r="S102" i="51"/>
  <c r="P102" i="51"/>
  <c r="O102" i="51"/>
  <c r="N102" i="51"/>
  <c r="S101" i="51"/>
  <c r="P101" i="51"/>
  <c r="O101" i="51"/>
  <c r="N101" i="51"/>
  <c r="S100" i="51"/>
  <c r="P100" i="51"/>
  <c r="O100" i="51"/>
  <c r="N100" i="51"/>
  <c r="S99" i="51"/>
  <c r="P99" i="51"/>
  <c r="O99" i="51"/>
  <c r="N99" i="51"/>
  <c r="S98" i="51"/>
  <c r="P98" i="51"/>
  <c r="O98" i="51"/>
  <c r="N98" i="51"/>
  <c r="S97" i="51"/>
  <c r="P97" i="51"/>
  <c r="O97" i="51"/>
  <c r="N97" i="51"/>
  <c r="S96" i="51"/>
  <c r="P96" i="51"/>
  <c r="O96" i="51"/>
  <c r="N96" i="51"/>
  <c r="S95" i="51"/>
  <c r="P95" i="51"/>
  <c r="O95" i="51"/>
  <c r="N95" i="51"/>
  <c r="S94" i="51"/>
  <c r="P94" i="51"/>
  <c r="O94" i="51"/>
  <c r="N94" i="51"/>
  <c r="S93" i="51"/>
  <c r="P93" i="51"/>
  <c r="O93" i="51"/>
  <c r="N93" i="51"/>
  <c r="S92" i="51"/>
  <c r="P92" i="51"/>
  <c r="O92" i="51"/>
  <c r="N92" i="51"/>
  <c r="S91" i="51"/>
  <c r="P91" i="51"/>
  <c r="O91" i="51"/>
  <c r="N91" i="51"/>
  <c r="S90" i="51"/>
  <c r="P90" i="51"/>
  <c r="O90" i="51"/>
  <c r="N90" i="51"/>
  <c r="S89" i="51"/>
  <c r="P89" i="51"/>
  <c r="O89" i="51"/>
  <c r="N89" i="51"/>
  <c r="S88" i="51"/>
  <c r="P88" i="51"/>
  <c r="O88" i="51"/>
  <c r="N88" i="51"/>
  <c r="S87" i="51"/>
  <c r="P87" i="51"/>
  <c r="O87" i="51"/>
  <c r="N87" i="51"/>
  <c r="S86" i="51"/>
  <c r="P86" i="51"/>
  <c r="O86" i="51"/>
  <c r="N86" i="51"/>
  <c r="S85" i="51"/>
  <c r="P85" i="51"/>
  <c r="O85" i="51"/>
  <c r="N85" i="51"/>
  <c r="S84" i="51"/>
  <c r="P84" i="51"/>
  <c r="O84" i="51"/>
  <c r="N84" i="51"/>
  <c r="S83" i="51"/>
  <c r="P83" i="51"/>
  <c r="O83" i="51"/>
  <c r="N83" i="51"/>
  <c r="S82" i="51"/>
  <c r="P82" i="51"/>
  <c r="O82" i="51"/>
  <c r="N82" i="51"/>
  <c r="S81" i="51"/>
  <c r="P81" i="51"/>
  <c r="O81" i="51"/>
  <c r="N81" i="51"/>
  <c r="S80" i="51"/>
  <c r="P80" i="51"/>
  <c r="O80" i="51"/>
  <c r="N80" i="51"/>
  <c r="S79" i="51"/>
  <c r="P79" i="51"/>
  <c r="O79" i="51"/>
  <c r="N79" i="51"/>
  <c r="S78" i="51"/>
  <c r="P78" i="51"/>
  <c r="O78" i="51"/>
  <c r="N78" i="51"/>
  <c r="S77" i="51"/>
  <c r="P77" i="51"/>
  <c r="O77" i="51"/>
  <c r="N77" i="51"/>
  <c r="S76" i="51"/>
  <c r="P76" i="51"/>
  <c r="O76" i="51"/>
  <c r="N76" i="51"/>
  <c r="S75" i="51"/>
  <c r="P75" i="51"/>
  <c r="O75" i="51"/>
  <c r="N75" i="51"/>
  <c r="S74" i="51"/>
  <c r="P74" i="51"/>
  <c r="O74" i="51"/>
  <c r="N74" i="51"/>
  <c r="S73" i="51"/>
  <c r="P73" i="51"/>
  <c r="O73" i="51"/>
  <c r="N73" i="51"/>
  <c r="S72" i="51"/>
  <c r="P72" i="51"/>
  <c r="O72" i="51"/>
  <c r="N72" i="51"/>
  <c r="S71" i="51"/>
  <c r="P71" i="51"/>
  <c r="O71" i="51"/>
  <c r="N71" i="51"/>
  <c r="S70" i="51"/>
  <c r="P70" i="51"/>
  <c r="O70" i="51"/>
  <c r="N70" i="51"/>
  <c r="S69" i="51"/>
  <c r="P69" i="51"/>
  <c r="O69" i="51"/>
  <c r="N69" i="51"/>
  <c r="S68" i="51"/>
  <c r="P68" i="51"/>
  <c r="O68" i="51"/>
  <c r="N68" i="51"/>
  <c r="S66" i="51"/>
  <c r="P66" i="51"/>
  <c r="O66" i="51"/>
  <c r="N66" i="51"/>
  <c r="S65" i="51"/>
  <c r="P65" i="51"/>
  <c r="O65" i="51"/>
  <c r="N65" i="51"/>
  <c r="S64" i="51"/>
  <c r="P64" i="51"/>
  <c r="O64" i="51"/>
  <c r="N64" i="51"/>
  <c r="S63" i="51"/>
  <c r="P63" i="51"/>
  <c r="O63" i="51"/>
  <c r="N63" i="51"/>
  <c r="S62" i="51"/>
  <c r="P62" i="51"/>
  <c r="O62" i="51"/>
  <c r="N62" i="51"/>
  <c r="S61" i="51"/>
  <c r="P61" i="51"/>
  <c r="O61" i="51"/>
  <c r="N61" i="51"/>
  <c r="S60" i="51"/>
  <c r="P60" i="51"/>
  <c r="O60" i="51"/>
  <c r="N60" i="51"/>
  <c r="S59" i="51"/>
  <c r="P59" i="51"/>
  <c r="O59" i="51"/>
  <c r="N59" i="51"/>
  <c r="S58" i="51"/>
  <c r="P58" i="51"/>
  <c r="O58" i="51"/>
  <c r="N58" i="51"/>
  <c r="S57" i="51"/>
  <c r="P57" i="51"/>
  <c r="O57" i="51"/>
  <c r="N57" i="51"/>
  <c r="S56" i="51"/>
  <c r="P56" i="51"/>
  <c r="O56" i="51"/>
  <c r="N56" i="51"/>
  <c r="S55" i="51"/>
  <c r="P55" i="51"/>
  <c r="O55" i="51"/>
  <c r="N55" i="51"/>
  <c r="S54" i="51"/>
  <c r="P54" i="51"/>
  <c r="O54" i="51"/>
  <c r="N54" i="51"/>
  <c r="S53" i="51"/>
  <c r="P53" i="51"/>
  <c r="O53" i="51"/>
  <c r="S52" i="51"/>
  <c r="P52" i="51"/>
  <c r="O52" i="51"/>
  <c r="S51" i="51"/>
  <c r="P51" i="51"/>
  <c r="O51" i="51"/>
  <c r="S50" i="51"/>
  <c r="P50" i="51"/>
  <c r="O50" i="51"/>
  <c r="S49" i="51"/>
  <c r="P49" i="51"/>
  <c r="O49" i="51"/>
  <c r="N49" i="51"/>
  <c r="S48" i="51"/>
  <c r="P48" i="51"/>
  <c r="O48" i="51"/>
  <c r="N48" i="51"/>
  <c r="S47" i="51"/>
  <c r="P47" i="51"/>
  <c r="O47" i="51"/>
  <c r="N47" i="51"/>
  <c r="S46" i="51"/>
  <c r="P46" i="51"/>
  <c r="O46" i="51"/>
  <c r="N46" i="51"/>
  <c r="S45" i="51"/>
  <c r="P45" i="51"/>
  <c r="O45" i="51"/>
  <c r="N45" i="51"/>
  <c r="S44" i="51"/>
  <c r="P44" i="51"/>
  <c r="O44" i="51"/>
  <c r="N44" i="51"/>
  <c r="S43" i="51"/>
  <c r="P43" i="51"/>
  <c r="O43" i="51"/>
  <c r="N43" i="51"/>
  <c r="S42" i="51"/>
  <c r="P42" i="51"/>
  <c r="O42" i="51"/>
  <c r="N42" i="51"/>
  <c r="S41" i="51"/>
  <c r="P41" i="51"/>
  <c r="O41" i="51"/>
  <c r="N41" i="51"/>
  <c r="S40" i="51"/>
  <c r="P40" i="51"/>
  <c r="O40" i="51"/>
  <c r="N40" i="51"/>
  <c r="S39" i="51"/>
  <c r="P39" i="51"/>
  <c r="O39" i="51"/>
  <c r="N39" i="51"/>
  <c r="S38" i="51"/>
  <c r="P38" i="51"/>
  <c r="O38" i="51"/>
  <c r="N38" i="51"/>
  <c r="S37" i="51"/>
  <c r="P37" i="51"/>
  <c r="O37" i="51"/>
  <c r="N37" i="51"/>
  <c r="S36" i="51"/>
  <c r="P36" i="51"/>
  <c r="O36" i="51"/>
  <c r="N36" i="51"/>
  <c r="S35" i="51"/>
  <c r="P35" i="51"/>
  <c r="O35" i="51"/>
  <c r="N35" i="51"/>
  <c r="S34" i="51"/>
  <c r="P34" i="51"/>
  <c r="O34" i="51"/>
  <c r="N34" i="51"/>
  <c r="P33" i="51"/>
  <c r="O33" i="51"/>
  <c r="N33" i="51"/>
  <c r="S32" i="51"/>
  <c r="P32" i="51"/>
  <c r="O32" i="51"/>
  <c r="N32" i="51"/>
  <c r="S31" i="51"/>
  <c r="P31" i="51"/>
  <c r="O31" i="51"/>
  <c r="N31" i="51"/>
  <c r="S30" i="51"/>
  <c r="P30" i="51"/>
  <c r="O30" i="51"/>
  <c r="N30" i="51"/>
  <c r="S29" i="51"/>
  <c r="P29" i="51"/>
  <c r="O29" i="51"/>
  <c r="N29" i="51"/>
  <c r="S28" i="51"/>
  <c r="P28" i="51"/>
  <c r="O28" i="51"/>
  <c r="N28" i="51"/>
  <c r="S27" i="51"/>
  <c r="P27" i="51"/>
  <c r="O27" i="51"/>
  <c r="N27" i="51"/>
  <c r="S26" i="51"/>
  <c r="P26" i="51"/>
  <c r="O26" i="51"/>
  <c r="N26" i="51"/>
  <c r="S25" i="51"/>
  <c r="P25" i="51"/>
  <c r="O25" i="51"/>
  <c r="N25" i="51"/>
  <c r="S24" i="51"/>
  <c r="P24" i="51"/>
  <c r="O24" i="51"/>
  <c r="N24" i="51"/>
  <c r="S23" i="51"/>
  <c r="P23" i="51"/>
  <c r="O23" i="51"/>
  <c r="N23" i="51"/>
  <c r="S22" i="51"/>
  <c r="P22" i="51"/>
  <c r="O22" i="51"/>
  <c r="N22" i="51"/>
  <c r="S21" i="51"/>
  <c r="P21" i="51"/>
  <c r="O21" i="51"/>
  <c r="N21" i="51"/>
  <c r="S20" i="51"/>
  <c r="P20" i="51"/>
  <c r="O20" i="51"/>
  <c r="N20" i="51"/>
  <c r="S19" i="51"/>
  <c r="P19" i="51"/>
  <c r="O19" i="51"/>
  <c r="N19" i="51"/>
  <c r="S18" i="51"/>
  <c r="P18" i="51"/>
  <c r="O18" i="51"/>
  <c r="N18" i="51"/>
  <c r="S17" i="51"/>
  <c r="P17" i="51"/>
  <c r="O17" i="51"/>
  <c r="N17" i="51"/>
  <c r="S16" i="51"/>
  <c r="P16" i="51"/>
  <c r="O16" i="51"/>
  <c r="N16" i="51"/>
  <c r="S15" i="51"/>
  <c r="P15" i="51"/>
  <c r="O15" i="51"/>
  <c r="N15" i="51"/>
  <c r="S14" i="51"/>
  <c r="P14" i="51"/>
  <c r="O14" i="51"/>
  <c r="N14" i="51"/>
  <c r="S13" i="51"/>
  <c r="P13" i="51"/>
  <c r="O13" i="51"/>
  <c r="N13" i="51"/>
  <c r="S12" i="51"/>
  <c r="P12" i="51"/>
  <c r="O12" i="51"/>
  <c r="N12" i="51"/>
  <c r="S11" i="51"/>
  <c r="P11" i="51"/>
  <c r="O11" i="51"/>
  <c r="N11" i="51"/>
  <c r="S10" i="51"/>
  <c r="P10" i="51"/>
  <c r="O10" i="51"/>
  <c r="N10" i="51"/>
  <c r="S9" i="51"/>
  <c r="P9" i="51"/>
  <c r="N9" i="51"/>
  <c r="I9" i="51"/>
  <c r="O9" i="51" s="1"/>
  <c r="AS57" i="52"/>
  <c r="AL56" i="52"/>
  <c r="AP55" i="52"/>
  <c r="AW56" i="52"/>
  <c r="AP58" i="52"/>
  <c r="AT54" i="52"/>
  <c r="AK53" i="52"/>
  <c r="AK57" i="52"/>
  <c r="AW51" i="52"/>
  <c r="AO54" i="52"/>
  <c r="AL51" i="52"/>
  <c r="AK49" i="52"/>
  <c r="AX53" i="52"/>
  <c r="AO52" i="52"/>
  <c r="AO50" i="52"/>
  <c r="AK47" i="52"/>
  <c r="AX51" i="52"/>
  <c r="AT46" i="52"/>
  <c r="AT44" i="52"/>
  <c r="AT42" i="52"/>
  <c r="AP52" i="52"/>
  <c r="AK46" i="52"/>
  <c r="AK56" i="52"/>
  <c r="AP54" i="52"/>
  <c r="AK50" i="52"/>
  <c r="AT48" i="52"/>
  <c r="AS45" i="52"/>
  <c r="AS43" i="52"/>
  <c r="AO45" i="52"/>
  <c r="AT43" i="52"/>
  <c r="AO41" i="52"/>
  <c r="AP40" i="52"/>
  <c r="AO37" i="52"/>
  <c r="BA41" i="52"/>
  <c r="AT39" i="52"/>
  <c r="AS55" i="52"/>
  <c r="AT45" i="52"/>
  <c r="AW39" i="52"/>
  <c r="AX38" i="52"/>
  <c r="AT52" i="52"/>
  <c r="AP46" i="52"/>
  <c r="AP41" i="52"/>
  <c r="AS38" i="52"/>
  <c r="AT37" i="52"/>
  <c r="AP44" i="52"/>
  <c r="AP39" i="52"/>
  <c r="AW58" i="52"/>
  <c r="AP56" i="52"/>
  <c r="AS56" i="52"/>
  <c r="AS50" i="52"/>
  <c r="AK52" i="52"/>
  <c r="AP51" i="52"/>
  <c r="AL42" i="52"/>
  <c r="AX55" i="52"/>
  <c r="AW47" i="52"/>
  <c r="AK43" i="52"/>
  <c r="AK41" i="52"/>
  <c r="AX44" i="52"/>
  <c r="BA54" i="52"/>
  <c r="AT38" i="52"/>
  <c r="AL41" i="52"/>
  <c r="AK42" i="52"/>
  <c r="AT58" i="52"/>
  <c r="BB56" i="52"/>
  <c r="AX57" i="52"/>
  <c r="BB57" i="52"/>
  <c r="AX56" i="52"/>
  <c r="AL57" i="52"/>
  <c r="AS53" i="52"/>
  <c r="AO58" i="52"/>
  <c r="AX54" i="52"/>
  <c r="AO51" i="52"/>
  <c r="BA51" i="52"/>
  <c r="AL50" i="52"/>
  <c r="AO47" i="52"/>
  <c r="AW52" i="52"/>
  <c r="BA52" i="52"/>
  <c r="AP49" i="52"/>
  <c r="AP53" i="52"/>
  <c r="AT50" i="52"/>
  <c r="AX45" i="52"/>
  <c r="AX43" i="52"/>
  <c r="AK58" i="52"/>
  <c r="AX48" i="52"/>
  <c r="AK44" i="52"/>
  <c r="AO55" i="52"/>
  <c r="AW50" i="52"/>
  <c r="AS49" i="52"/>
  <c r="AW46" i="52"/>
  <c r="AW44" i="52"/>
  <c r="AW42" i="52"/>
  <c r="BA47" i="52"/>
  <c r="AW43" i="52"/>
  <c r="AW41" i="52"/>
  <c r="AX40" i="52"/>
  <c r="AW37" i="52"/>
  <c r="AK55" i="52"/>
  <c r="AS42" i="52"/>
  <c r="AO40" i="52"/>
  <c r="BA37" i="52"/>
  <c r="AP48" i="52"/>
  <c r="AX42" i="52"/>
  <c r="AO39" i="52"/>
  <c r="AP38" i="52"/>
  <c r="AW48" i="52"/>
  <c r="AX41" i="52"/>
  <c r="BA39" i="52"/>
  <c r="AK38" i="52"/>
  <c r="AL37" i="52"/>
  <c r="AS40" i="52"/>
  <c r="AL58" i="52"/>
  <c r="AW57" i="52"/>
  <c r="AS58" i="52"/>
  <c r="AL53" i="52"/>
  <c r="BA53" i="52"/>
  <c r="AW49" i="52"/>
  <c r="AL46" i="52"/>
  <c r="AW45" i="52"/>
  <c r="AX49" i="52"/>
  <c r="AL48" i="52"/>
  <c r="AL43" i="52"/>
  <c r="AL40" i="52"/>
  <c r="AW40" i="52"/>
  <c r="AS39" i="52"/>
  <c r="BB44" i="52"/>
  <c r="AP37" i="52"/>
  <c r="AO56" i="52"/>
  <c r="AT56" i="52"/>
  <c r="AT57" i="52"/>
  <c r="AT55" i="52"/>
  <c r="AW54" i="52"/>
  <c r="AO53" i="52"/>
  <c r="AO57" i="52"/>
  <c r="AK54" i="52"/>
  <c r="AK51" i="52"/>
  <c r="AT51" i="52"/>
  <c r="AT49" i="52"/>
  <c r="AL54" i="52"/>
  <c r="AS52" i="52"/>
  <c r="AX50" i="52"/>
  <c r="AO48" i="52"/>
  <c r="AL52" i="52"/>
  <c r="AT47" i="52"/>
  <c r="AP45" i="52"/>
  <c r="AP43" i="52"/>
  <c r="AT53" i="52"/>
  <c r="AS47" i="52"/>
  <c r="AO43" i="52"/>
  <c r="AL55" i="52"/>
  <c r="AP50" i="52"/>
  <c r="BB48" i="52"/>
  <c r="AO46" i="52"/>
  <c r="AO44" i="52"/>
  <c r="AO42" i="52"/>
  <c r="AS46" i="52"/>
  <c r="AL47" i="52"/>
  <c r="AS41" i="52"/>
  <c r="AT40" i="52"/>
  <c r="AS37" i="52"/>
  <c r="AX47" i="52"/>
  <c r="AX39" i="52"/>
  <c r="AW55" i="52"/>
  <c r="AK48" i="52"/>
  <c r="AP42" i="52"/>
  <c r="AK39" i="52"/>
  <c r="AL38" i="52"/>
  <c r="AX46" i="52"/>
  <c r="AT41" i="52"/>
  <c r="AW38" i="52"/>
  <c r="AX37" i="52"/>
  <c r="AP47" i="52"/>
  <c r="AK40" i="52"/>
  <c r="AP57" i="52"/>
  <c r="AX58" i="52"/>
  <c r="AW53" i="52"/>
  <c r="AS51" i="52"/>
  <c r="AS48" i="52"/>
  <c r="AS54" i="52"/>
  <c r="AL44" i="52"/>
  <c r="AO49" i="52"/>
  <c r="AX52" i="52"/>
  <c r="AK45" i="52"/>
  <c r="AS44" i="52"/>
  <c r="AK37" i="52"/>
  <c r="AL39" i="52"/>
  <c r="AL45" i="52"/>
  <c r="AL49" i="52"/>
  <c r="AO38" i="52"/>
  <c r="BA40" i="52"/>
  <c r="BB58" i="52"/>
  <c r="BA50" i="52"/>
  <c r="BB46" i="52"/>
  <c r="BB42" i="52"/>
  <c r="BA38" i="52"/>
  <c r="AZ38" i="52" l="1"/>
  <c r="X56" i="52"/>
  <c r="BD56" i="52" s="1"/>
  <c r="AZ52" i="52"/>
  <c r="X40" i="52"/>
  <c r="BC40" i="52" s="1"/>
  <c r="X51" i="52"/>
  <c r="BC51" i="52" s="1"/>
  <c r="AZ54" i="52"/>
  <c r="AY56" i="52"/>
  <c r="X38" i="52"/>
  <c r="BD38" i="52" s="1"/>
  <c r="X39" i="52"/>
  <c r="BD39" i="52" s="1"/>
  <c r="AZ43" i="52"/>
  <c r="X46" i="52"/>
  <c r="BD46" i="52" s="1"/>
  <c r="X53" i="52"/>
  <c r="BC53" i="52" s="1"/>
  <c r="X41" i="52"/>
  <c r="BC41" i="52" s="1"/>
  <c r="AY46" i="52"/>
  <c r="X52" i="52"/>
  <c r="BD52" i="52" s="1"/>
  <c r="AZ53" i="52"/>
  <c r="X48" i="52"/>
  <c r="Y48" i="52" s="1"/>
  <c r="X37" i="52"/>
  <c r="BD37" i="52" s="1"/>
  <c r="AZ39" i="52"/>
  <c r="AZ40" i="52"/>
  <c r="AY42" i="52"/>
  <c r="X44" i="52"/>
  <c r="BD44" i="52" s="1"/>
  <c r="AZ45" i="52"/>
  <c r="AY48" i="52"/>
  <c r="AZ51" i="52"/>
  <c r="X54" i="52"/>
  <c r="X58" i="52"/>
  <c r="BD58" i="52" s="1"/>
  <c r="AZ37" i="52"/>
  <c r="X42" i="52"/>
  <c r="BD42" i="52" s="1"/>
  <c r="AZ41" i="52"/>
  <c r="AY44" i="52"/>
  <c r="AY58" i="52"/>
  <c r="Y45" i="52"/>
  <c r="BD45" i="52"/>
  <c r="BC45" i="52"/>
  <c r="Y43" i="52"/>
  <c r="BD43" i="52"/>
  <c r="BC43" i="52"/>
  <c r="AY43" i="52"/>
  <c r="AY45" i="52"/>
  <c r="AZ47" i="52"/>
  <c r="X47" i="52"/>
  <c r="AZ49" i="52"/>
  <c r="X49" i="52"/>
  <c r="AY49" i="52"/>
  <c r="AZ50" i="52"/>
  <c r="X50" i="52"/>
  <c r="AY55" i="52"/>
  <c r="X55" i="52"/>
  <c r="AZ55" i="52"/>
  <c r="AY57" i="52"/>
  <c r="X57" i="52"/>
  <c r="S24" i="49"/>
  <c r="P24" i="49"/>
  <c r="O24" i="49"/>
  <c r="N24" i="49"/>
  <c r="P23" i="49"/>
  <c r="O23" i="49"/>
  <c r="N23" i="49"/>
  <c r="P22" i="49"/>
  <c r="O22" i="49"/>
  <c r="N22" i="49"/>
  <c r="P21" i="49"/>
  <c r="O21" i="49"/>
  <c r="N21" i="49"/>
  <c r="P20" i="49"/>
  <c r="O20" i="49"/>
  <c r="N20" i="49"/>
  <c r="P19" i="49"/>
  <c r="O19" i="49"/>
  <c r="N19" i="49"/>
  <c r="S18" i="49"/>
  <c r="P18" i="49"/>
  <c r="O18" i="49"/>
  <c r="N18" i="49"/>
  <c r="S17" i="49"/>
  <c r="P17" i="49"/>
  <c r="O17" i="49"/>
  <c r="N17" i="49"/>
  <c r="P16" i="49"/>
  <c r="O16" i="49"/>
  <c r="N16" i="49"/>
  <c r="S15" i="49"/>
  <c r="P15" i="49"/>
  <c r="O15" i="49"/>
  <c r="N15" i="49"/>
  <c r="S14" i="49"/>
  <c r="P14" i="49"/>
  <c r="O14" i="49"/>
  <c r="N14" i="49"/>
  <c r="S13" i="49"/>
  <c r="P13" i="49"/>
  <c r="O13" i="49"/>
  <c r="N13" i="49"/>
  <c r="S12" i="49"/>
  <c r="P12" i="49"/>
  <c r="O12" i="49"/>
  <c r="N12" i="49"/>
  <c r="S11" i="49"/>
  <c r="P11" i="49"/>
  <c r="O11" i="49"/>
  <c r="N11" i="49"/>
  <c r="S10" i="49"/>
  <c r="P10" i="49"/>
  <c r="O10" i="49"/>
  <c r="N10" i="49"/>
  <c r="P9" i="49"/>
  <c r="O9" i="49"/>
  <c r="N9" i="49"/>
  <c r="BE40" i="52"/>
  <c r="BE51" i="52"/>
  <c r="BB41" i="52"/>
  <c r="BF44" i="52"/>
  <c r="BF37" i="52"/>
  <c r="BF42" i="52"/>
  <c r="BF45" i="52"/>
  <c r="BB50" i="52"/>
  <c r="BB53" i="52"/>
  <c r="BB39" i="52"/>
  <c r="BB51" i="52"/>
  <c r="BA43" i="52"/>
  <c r="BB38" i="52"/>
  <c r="BE53" i="52"/>
  <c r="BE41" i="52"/>
  <c r="BB54" i="52"/>
  <c r="BB40" i="52"/>
  <c r="BA42" i="52"/>
  <c r="BF38" i="52"/>
  <c r="BE43" i="52"/>
  <c r="BB55" i="52"/>
  <c r="BF56" i="52"/>
  <c r="BA48" i="52"/>
  <c r="BF58" i="52"/>
  <c r="BF39" i="52"/>
  <c r="BA46" i="52"/>
  <c r="BB37" i="52"/>
  <c r="BA58" i="52"/>
  <c r="BF43" i="52"/>
  <c r="BA49" i="52"/>
  <c r="BA45" i="52"/>
  <c r="BB43" i="52"/>
  <c r="BA55" i="52"/>
  <c r="BB47" i="52"/>
  <c r="BB52" i="52"/>
  <c r="BA56" i="52"/>
  <c r="BF46" i="52"/>
  <c r="BF52" i="52"/>
  <c r="BA44" i="52"/>
  <c r="BE45" i="52"/>
  <c r="BB49" i="52"/>
  <c r="BB45" i="52"/>
  <c r="BA57" i="52"/>
  <c r="BD53" i="52" l="1"/>
  <c r="BD40" i="52"/>
  <c r="BC56" i="52"/>
  <c r="BD41" i="52"/>
  <c r="Y56" i="52"/>
  <c r="BH56" i="52" s="1"/>
  <c r="BC48" i="52"/>
  <c r="Y53" i="52"/>
  <c r="BH53" i="52" s="1"/>
  <c r="Y58" i="52"/>
  <c r="BG58" i="52" s="1"/>
  <c r="Y40" i="52"/>
  <c r="BC52" i="52"/>
  <c r="Y46" i="52"/>
  <c r="Z46" i="52" s="1"/>
  <c r="Y44" i="52"/>
  <c r="BH44" i="52" s="1"/>
  <c r="Y52" i="52"/>
  <c r="BH52" i="52" s="1"/>
  <c r="BC46" i="52"/>
  <c r="BC42" i="52"/>
  <c r="BD51" i="52"/>
  <c r="Y42" i="52"/>
  <c r="BH42" i="52" s="1"/>
  <c r="BC58" i="52"/>
  <c r="Y41" i="52"/>
  <c r="Y51" i="52"/>
  <c r="BD48" i="52"/>
  <c r="BC39" i="52"/>
  <c r="Y39" i="52"/>
  <c r="BC38" i="52"/>
  <c r="Y38" i="52"/>
  <c r="BC54" i="52"/>
  <c r="Y54" i="52"/>
  <c r="BC37" i="52"/>
  <c r="Y37" i="52"/>
  <c r="BD54" i="52"/>
  <c r="BC44" i="52"/>
  <c r="BD57" i="52"/>
  <c r="BC57" i="52"/>
  <c r="Y57" i="52"/>
  <c r="BC50" i="52"/>
  <c r="Y50" i="52"/>
  <c r="BD50" i="52"/>
  <c r="BC47" i="52"/>
  <c r="Y47" i="52"/>
  <c r="BD47" i="52"/>
  <c r="BD55" i="52"/>
  <c r="Y55" i="52"/>
  <c r="BC55" i="52"/>
  <c r="Z45" i="52"/>
  <c r="BG45" i="52"/>
  <c r="BH45" i="52"/>
  <c r="Y49" i="52"/>
  <c r="BD49" i="52"/>
  <c r="BC49" i="52"/>
  <c r="Z43" i="52"/>
  <c r="BG43" i="52"/>
  <c r="BH43" i="52"/>
  <c r="BG48" i="52"/>
  <c r="BH48" i="52"/>
  <c r="Z48" i="52"/>
  <c r="I55" i="48"/>
  <c r="Q99" i="47"/>
  <c r="M99" i="47"/>
  <c r="L99" i="47"/>
  <c r="J99" i="47"/>
  <c r="I99" i="47"/>
  <c r="H99" i="47"/>
  <c r="S98" i="47"/>
  <c r="P98" i="47"/>
  <c r="O98" i="47"/>
  <c r="N98" i="47"/>
  <c r="S96" i="47"/>
  <c r="P96" i="47"/>
  <c r="O96" i="47"/>
  <c r="N96" i="47"/>
  <c r="S95" i="47"/>
  <c r="P95" i="47"/>
  <c r="O95" i="47"/>
  <c r="N95" i="47"/>
  <c r="S94" i="47"/>
  <c r="P94" i="47"/>
  <c r="O94" i="47"/>
  <c r="N94" i="47"/>
  <c r="S93" i="47"/>
  <c r="P93" i="47"/>
  <c r="O93" i="47"/>
  <c r="N93" i="47"/>
  <c r="S92" i="47"/>
  <c r="P92" i="47"/>
  <c r="O92" i="47"/>
  <c r="N92" i="47"/>
  <c r="K92" i="47"/>
  <c r="S91" i="47"/>
  <c r="P91" i="47"/>
  <c r="O91" i="47"/>
  <c r="N91" i="47"/>
  <c r="S90" i="47"/>
  <c r="P90" i="47"/>
  <c r="O90" i="47"/>
  <c r="N90" i="47"/>
  <c r="S89" i="47"/>
  <c r="P89" i="47"/>
  <c r="O89" i="47"/>
  <c r="N89" i="47"/>
  <c r="S88" i="47"/>
  <c r="P88" i="47"/>
  <c r="O88" i="47"/>
  <c r="N88" i="47"/>
  <c r="S87" i="47"/>
  <c r="P87" i="47"/>
  <c r="O87" i="47"/>
  <c r="N87" i="47"/>
  <c r="S85" i="47"/>
  <c r="P85" i="47"/>
  <c r="O85" i="47"/>
  <c r="N85" i="47"/>
  <c r="S83" i="47"/>
  <c r="P83" i="47"/>
  <c r="O83" i="47"/>
  <c r="N83" i="47"/>
  <c r="S82" i="47"/>
  <c r="P82" i="47"/>
  <c r="O82" i="47"/>
  <c r="N82" i="47"/>
  <c r="S81" i="47"/>
  <c r="P81" i="47"/>
  <c r="O81" i="47"/>
  <c r="N81" i="47"/>
  <c r="S80" i="47"/>
  <c r="P80" i="47"/>
  <c r="O80" i="47"/>
  <c r="N80" i="47"/>
  <c r="S79" i="47"/>
  <c r="P79" i="47"/>
  <c r="O79" i="47"/>
  <c r="N79" i="47"/>
  <c r="S78" i="47"/>
  <c r="P78" i="47"/>
  <c r="O78" i="47"/>
  <c r="N78" i="47"/>
  <c r="S77" i="47"/>
  <c r="P77" i="47"/>
  <c r="O77" i="47"/>
  <c r="N77" i="47"/>
  <c r="S76" i="47"/>
  <c r="P76" i="47"/>
  <c r="O76" i="47"/>
  <c r="N76" i="47"/>
  <c r="S75" i="47"/>
  <c r="P75" i="47"/>
  <c r="O75" i="47"/>
  <c r="N75" i="47"/>
  <c r="S74" i="47"/>
  <c r="P74" i="47"/>
  <c r="O74" i="47"/>
  <c r="N74" i="47"/>
  <c r="S73" i="47"/>
  <c r="P73" i="47"/>
  <c r="O73" i="47"/>
  <c r="N73" i="47"/>
  <c r="S72" i="47"/>
  <c r="P72" i="47"/>
  <c r="O72" i="47"/>
  <c r="N72" i="47"/>
  <c r="S71" i="47"/>
  <c r="P71" i="47"/>
  <c r="O71" i="47"/>
  <c r="N71" i="47"/>
  <c r="S70" i="47"/>
  <c r="P70" i="47"/>
  <c r="O70" i="47"/>
  <c r="N70" i="47"/>
  <c r="S69" i="47"/>
  <c r="P69" i="47"/>
  <c r="O69" i="47"/>
  <c r="N69" i="47"/>
  <c r="S68" i="47"/>
  <c r="P68" i="47"/>
  <c r="O68" i="47"/>
  <c r="N68" i="47"/>
  <c r="S67" i="47"/>
  <c r="P67" i="47"/>
  <c r="O67" i="47"/>
  <c r="N67" i="47"/>
  <c r="S66" i="47"/>
  <c r="P66" i="47"/>
  <c r="O66" i="47"/>
  <c r="N66" i="47"/>
  <c r="S65" i="47"/>
  <c r="P65" i="47"/>
  <c r="O65" i="47"/>
  <c r="N65" i="47"/>
  <c r="S64" i="47"/>
  <c r="P64" i="47"/>
  <c r="O64" i="47"/>
  <c r="N64" i="47"/>
  <c r="S63" i="47"/>
  <c r="P63" i="47"/>
  <c r="O63" i="47"/>
  <c r="N63" i="47"/>
  <c r="S62" i="47"/>
  <c r="P62" i="47"/>
  <c r="O62" i="47"/>
  <c r="N62" i="47"/>
  <c r="S61" i="47"/>
  <c r="P61" i="47"/>
  <c r="O61" i="47"/>
  <c r="S60" i="47"/>
  <c r="P60" i="47"/>
  <c r="O60" i="47"/>
  <c r="N60" i="47"/>
  <c r="S59" i="47"/>
  <c r="P59" i="47"/>
  <c r="O59" i="47"/>
  <c r="N59" i="47"/>
  <c r="S58" i="47"/>
  <c r="P58" i="47"/>
  <c r="O58" i="47"/>
  <c r="N58" i="47"/>
  <c r="S57" i="47"/>
  <c r="P57" i="47"/>
  <c r="O57" i="47"/>
  <c r="N57" i="47"/>
  <c r="K57" i="47"/>
  <c r="K99" i="47" s="1"/>
  <c r="S56" i="47"/>
  <c r="P56" i="47"/>
  <c r="O56" i="47"/>
  <c r="N56" i="47"/>
  <c r="S55" i="47"/>
  <c r="P55" i="47"/>
  <c r="O55" i="47"/>
  <c r="N55" i="47"/>
  <c r="S54" i="47"/>
  <c r="P54" i="47"/>
  <c r="O54" i="47"/>
  <c r="N54" i="47"/>
  <c r="S53" i="47"/>
  <c r="P53" i="47"/>
  <c r="O53" i="47"/>
  <c r="N53" i="47"/>
  <c r="S52" i="47"/>
  <c r="P52" i="47"/>
  <c r="O52" i="47"/>
  <c r="N52" i="47"/>
  <c r="S51" i="47"/>
  <c r="P51" i="47"/>
  <c r="O51" i="47"/>
  <c r="N51" i="47"/>
  <c r="S50" i="47"/>
  <c r="P50" i="47"/>
  <c r="O50" i="47"/>
  <c r="N50" i="47"/>
  <c r="S49" i="47"/>
  <c r="P49" i="47"/>
  <c r="O49" i="47"/>
  <c r="N49" i="47"/>
  <c r="S48" i="47"/>
  <c r="P48" i="47"/>
  <c r="O48" i="47"/>
  <c r="N48" i="47"/>
  <c r="S44" i="47"/>
  <c r="P44" i="47"/>
  <c r="O44" i="47"/>
  <c r="N44" i="47"/>
  <c r="S43" i="47"/>
  <c r="P43" i="47"/>
  <c r="O43" i="47"/>
  <c r="N43" i="47"/>
  <c r="S42" i="47"/>
  <c r="P42" i="47"/>
  <c r="O42" i="47"/>
  <c r="N42" i="47"/>
  <c r="S41" i="47"/>
  <c r="P41" i="47"/>
  <c r="O41" i="47"/>
  <c r="N41" i="47"/>
  <c r="S40" i="47"/>
  <c r="P40" i="47"/>
  <c r="O40" i="47"/>
  <c r="N40" i="47"/>
  <c r="S39" i="47"/>
  <c r="P39" i="47"/>
  <c r="O39" i="47"/>
  <c r="N39" i="47"/>
  <c r="S38" i="47"/>
  <c r="P38" i="47"/>
  <c r="O38" i="47"/>
  <c r="N38" i="47"/>
  <c r="S37" i="47"/>
  <c r="P37" i="47"/>
  <c r="O37" i="47"/>
  <c r="N37" i="47"/>
  <c r="S35" i="47"/>
  <c r="P35" i="47"/>
  <c r="O35" i="47"/>
  <c r="N35" i="47"/>
  <c r="S34" i="47"/>
  <c r="P34" i="47"/>
  <c r="O34" i="47"/>
  <c r="N34" i="47"/>
  <c r="S33" i="47"/>
  <c r="P33" i="47"/>
  <c r="O33" i="47"/>
  <c r="N33" i="47"/>
  <c r="S32" i="47"/>
  <c r="P32" i="47"/>
  <c r="O32" i="47"/>
  <c r="N32" i="47"/>
  <c r="S31" i="47"/>
  <c r="P31" i="47"/>
  <c r="O31" i="47"/>
  <c r="N31" i="47"/>
  <c r="S30" i="47"/>
  <c r="P30" i="47"/>
  <c r="O30" i="47"/>
  <c r="N30" i="47"/>
  <c r="S29" i="47"/>
  <c r="P29" i="47"/>
  <c r="O29" i="47"/>
  <c r="N29" i="47"/>
  <c r="S28" i="47"/>
  <c r="P28" i="47"/>
  <c r="O28" i="47"/>
  <c r="N28" i="47"/>
  <c r="S27" i="47"/>
  <c r="P27" i="47"/>
  <c r="O27" i="47"/>
  <c r="N27" i="47"/>
  <c r="S26" i="47"/>
  <c r="P26" i="47"/>
  <c r="O26" i="47"/>
  <c r="N26" i="47"/>
  <c r="S25" i="47"/>
  <c r="P25" i="47"/>
  <c r="O25" i="47"/>
  <c r="N25" i="47"/>
  <c r="S24" i="47"/>
  <c r="P24" i="47"/>
  <c r="O24" i="47"/>
  <c r="N24" i="47"/>
  <c r="P23" i="47"/>
  <c r="O23" i="47"/>
  <c r="N23" i="47"/>
  <c r="S21" i="47"/>
  <c r="P21" i="47"/>
  <c r="O21" i="47"/>
  <c r="N21" i="47"/>
  <c r="S20" i="47"/>
  <c r="P20" i="47"/>
  <c r="O20" i="47"/>
  <c r="N20" i="47"/>
  <c r="S19" i="47"/>
  <c r="P19" i="47"/>
  <c r="O19" i="47"/>
  <c r="N19" i="47"/>
  <c r="S18" i="47"/>
  <c r="P18" i="47"/>
  <c r="O18" i="47"/>
  <c r="N18" i="47"/>
  <c r="S17" i="47"/>
  <c r="P17" i="47"/>
  <c r="O17" i="47"/>
  <c r="N17" i="47"/>
  <c r="S16" i="47"/>
  <c r="P16" i="47"/>
  <c r="O16" i="47"/>
  <c r="N16" i="47"/>
  <c r="S15" i="47"/>
  <c r="P15" i="47"/>
  <c r="O15" i="47"/>
  <c r="N15" i="47"/>
  <c r="S14" i="47"/>
  <c r="P14" i="47"/>
  <c r="O14" i="47"/>
  <c r="N14" i="47"/>
  <c r="S13" i="47"/>
  <c r="P13" i="47"/>
  <c r="O13" i="47"/>
  <c r="N13" i="47"/>
  <c r="S10" i="47"/>
  <c r="P10" i="47"/>
  <c r="O10" i="47"/>
  <c r="N10" i="47"/>
  <c r="S9" i="47"/>
  <c r="P9" i="47"/>
  <c r="P99" i="47" s="1"/>
  <c r="O9" i="47"/>
  <c r="O99" i="47" s="1"/>
  <c r="N9" i="47"/>
  <c r="N99" i="47" s="1"/>
  <c r="BE47" i="52"/>
  <c r="BE39" i="52"/>
  <c r="BE37" i="52"/>
  <c r="BJ45" i="52"/>
  <c r="BJ43" i="52"/>
  <c r="BF53" i="52"/>
  <c r="BE38" i="52"/>
  <c r="BJ52" i="52"/>
  <c r="BI43" i="52"/>
  <c r="BF40" i="52"/>
  <c r="BE52" i="52"/>
  <c r="BE58" i="52"/>
  <c r="BE54" i="52"/>
  <c r="BF57" i="52"/>
  <c r="BF49" i="52"/>
  <c r="BF47" i="52"/>
  <c r="BF41" i="52"/>
  <c r="BE46" i="52"/>
  <c r="BF48" i="52"/>
  <c r="BF54" i="52"/>
  <c r="BE50" i="52"/>
  <c r="BJ48" i="52"/>
  <c r="BI45" i="52"/>
  <c r="BE55" i="52"/>
  <c r="BJ44" i="52"/>
  <c r="BE48" i="52"/>
  <c r="BF51" i="52"/>
  <c r="BE44" i="52"/>
  <c r="BI58" i="52"/>
  <c r="BJ42" i="52"/>
  <c r="BI48" i="52"/>
  <c r="BJ56" i="52"/>
  <c r="BE56" i="52"/>
  <c r="BJ53" i="52"/>
  <c r="BE42" i="52"/>
  <c r="BE57" i="52"/>
  <c r="BF50" i="52"/>
  <c r="BF55" i="52"/>
  <c r="BE49" i="52"/>
  <c r="Z53" i="52" l="1"/>
  <c r="AA53" i="52" s="1"/>
  <c r="BG42" i="52"/>
  <c r="BG52" i="52"/>
  <c r="BG56" i="52"/>
  <c r="Z42" i="52"/>
  <c r="AA42" i="52" s="1"/>
  <c r="Z56" i="52"/>
  <c r="AA56" i="52" s="1"/>
  <c r="Z52" i="52"/>
  <c r="BL52" i="52" s="1"/>
  <c r="BH46" i="52"/>
  <c r="BH58" i="52"/>
  <c r="Z58" i="52"/>
  <c r="BL58" i="52" s="1"/>
  <c r="BG53" i="52"/>
  <c r="BG46" i="52"/>
  <c r="BG40" i="52"/>
  <c r="BH40" i="52"/>
  <c r="Z40" i="52"/>
  <c r="BG44" i="52"/>
  <c r="Z44" i="52"/>
  <c r="BL44" i="52" s="1"/>
  <c r="Z51" i="52"/>
  <c r="BH51" i="52"/>
  <c r="BG51" i="52"/>
  <c r="Z41" i="52"/>
  <c r="BH41" i="52"/>
  <c r="BG41" i="52"/>
  <c r="Z39" i="52"/>
  <c r="BG39" i="52"/>
  <c r="BH39" i="52"/>
  <c r="Z38" i="52"/>
  <c r="BG38" i="52"/>
  <c r="BH38" i="52"/>
  <c r="Z37" i="52"/>
  <c r="BG37" i="52"/>
  <c r="BH37" i="52"/>
  <c r="BG54" i="52"/>
  <c r="BH54" i="52"/>
  <c r="Z54" i="52"/>
  <c r="BH49" i="52"/>
  <c r="BG49" i="52"/>
  <c r="Z49" i="52"/>
  <c r="Z57" i="52"/>
  <c r="BG57" i="52"/>
  <c r="BH57" i="52"/>
  <c r="BL48" i="52"/>
  <c r="AA48" i="52"/>
  <c r="BK48" i="52"/>
  <c r="BL43" i="52"/>
  <c r="BK43" i="52"/>
  <c r="AA43" i="52"/>
  <c r="Z55" i="52"/>
  <c r="BG55" i="52"/>
  <c r="BH55" i="52"/>
  <c r="BK46" i="52"/>
  <c r="AA46" i="52"/>
  <c r="BL46" i="52"/>
  <c r="BG50" i="52"/>
  <c r="BH50" i="52"/>
  <c r="Z50" i="52"/>
  <c r="BL45" i="52"/>
  <c r="BK45" i="52"/>
  <c r="AA45" i="52"/>
  <c r="BH47" i="52"/>
  <c r="Z47" i="52"/>
  <c r="BG47" i="52"/>
  <c r="S44" i="45"/>
  <c r="P44" i="45"/>
  <c r="O44" i="45"/>
  <c r="N44" i="45"/>
  <c r="S43" i="45"/>
  <c r="P43" i="45"/>
  <c r="O43" i="45"/>
  <c r="N43" i="45"/>
  <c r="S42" i="45"/>
  <c r="P42" i="45"/>
  <c r="O42" i="45"/>
  <c r="N42" i="45"/>
  <c r="S41" i="45"/>
  <c r="P41" i="45"/>
  <c r="O41" i="45"/>
  <c r="N41" i="45"/>
  <c r="S40" i="45"/>
  <c r="P40" i="45"/>
  <c r="O40" i="45"/>
  <c r="N40" i="45"/>
  <c r="S39" i="45"/>
  <c r="P39" i="45"/>
  <c r="O39" i="45"/>
  <c r="N39" i="45"/>
  <c r="S38" i="45"/>
  <c r="P38" i="45"/>
  <c r="O38" i="45"/>
  <c r="N38" i="45"/>
  <c r="S37" i="45"/>
  <c r="P37" i="45"/>
  <c r="O37" i="45"/>
  <c r="N37" i="45"/>
  <c r="S36" i="45"/>
  <c r="P36" i="45"/>
  <c r="O36" i="45"/>
  <c r="N36" i="45"/>
  <c r="S35" i="45"/>
  <c r="P35" i="45"/>
  <c r="O35" i="45"/>
  <c r="N35" i="45"/>
  <c r="S34" i="45"/>
  <c r="P34" i="45"/>
  <c r="O34" i="45"/>
  <c r="N34" i="45"/>
  <c r="S33" i="45"/>
  <c r="P33" i="45"/>
  <c r="O33" i="45"/>
  <c r="N33" i="45"/>
  <c r="S32" i="45"/>
  <c r="P32" i="45"/>
  <c r="O32" i="45"/>
  <c r="N32" i="45"/>
  <c r="S31" i="45"/>
  <c r="P31" i="45"/>
  <c r="O31" i="45"/>
  <c r="N31" i="45"/>
  <c r="S30" i="45"/>
  <c r="P30" i="45"/>
  <c r="O30" i="45"/>
  <c r="N30" i="45"/>
  <c r="S29" i="45"/>
  <c r="P29" i="45"/>
  <c r="O29" i="45"/>
  <c r="N29" i="45"/>
  <c r="S28" i="45"/>
  <c r="P28" i="45"/>
  <c r="O28" i="45"/>
  <c r="N28" i="45"/>
  <c r="S27" i="45"/>
  <c r="P27" i="45"/>
  <c r="O27" i="45"/>
  <c r="N27" i="45"/>
  <c r="S26" i="45"/>
  <c r="P26" i="45"/>
  <c r="O26" i="45"/>
  <c r="N26" i="45"/>
  <c r="S25" i="45"/>
  <c r="P25" i="45"/>
  <c r="O25" i="45"/>
  <c r="N25" i="45"/>
  <c r="S24" i="45"/>
  <c r="P24" i="45"/>
  <c r="O24" i="45"/>
  <c r="N24" i="45"/>
  <c r="S23" i="45"/>
  <c r="P23" i="45"/>
  <c r="O23" i="45"/>
  <c r="N23" i="45"/>
  <c r="S22" i="45"/>
  <c r="P22" i="45"/>
  <c r="O22" i="45"/>
  <c r="N22" i="45"/>
  <c r="S21" i="45"/>
  <c r="P21" i="45"/>
  <c r="O21" i="45"/>
  <c r="N21" i="45"/>
  <c r="S20" i="45"/>
  <c r="P20" i="45"/>
  <c r="O20" i="45"/>
  <c r="N20" i="45"/>
  <c r="S19" i="45"/>
  <c r="P19" i="45"/>
  <c r="O19" i="45"/>
  <c r="N19" i="45"/>
  <c r="S18" i="45"/>
  <c r="P18" i="45"/>
  <c r="O18" i="45"/>
  <c r="N18" i="45"/>
  <c r="AB17" i="45"/>
  <c r="S17" i="45"/>
  <c r="P17" i="45"/>
  <c r="O17" i="45"/>
  <c r="N17" i="45"/>
  <c r="S16" i="45"/>
  <c r="P16" i="45"/>
  <c r="O16" i="45"/>
  <c r="N16" i="45"/>
  <c r="AB15" i="45"/>
  <c r="S15" i="45"/>
  <c r="P15" i="45"/>
  <c r="O15" i="45"/>
  <c r="N15" i="45"/>
  <c r="S14" i="45"/>
  <c r="P14" i="45"/>
  <c r="O14" i="45"/>
  <c r="N14" i="45"/>
  <c r="S13" i="45"/>
  <c r="P13" i="45"/>
  <c r="O13" i="45"/>
  <c r="N13" i="45"/>
  <c r="AB12" i="45"/>
  <c r="S12" i="45"/>
  <c r="P12" i="45"/>
  <c r="O12" i="45"/>
  <c r="N12" i="45"/>
  <c r="AB11" i="45"/>
  <c r="S11" i="45"/>
  <c r="P11" i="45"/>
  <c r="O11" i="45"/>
  <c r="N11" i="45"/>
  <c r="AB10" i="45"/>
  <c r="S10" i="45"/>
  <c r="P10" i="45"/>
  <c r="O10" i="45"/>
  <c r="N10" i="45"/>
  <c r="S9" i="45"/>
  <c r="P9" i="45"/>
  <c r="O9" i="45"/>
  <c r="N9" i="45"/>
  <c r="H5" i="45"/>
  <c r="BI41" i="52"/>
  <c r="BI42" i="52"/>
  <c r="BI53" i="52"/>
  <c r="BI47" i="52"/>
  <c r="BN58" i="52"/>
  <c r="BN52" i="52"/>
  <c r="BJ50" i="52"/>
  <c r="BJ49" i="52"/>
  <c r="BI57" i="52"/>
  <c r="BI50" i="52"/>
  <c r="BI56" i="52"/>
  <c r="BJ40" i="52"/>
  <c r="BJ54" i="52"/>
  <c r="BM45" i="52"/>
  <c r="BI55" i="52"/>
  <c r="BM46" i="52"/>
  <c r="BI52" i="52"/>
  <c r="BJ41" i="52"/>
  <c r="BI37" i="52"/>
  <c r="BJ46" i="52"/>
  <c r="BJ51" i="52"/>
  <c r="BJ55" i="52"/>
  <c r="BN48" i="52"/>
  <c r="BJ58" i="52"/>
  <c r="BJ39" i="52"/>
  <c r="BN44" i="52"/>
  <c r="BM43" i="52"/>
  <c r="BI40" i="52"/>
  <c r="BI39" i="52"/>
  <c r="BJ38" i="52"/>
  <c r="BI54" i="52"/>
  <c r="BI49" i="52"/>
  <c r="BJ57" i="52"/>
  <c r="BN43" i="52"/>
  <c r="BN46" i="52"/>
  <c r="BN45" i="52"/>
  <c r="BI51" i="52"/>
  <c r="BJ47" i="52"/>
  <c r="BJ37" i="52"/>
  <c r="BI46" i="52"/>
  <c r="BI44" i="52"/>
  <c r="BI38" i="52"/>
  <c r="BM48" i="52"/>
  <c r="BK53" i="52" l="1"/>
  <c r="BL53" i="52"/>
  <c r="BK42" i="52"/>
  <c r="BK56" i="52"/>
  <c r="BL42" i="52"/>
  <c r="AA52" i="52"/>
  <c r="BP52" i="52" s="1"/>
  <c r="BK52" i="52"/>
  <c r="BL56" i="52"/>
  <c r="AA44" i="52"/>
  <c r="BO44" i="52" s="1"/>
  <c r="AA58" i="52"/>
  <c r="AB58" i="52" s="1"/>
  <c r="BK58" i="52"/>
  <c r="BK44" i="52"/>
  <c r="AA40" i="52"/>
  <c r="BK40" i="52"/>
  <c r="BL40" i="52"/>
  <c r="BL41" i="52"/>
  <c r="BK41" i="52"/>
  <c r="AA41" i="52"/>
  <c r="AA51" i="52"/>
  <c r="BL51" i="52"/>
  <c r="BK51" i="52"/>
  <c r="AA38" i="52"/>
  <c r="BL38" i="52"/>
  <c r="BK38" i="52"/>
  <c r="BK39" i="52"/>
  <c r="AA39" i="52"/>
  <c r="BL39" i="52"/>
  <c r="BL54" i="52"/>
  <c r="BK54" i="52"/>
  <c r="AA54" i="52"/>
  <c r="BK37" i="52"/>
  <c r="AA37" i="52"/>
  <c r="BL37" i="52"/>
  <c r="BL47" i="52"/>
  <c r="AA47" i="52"/>
  <c r="BK47" i="52"/>
  <c r="BL55" i="52"/>
  <c r="BK55" i="52"/>
  <c r="AA55" i="52"/>
  <c r="BO43" i="52"/>
  <c r="AB43" i="52"/>
  <c r="BP43" i="52"/>
  <c r="AB48" i="52"/>
  <c r="BP48" i="52"/>
  <c r="BO48" i="52"/>
  <c r="BL57" i="52"/>
  <c r="AA57" i="52"/>
  <c r="BK57" i="52"/>
  <c r="BP56" i="52"/>
  <c r="AB56" i="52"/>
  <c r="BO56" i="52"/>
  <c r="BL49" i="52"/>
  <c r="AA49" i="52"/>
  <c r="BK49" i="52"/>
  <c r="BO45" i="52"/>
  <c r="AB45" i="52"/>
  <c r="BP45" i="52"/>
  <c r="BP42" i="52"/>
  <c r="AB42" i="52"/>
  <c r="BO42" i="52"/>
  <c r="BK50" i="52"/>
  <c r="BL50" i="52"/>
  <c r="AA50" i="52"/>
  <c r="BP46" i="52"/>
  <c r="AB46" i="52"/>
  <c r="BO46" i="52"/>
  <c r="BO53" i="52"/>
  <c r="BP53" i="52"/>
  <c r="AB53" i="52"/>
  <c r="I22" i="44"/>
  <c r="I20" i="44"/>
  <c r="I19" i="44"/>
  <c r="I18" i="44"/>
  <c r="I16" i="44"/>
  <c r="I9" i="44"/>
  <c r="S45" i="43"/>
  <c r="P45" i="43"/>
  <c r="O45" i="43"/>
  <c r="N45" i="43"/>
  <c r="S44" i="43"/>
  <c r="P44" i="43"/>
  <c r="O44" i="43"/>
  <c r="N44" i="43"/>
  <c r="S43" i="43"/>
  <c r="P43" i="43"/>
  <c r="O43" i="43"/>
  <c r="N43" i="43"/>
  <c r="S42" i="43"/>
  <c r="P42" i="43"/>
  <c r="O42" i="43"/>
  <c r="N42" i="43"/>
  <c r="S41" i="43"/>
  <c r="P41" i="43"/>
  <c r="O41" i="43"/>
  <c r="N41" i="43"/>
  <c r="S40" i="43"/>
  <c r="P40" i="43"/>
  <c r="O40" i="43"/>
  <c r="N40" i="43"/>
  <c r="S39" i="43"/>
  <c r="P39" i="43"/>
  <c r="O39" i="43"/>
  <c r="N39" i="43"/>
  <c r="S38" i="43"/>
  <c r="P38" i="43"/>
  <c r="O38" i="43"/>
  <c r="N38" i="43"/>
  <c r="S37" i="43"/>
  <c r="P37" i="43"/>
  <c r="O37" i="43"/>
  <c r="N37" i="43"/>
  <c r="S36" i="43"/>
  <c r="P36" i="43"/>
  <c r="O36" i="43"/>
  <c r="N36" i="43"/>
  <c r="S35" i="43"/>
  <c r="P35" i="43"/>
  <c r="O35" i="43"/>
  <c r="N35" i="43"/>
  <c r="S34" i="43"/>
  <c r="P34" i="43"/>
  <c r="O34" i="43"/>
  <c r="N34" i="43"/>
  <c r="S33" i="43"/>
  <c r="P33" i="43"/>
  <c r="O33" i="43"/>
  <c r="N33" i="43"/>
  <c r="S32" i="43"/>
  <c r="P32" i="43"/>
  <c r="O32" i="43"/>
  <c r="N32" i="43"/>
  <c r="S31" i="43"/>
  <c r="P31" i="43"/>
  <c r="O31" i="43"/>
  <c r="N31" i="43"/>
  <c r="S30" i="43"/>
  <c r="P30" i="43"/>
  <c r="O30" i="43"/>
  <c r="N30" i="43"/>
  <c r="S29" i="43"/>
  <c r="P29" i="43"/>
  <c r="O29" i="43"/>
  <c r="N29" i="43"/>
  <c r="S28" i="43"/>
  <c r="P28" i="43"/>
  <c r="O28" i="43"/>
  <c r="N28" i="43"/>
  <c r="S27" i="43"/>
  <c r="P27" i="43"/>
  <c r="O27" i="43"/>
  <c r="N27" i="43"/>
  <c r="S26" i="43"/>
  <c r="P26" i="43"/>
  <c r="O26" i="43"/>
  <c r="N26" i="43"/>
  <c r="S25" i="43"/>
  <c r="P25" i="43"/>
  <c r="O25" i="43"/>
  <c r="N25" i="43"/>
  <c r="S24" i="43"/>
  <c r="P24" i="43"/>
  <c r="O24" i="43"/>
  <c r="N24" i="43"/>
  <c r="S23" i="43"/>
  <c r="P23" i="43"/>
  <c r="O23" i="43"/>
  <c r="N23" i="43"/>
  <c r="S22" i="43"/>
  <c r="P22" i="43"/>
  <c r="O22" i="43"/>
  <c r="N22" i="43"/>
  <c r="S21" i="43"/>
  <c r="P21" i="43"/>
  <c r="O21" i="43"/>
  <c r="N21" i="43"/>
  <c r="S20" i="43"/>
  <c r="P20" i="43"/>
  <c r="O20" i="43"/>
  <c r="N20" i="43"/>
  <c r="S19" i="43"/>
  <c r="P19" i="43"/>
  <c r="O19" i="43"/>
  <c r="N19" i="43"/>
  <c r="S18" i="43"/>
  <c r="P18" i="43"/>
  <c r="O18" i="43"/>
  <c r="N18" i="43"/>
  <c r="S17" i="43"/>
  <c r="P17" i="43"/>
  <c r="O17" i="43"/>
  <c r="N17" i="43"/>
  <c r="S16" i="43"/>
  <c r="P16" i="43"/>
  <c r="O16" i="43"/>
  <c r="N16" i="43"/>
  <c r="S15" i="43"/>
  <c r="P15" i="43"/>
  <c r="O15" i="43"/>
  <c r="N15" i="43"/>
  <c r="S14" i="43"/>
  <c r="P14" i="43"/>
  <c r="O14" i="43"/>
  <c r="N14" i="43"/>
  <c r="S13" i="43"/>
  <c r="P13" i="43"/>
  <c r="O13" i="43"/>
  <c r="N13" i="43"/>
  <c r="S12" i="43"/>
  <c r="P12" i="43"/>
  <c r="O12" i="43"/>
  <c r="N12" i="43"/>
  <c r="S11" i="43"/>
  <c r="P11" i="43"/>
  <c r="O11" i="43"/>
  <c r="N11" i="43"/>
  <c r="S10" i="43"/>
  <c r="P10" i="43"/>
  <c r="O10" i="43"/>
  <c r="N10" i="43"/>
  <c r="S9" i="43"/>
  <c r="P9" i="43"/>
  <c r="O9" i="43"/>
  <c r="N9" i="43"/>
  <c r="L9" i="43"/>
  <c r="S27" i="41"/>
  <c r="P27" i="41"/>
  <c r="O27" i="41"/>
  <c r="S26" i="41"/>
  <c r="P26" i="41"/>
  <c r="O26" i="41"/>
  <c r="N26" i="41"/>
  <c r="S25" i="41"/>
  <c r="P25" i="41"/>
  <c r="O25" i="41"/>
  <c r="N25" i="41"/>
  <c r="S24" i="41"/>
  <c r="P24" i="41"/>
  <c r="O24" i="41"/>
  <c r="N24" i="41"/>
  <c r="S23" i="41"/>
  <c r="P23" i="41"/>
  <c r="O23" i="41"/>
  <c r="N23" i="41"/>
  <c r="S22" i="41"/>
  <c r="P22" i="41"/>
  <c r="O22" i="41"/>
  <c r="N22" i="41"/>
  <c r="S21" i="41"/>
  <c r="P21" i="41"/>
  <c r="O21" i="41"/>
  <c r="N21" i="41"/>
  <c r="S20" i="41"/>
  <c r="P20" i="41"/>
  <c r="O20" i="41"/>
  <c r="N20" i="41"/>
  <c r="S19" i="41"/>
  <c r="P19" i="41"/>
  <c r="O19" i="41"/>
  <c r="N19" i="41"/>
  <c r="S18" i="41"/>
  <c r="P18" i="41"/>
  <c r="O18" i="41"/>
  <c r="N18" i="41"/>
  <c r="S17" i="41"/>
  <c r="P17" i="41"/>
  <c r="O17" i="41"/>
  <c r="N17" i="41"/>
  <c r="S16" i="41"/>
  <c r="P16" i="41"/>
  <c r="O16" i="41"/>
  <c r="N16" i="41"/>
  <c r="S15" i="41"/>
  <c r="P15" i="41"/>
  <c r="O15" i="41"/>
  <c r="N15" i="41"/>
  <c r="S14" i="41"/>
  <c r="P14" i="41"/>
  <c r="O14" i="41"/>
  <c r="N14" i="41"/>
  <c r="S13" i="41"/>
  <c r="P13" i="41"/>
  <c r="O13" i="41"/>
  <c r="N13" i="41"/>
  <c r="S12" i="41"/>
  <c r="P12" i="41"/>
  <c r="O12" i="41"/>
  <c r="N12" i="41"/>
  <c r="S11" i="41"/>
  <c r="P11" i="41"/>
  <c r="O11" i="41"/>
  <c r="N11" i="41"/>
  <c r="S10" i="41"/>
  <c r="P10" i="41"/>
  <c r="O10" i="41"/>
  <c r="N10" i="41"/>
  <c r="S9" i="41"/>
  <c r="P9" i="41"/>
  <c r="O9" i="41"/>
  <c r="N9" i="41"/>
  <c r="H5" i="41"/>
  <c r="BM53" i="52"/>
  <c r="BN42" i="52"/>
  <c r="BM44" i="52"/>
  <c r="BM51" i="52"/>
  <c r="BM54" i="52"/>
  <c r="BM55" i="52"/>
  <c r="BR43" i="52"/>
  <c r="BR48" i="52"/>
  <c r="BN55" i="52"/>
  <c r="BN57" i="52"/>
  <c r="BM42" i="52"/>
  <c r="BN51" i="52"/>
  <c r="BQ44" i="52"/>
  <c r="BR42" i="52"/>
  <c r="BR56" i="52"/>
  <c r="BN53" i="52"/>
  <c r="BM40" i="52"/>
  <c r="BN41" i="52"/>
  <c r="BM39" i="52"/>
  <c r="BN37" i="52"/>
  <c r="BM50" i="52"/>
  <c r="BQ42" i="52"/>
  <c r="BR45" i="52"/>
  <c r="BM49" i="52"/>
  <c r="BM57" i="52"/>
  <c r="BQ48" i="52"/>
  <c r="BN40" i="52"/>
  <c r="BN39" i="52"/>
  <c r="BN50" i="52"/>
  <c r="BN49" i="52"/>
  <c r="BM56" i="52"/>
  <c r="BM41" i="52"/>
  <c r="BM38" i="52"/>
  <c r="BN54" i="52"/>
  <c r="BN47" i="52"/>
  <c r="BQ46" i="52"/>
  <c r="BR52" i="52"/>
  <c r="BQ43" i="52"/>
  <c r="BR53" i="52"/>
  <c r="BR46" i="52"/>
  <c r="BN56" i="52"/>
  <c r="BM37" i="52"/>
  <c r="BM47" i="52"/>
  <c r="BM58" i="52"/>
  <c r="BQ56" i="52"/>
  <c r="BQ53" i="52"/>
  <c r="BM52" i="52"/>
  <c r="BN38" i="52"/>
  <c r="BQ45" i="52"/>
  <c r="AB52" i="52" l="1"/>
  <c r="AC52" i="52" s="1"/>
  <c r="BO52" i="52"/>
  <c r="BO58" i="52"/>
  <c r="BP44" i="52"/>
  <c r="AB44" i="52"/>
  <c r="BS44" i="52" s="1"/>
  <c r="BP58" i="52"/>
  <c r="BP40" i="52"/>
  <c r="AB40" i="52"/>
  <c r="BO40" i="52"/>
  <c r="BP51" i="52"/>
  <c r="BO51" i="52"/>
  <c r="AB51" i="52"/>
  <c r="BO41" i="52"/>
  <c r="BP41" i="52"/>
  <c r="AB41" i="52"/>
  <c r="BP39" i="52"/>
  <c r="AB39" i="52"/>
  <c r="BO39" i="52"/>
  <c r="BP38" i="52"/>
  <c r="BO38" i="52"/>
  <c r="AB38" i="52"/>
  <c r="BP37" i="52"/>
  <c r="AB37" i="52"/>
  <c r="BO37" i="52"/>
  <c r="BO54" i="52"/>
  <c r="BP54" i="52"/>
  <c r="AB54" i="52"/>
  <c r="AC46" i="52"/>
  <c r="BS46" i="52"/>
  <c r="BT46" i="52"/>
  <c r="BS53" i="52"/>
  <c r="AC53" i="52"/>
  <c r="BT53" i="52"/>
  <c r="BP49" i="52"/>
  <c r="AB49" i="52"/>
  <c r="BO49" i="52"/>
  <c r="BT58" i="52"/>
  <c r="AC58" i="52"/>
  <c r="BS58" i="52"/>
  <c r="BO50" i="52"/>
  <c r="BP50" i="52"/>
  <c r="AB50" i="52"/>
  <c r="AC45" i="52"/>
  <c r="BT45" i="52"/>
  <c r="BS45" i="52"/>
  <c r="AC42" i="52"/>
  <c r="BS42" i="52"/>
  <c r="BT42" i="52"/>
  <c r="AC43" i="52"/>
  <c r="BT43" i="52"/>
  <c r="BS43" i="52"/>
  <c r="BO57" i="52"/>
  <c r="BP57" i="52"/>
  <c r="AB57" i="52"/>
  <c r="AC48" i="52"/>
  <c r="BS48" i="52"/>
  <c r="BT48" i="52"/>
  <c r="BO55" i="52"/>
  <c r="BP55" i="52"/>
  <c r="AB55" i="52"/>
  <c r="BO47" i="52"/>
  <c r="BP47" i="52"/>
  <c r="AB47" i="52"/>
  <c r="BS56" i="52"/>
  <c r="BT56" i="52"/>
  <c r="AC56" i="52"/>
  <c r="S56" i="39"/>
  <c r="P56" i="39"/>
  <c r="O56" i="39"/>
  <c r="N56" i="39"/>
  <c r="S55" i="39"/>
  <c r="P55" i="39"/>
  <c r="O55" i="39"/>
  <c r="N55" i="39"/>
  <c r="S54" i="39"/>
  <c r="P54" i="39"/>
  <c r="O54" i="39"/>
  <c r="N54" i="39"/>
  <c r="S53" i="39"/>
  <c r="P53" i="39"/>
  <c r="O53" i="39"/>
  <c r="N53" i="39"/>
  <c r="S52" i="39"/>
  <c r="P52" i="39"/>
  <c r="O52" i="39"/>
  <c r="N52" i="39"/>
  <c r="S51" i="39"/>
  <c r="P51" i="39"/>
  <c r="O51" i="39"/>
  <c r="N51" i="39"/>
  <c r="S50" i="39"/>
  <c r="P50" i="39"/>
  <c r="O50" i="39"/>
  <c r="N50" i="39"/>
  <c r="S49" i="39"/>
  <c r="P49" i="39"/>
  <c r="O49" i="39"/>
  <c r="N49" i="39"/>
  <c r="S48" i="39"/>
  <c r="P48" i="39"/>
  <c r="O48" i="39"/>
  <c r="N48" i="39"/>
  <c r="S47" i="39"/>
  <c r="P47" i="39"/>
  <c r="O47" i="39"/>
  <c r="N47" i="39"/>
  <c r="S46" i="39"/>
  <c r="P46" i="39"/>
  <c r="O46" i="39"/>
  <c r="N46" i="39"/>
  <c r="S45" i="39"/>
  <c r="P45" i="39"/>
  <c r="O45" i="39"/>
  <c r="N45" i="39"/>
  <c r="S44" i="39"/>
  <c r="P44" i="39"/>
  <c r="O44" i="39"/>
  <c r="N44" i="39"/>
  <c r="S43" i="39"/>
  <c r="P43" i="39"/>
  <c r="O43" i="39"/>
  <c r="N43" i="39"/>
  <c r="S42" i="39"/>
  <c r="P42" i="39"/>
  <c r="O42" i="39"/>
  <c r="N42" i="39"/>
  <c r="S41" i="39"/>
  <c r="P41" i="39"/>
  <c r="O41" i="39"/>
  <c r="N41" i="39"/>
  <c r="S40" i="39"/>
  <c r="P40" i="39"/>
  <c r="O40" i="39"/>
  <c r="N40" i="39"/>
  <c r="S39" i="39"/>
  <c r="P39" i="39"/>
  <c r="O39" i="39"/>
  <c r="N39" i="39"/>
  <c r="S38" i="39"/>
  <c r="P38" i="39"/>
  <c r="O38" i="39"/>
  <c r="N38" i="39"/>
  <c r="S37" i="39"/>
  <c r="P37" i="39"/>
  <c r="O37" i="39"/>
  <c r="N37" i="39"/>
  <c r="S36" i="39"/>
  <c r="P36" i="39"/>
  <c r="O36" i="39"/>
  <c r="N36" i="39"/>
  <c r="S35" i="39"/>
  <c r="P35" i="39"/>
  <c r="O35" i="39"/>
  <c r="N35" i="39"/>
  <c r="S34" i="39"/>
  <c r="P34" i="39"/>
  <c r="O34" i="39"/>
  <c r="N34" i="39"/>
  <c r="S33" i="39"/>
  <c r="P33" i="39"/>
  <c r="O33" i="39"/>
  <c r="N33" i="39"/>
  <c r="S32" i="39"/>
  <c r="P32" i="39"/>
  <c r="O32" i="39"/>
  <c r="N32" i="39"/>
  <c r="S31" i="39"/>
  <c r="P31" i="39"/>
  <c r="O31" i="39"/>
  <c r="N31" i="39"/>
  <c r="S30" i="39"/>
  <c r="P30" i="39"/>
  <c r="O30" i="39"/>
  <c r="N30" i="39"/>
  <c r="S29" i="39"/>
  <c r="P29" i="39"/>
  <c r="O29" i="39"/>
  <c r="N29" i="39"/>
  <c r="S28" i="39"/>
  <c r="P28" i="39"/>
  <c r="O28" i="39"/>
  <c r="N28" i="39"/>
  <c r="S27" i="39"/>
  <c r="P27" i="39"/>
  <c r="O27" i="39"/>
  <c r="N27" i="39"/>
  <c r="S26" i="39"/>
  <c r="P26" i="39"/>
  <c r="O26" i="39"/>
  <c r="N26" i="39"/>
  <c r="S25" i="39"/>
  <c r="P25" i="39"/>
  <c r="O25" i="39"/>
  <c r="N25" i="39"/>
  <c r="S24" i="39"/>
  <c r="P24" i="39"/>
  <c r="O24" i="39"/>
  <c r="N24" i="39"/>
  <c r="S23" i="39"/>
  <c r="P23" i="39"/>
  <c r="O23" i="39"/>
  <c r="N23" i="39"/>
  <c r="S22" i="39"/>
  <c r="P22" i="39"/>
  <c r="O22" i="39"/>
  <c r="N22" i="39"/>
  <c r="S21" i="39"/>
  <c r="P21" i="39"/>
  <c r="O21" i="39"/>
  <c r="N21" i="39"/>
  <c r="S20" i="39"/>
  <c r="P20" i="39"/>
  <c r="O20" i="39"/>
  <c r="N20" i="39"/>
  <c r="S19" i="39"/>
  <c r="P19" i="39"/>
  <c r="O19" i="39"/>
  <c r="N19" i="39"/>
  <c r="S18" i="39"/>
  <c r="P18" i="39"/>
  <c r="O18" i="39"/>
  <c r="N18" i="39"/>
  <c r="S17" i="39"/>
  <c r="P17" i="39"/>
  <c r="O17" i="39"/>
  <c r="N17" i="39"/>
  <c r="S16" i="39"/>
  <c r="P16" i="39"/>
  <c r="O16" i="39"/>
  <c r="N16" i="39"/>
  <c r="S15" i="39"/>
  <c r="P15" i="39"/>
  <c r="O15" i="39"/>
  <c r="N15" i="39"/>
  <c r="S14" i="39"/>
  <c r="P14" i="39"/>
  <c r="O14" i="39"/>
  <c r="N14" i="39"/>
  <c r="S13" i="39"/>
  <c r="P13" i="39"/>
  <c r="O13" i="39"/>
  <c r="N13" i="39"/>
  <c r="S12" i="39"/>
  <c r="P12" i="39"/>
  <c r="O12" i="39"/>
  <c r="N12" i="39"/>
  <c r="S11" i="39"/>
  <c r="P11" i="39"/>
  <c r="O11" i="39"/>
  <c r="N11" i="39"/>
  <c r="S10" i="39"/>
  <c r="P10" i="39"/>
  <c r="O10" i="39"/>
  <c r="N10" i="39"/>
  <c r="S9" i="39"/>
  <c r="P9" i="39"/>
  <c r="O9" i="39"/>
  <c r="N9" i="39"/>
  <c r="H5" i="39"/>
  <c r="BU46" i="52"/>
  <c r="BR44" i="52"/>
  <c r="BR51" i="52"/>
  <c r="BR39" i="52"/>
  <c r="BR54" i="52"/>
  <c r="BR49" i="52"/>
  <c r="BU56" i="52"/>
  <c r="BR58" i="52"/>
  <c r="BQ51" i="52"/>
  <c r="BQ38" i="52"/>
  <c r="BQ54" i="52"/>
  <c r="BV45" i="52"/>
  <c r="BU58" i="52"/>
  <c r="BU43" i="52"/>
  <c r="BV56" i="52"/>
  <c r="BV42" i="52"/>
  <c r="BR55" i="52"/>
  <c r="BU44" i="52"/>
  <c r="BQ52" i="52"/>
  <c r="BQ39" i="52"/>
  <c r="BR37" i="52"/>
  <c r="BQ57" i="52"/>
  <c r="BQ50" i="52"/>
  <c r="BV46" i="52"/>
  <c r="BQ55" i="52"/>
  <c r="BV43" i="52"/>
  <c r="BR47" i="52"/>
  <c r="BQ58" i="52"/>
  <c r="BQ40" i="52"/>
  <c r="BR41" i="52"/>
  <c r="BR38" i="52"/>
  <c r="BQ37" i="52"/>
  <c r="BU45" i="52"/>
  <c r="BV48" i="52"/>
  <c r="BU53" i="52"/>
  <c r="BQ49" i="52"/>
  <c r="BU48" i="52"/>
  <c r="BQ41" i="52"/>
  <c r="BV53" i="52"/>
  <c r="BV58" i="52"/>
  <c r="BR50" i="52"/>
  <c r="BR57" i="52"/>
  <c r="BQ47" i="52"/>
  <c r="BR40" i="52"/>
  <c r="BU42" i="52"/>
  <c r="BT52" i="52" l="1"/>
  <c r="BS52" i="52"/>
  <c r="AC44" i="52"/>
  <c r="AD44" i="52" s="1"/>
  <c r="BT44" i="52"/>
  <c r="BS40" i="52"/>
  <c r="BT40" i="52"/>
  <c r="AC40" i="52"/>
  <c r="BS51" i="52"/>
  <c r="BT51" i="52"/>
  <c r="AC51" i="52"/>
  <c r="BT41" i="52"/>
  <c r="AC41" i="52"/>
  <c r="BS41" i="52"/>
  <c r="BT39" i="52"/>
  <c r="BS39" i="52"/>
  <c r="AC39" i="52"/>
  <c r="BS38" i="52"/>
  <c r="AC38" i="52"/>
  <c r="BT38" i="52"/>
  <c r="BS54" i="52"/>
  <c r="AC54" i="52"/>
  <c r="BT54" i="52"/>
  <c r="BS37" i="52"/>
  <c r="BT37" i="52"/>
  <c r="AC37" i="52"/>
  <c r="BS47" i="52"/>
  <c r="AC47" i="52"/>
  <c r="BT47" i="52"/>
  <c r="BW48" i="52"/>
  <c r="BX48" i="52"/>
  <c r="AD48" i="52"/>
  <c r="AD43" i="52"/>
  <c r="BW43" i="52"/>
  <c r="BX43" i="52"/>
  <c r="BW52" i="52"/>
  <c r="AD52" i="52"/>
  <c r="BX52" i="52"/>
  <c r="AD45" i="52"/>
  <c r="BW45" i="52"/>
  <c r="BX45" i="52"/>
  <c r="BS50" i="52"/>
  <c r="AC50" i="52"/>
  <c r="BT50" i="52"/>
  <c r="BW53" i="52"/>
  <c r="BX53" i="52"/>
  <c r="AD53" i="52"/>
  <c r="AD56" i="52"/>
  <c r="BX56" i="52"/>
  <c r="BW56" i="52"/>
  <c r="BT57" i="52"/>
  <c r="AC57" i="52"/>
  <c r="BS57" i="52"/>
  <c r="AC49" i="52"/>
  <c r="BT49" i="52"/>
  <c r="BS49" i="52"/>
  <c r="BT55" i="52"/>
  <c r="AC55" i="52"/>
  <c r="BS55" i="52"/>
  <c r="AD42" i="52"/>
  <c r="BX42" i="52"/>
  <c r="BW42" i="52"/>
  <c r="AD58" i="52"/>
  <c r="BX58" i="52"/>
  <c r="BW58" i="52"/>
  <c r="AD46" i="52"/>
  <c r="BX46" i="52"/>
  <c r="BW46" i="52"/>
  <c r="S32" i="37"/>
  <c r="P32" i="37"/>
  <c r="O32" i="37"/>
  <c r="N32" i="37"/>
  <c r="S31" i="37"/>
  <c r="P31" i="37"/>
  <c r="O31" i="37"/>
  <c r="N31" i="37"/>
  <c r="S30" i="37"/>
  <c r="P30" i="37"/>
  <c r="O30" i="37"/>
  <c r="N30" i="37"/>
  <c r="S29" i="37"/>
  <c r="P29" i="37"/>
  <c r="O29" i="37"/>
  <c r="N29" i="37"/>
  <c r="S28" i="37"/>
  <c r="P28" i="37"/>
  <c r="O28" i="37"/>
  <c r="N28" i="37"/>
  <c r="S27" i="37"/>
  <c r="P27" i="37"/>
  <c r="O27" i="37"/>
  <c r="N27" i="37"/>
  <c r="S26" i="37"/>
  <c r="P26" i="37"/>
  <c r="O26" i="37"/>
  <c r="N26" i="37"/>
  <c r="S25" i="37"/>
  <c r="P25" i="37"/>
  <c r="O25" i="37"/>
  <c r="N25" i="37"/>
  <c r="S24" i="37"/>
  <c r="P24" i="37"/>
  <c r="O24" i="37"/>
  <c r="N24" i="37"/>
  <c r="S23" i="37"/>
  <c r="P23" i="37"/>
  <c r="O23" i="37"/>
  <c r="N23" i="37"/>
  <c r="S22" i="37"/>
  <c r="P22" i="37"/>
  <c r="O22" i="37"/>
  <c r="N22" i="37"/>
  <c r="S21" i="37"/>
  <c r="P21" i="37"/>
  <c r="O21" i="37"/>
  <c r="N21" i="37"/>
  <c r="S20" i="37"/>
  <c r="P20" i="37"/>
  <c r="O20" i="37"/>
  <c r="N20" i="37"/>
  <c r="S19" i="37"/>
  <c r="P19" i="37"/>
  <c r="O19" i="37"/>
  <c r="N19" i="37"/>
  <c r="S18" i="37"/>
  <c r="P18" i="37"/>
  <c r="O18" i="37"/>
  <c r="N18" i="37"/>
  <c r="S17" i="37"/>
  <c r="P17" i="37"/>
  <c r="O17" i="37"/>
  <c r="N17" i="37"/>
  <c r="S16" i="37"/>
  <c r="P16" i="37"/>
  <c r="O16" i="37"/>
  <c r="N16" i="37"/>
  <c r="S15" i="37"/>
  <c r="P15" i="37"/>
  <c r="O15" i="37"/>
  <c r="N15" i="37"/>
  <c r="S14" i="37"/>
  <c r="P14" i="37"/>
  <c r="O14" i="37"/>
  <c r="N14" i="37"/>
  <c r="S13" i="37"/>
  <c r="P13" i="37"/>
  <c r="O13" i="37"/>
  <c r="N13" i="37"/>
  <c r="S12" i="37"/>
  <c r="P12" i="37"/>
  <c r="O12" i="37"/>
  <c r="N12" i="37"/>
  <c r="S11" i="37"/>
  <c r="P11" i="37"/>
  <c r="O11" i="37"/>
  <c r="N11" i="37"/>
  <c r="S10" i="37"/>
  <c r="P10" i="37"/>
  <c r="O10" i="37"/>
  <c r="N10" i="37"/>
  <c r="S9" i="37"/>
  <c r="P9" i="37"/>
  <c r="O9" i="37"/>
  <c r="N9" i="37"/>
  <c r="BU52" i="52"/>
  <c r="BV51" i="52"/>
  <c r="BV39" i="52"/>
  <c r="BU54" i="52"/>
  <c r="BV49" i="52"/>
  <c r="BZ48" i="52"/>
  <c r="BY53" i="52"/>
  <c r="BU50" i="52"/>
  <c r="BY48" i="52"/>
  <c r="BV41" i="52"/>
  <c r="BZ46" i="52"/>
  <c r="BU57" i="52"/>
  <c r="BV44" i="52"/>
  <c r="BU41" i="52"/>
  <c r="BV54" i="52"/>
  <c r="BZ42" i="52"/>
  <c r="BY42" i="52"/>
  <c r="BZ56" i="52"/>
  <c r="BV47" i="52"/>
  <c r="BZ53" i="52"/>
  <c r="BZ43" i="52"/>
  <c r="BU38" i="52"/>
  <c r="BY45" i="52"/>
  <c r="BY43" i="52"/>
  <c r="BV57" i="52"/>
  <c r="BV52" i="52"/>
  <c r="BU40" i="52"/>
  <c r="BU51" i="52"/>
  <c r="BV37" i="52"/>
  <c r="BU47" i="52"/>
  <c r="BZ45" i="52"/>
  <c r="BU55" i="52"/>
  <c r="BZ52" i="52"/>
  <c r="BY58" i="52"/>
  <c r="BV55" i="52"/>
  <c r="BV40" i="52"/>
  <c r="BU37" i="52"/>
  <c r="BY46" i="52"/>
  <c r="BY56" i="52"/>
  <c r="BU39" i="52"/>
  <c r="BV38" i="52"/>
  <c r="BY52" i="52"/>
  <c r="BV50" i="52"/>
  <c r="BZ58" i="52"/>
  <c r="BU49" i="52"/>
  <c r="BW44" i="52" l="1"/>
  <c r="BX44" i="52"/>
  <c r="BW40" i="52"/>
  <c r="BX40" i="52"/>
  <c r="AD40" i="52"/>
  <c r="AD41" i="52"/>
  <c r="BW41" i="52"/>
  <c r="BX41" i="52"/>
  <c r="AD51" i="52"/>
  <c r="BW51" i="52"/>
  <c r="BX51" i="52"/>
  <c r="BX39" i="52"/>
  <c r="AD39" i="52"/>
  <c r="BW39" i="52"/>
  <c r="BX38" i="52"/>
  <c r="AD38" i="52"/>
  <c r="BW38" i="52"/>
  <c r="BW37" i="52"/>
  <c r="BX37" i="52"/>
  <c r="AD37" i="52"/>
  <c r="BX54" i="52"/>
  <c r="BW54" i="52"/>
  <c r="AD54" i="52"/>
  <c r="CA53" i="52"/>
  <c r="AE53" i="52"/>
  <c r="CB53" i="52"/>
  <c r="BW50" i="52"/>
  <c r="BX50" i="52"/>
  <c r="AD50" i="52"/>
  <c r="CB45" i="52"/>
  <c r="CA45" i="52"/>
  <c r="AE45" i="52"/>
  <c r="CA46" i="52"/>
  <c r="AE46" i="52"/>
  <c r="CB46" i="52"/>
  <c r="CA42" i="52"/>
  <c r="AE42" i="52"/>
  <c r="CB42" i="52"/>
  <c r="BX49" i="52"/>
  <c r="BW49" i="52"/>
  <c r="AD49" i="52"/>
  <c r="CA52" i="52"/>
  <c r="AE52" i="52"/>
  <c r="CB52" i="52"/>
  <c r="CB43" i="52"/>
  <c r="CA43" i="52"/>
  <c r="AE43" i="52"/>
  <c r="CB48" i="52"/>
  <c r="AE48" i="52"/>
  <c r="CA48" i="52"/>
  <c r="BX47" i="52"/>
  <c r="AD47" i="52"/>
  <c r="BW47" i="52"/>
  <c r="CA44" i="52"/>
  <c r="AE44" i="52"/>
  <c r="CB44" i="52"/>
  <c r="CB58" i="52"/>
  <c r="AE58" i="52"/>
  <c r="CA58" i="52"/>
  <c r="AD55" i="52"/>
  <c r="BW55" i="52"/>
  <c r="BX55" i="52"/>
  <c r="AD57" i="52"/>
  <c r="BW57" i="52"/>
  <c r="BX57" i="52"/>
  <c r="CA56" i="52"/>
  <c r="AE56" i="52"/>
  <c r="CB56" i="52"/>
  <c r="S206" i="35"/>
  <c r="P206" i="35"/>
  <c r="O206" i="35"/>
  <c r="N206" i="35"/>
  <c r="S205" i="35"/>
  <c r="P205" i="35"/>
  <c r="O205" i="35"/>
  <c r="N205" i="35"/>
  <c r="S204" i="35"/>
  <c r="P204" i="35"/>
  <c r="O204" i="35"/>
  <c r="N204" i="35"/>
  <c r="S203" i="35"/>
  <c r="P203" i="35"/>
  <c r="O203" i="35"/>
  <c r="N203" i="35"/>
  <c r="S202" i="35"/>
  <c r="P202" i="35"/>
  <c r="O202" i="35"/>
  <c r="N202" i="35"/>
  <c r="S201" i="35"/>
  <c r="P201" i="35"/>
  <c r="O201" i="35"/>
  <c r="N201" i="35"/>
  <c r="S200" i="35"/>
  <c r="P200" i="35"/>
  <c r="O200" i="35"/>
  <c r="N200" i="35"/>
  <c r="S199" i="35"/>
  <c r="P199" i="35"/>
  <c r="O199" i="35"/>
  <c r="N199" i="35"/>
  <c r="S198" i="35"/>
  <c r="P198" i="35"/>
  <c r="O198" i="35"/>
  <c r="N198" i="35"/>
  <c r="S197" i="35"/>
  <c r="P197" i="35"/>
  <c r="O197" i="35"/>
  <c r="N197" i="35"/>
  <c r="S196" i="35"/>
  <c r="P196" i="35"/>
  <c r="O196" i="35"/>
  <c r="N196" i="35"/>
  <c r="S195" i="35"/>
  <c r="P195" i="35"/>
  <c r="O195" i="35"/>
  <c r="N195" i="35"/>
  <c r="S194" i="35"/>
  <c r="P194" i="35"/>
  <c r="O194" i="35"/>
  <c r="N194" i="35"/>
  <c r="S193" i="35"/>
  <c r="P193" i="35"/>
  <c r="O193" i="35"/>
  <c r="N193" i="35"/>
  <c r="S192" i="35"/>
  <c r="P192" i="35"/>
  <c r="O192" i="35"/>
  <c r="N192" i="35"/>
  <c r="S191" i="35"/>
  <c r="P191" i="35"/>
  <c r="O191" i="35"/>
  <c r="N191" i="35"/>
  <c r="S190" i="35"/>
  <c r="P190" i="35"/>
  <c r="O190" i="35"/>
  <c r="N190" i="35"/>
  <c r="S189" i="35"/>
  <c r="P189" i="35"/>
  <c r="O189" i="35"/>
  <c r="N189" i="35"/>
  <c r="S188" i="35"/>
  <c r="P188" i="35"/>
  <c r="O188" i="35"/>
  <c r="N188" i="35"/>
  <c r="S187" i="35"/>
  <c r="P187" i="35"/>
  <c r="O187" i="35"/>
  <c r="N187" i="35"/>
  <c r="S186" i="35"/>
  <c r="P186" i="35"/>
  <c r="O186" i="35"/>
  <c r="N186" i="35"/>
  <c r="S185" i="35"/>
  <c r="P185" i="35"/>
  <c r="O185" i="35"/>
  <c r="N185" i="35"/>
  <c r="S184" i="35"/>
  <c r="P184" i="35"/>
  <c r="O184" i="35"/>
  <c r="N184" i="35"/>
  <c r="S183" i="35"/>
  <c r="P183" i="35"/>
  <c r="O183" i="35"/>
  <c r="N183" i="35"/>
  <c r="S182" i="35"/>
  <c r="P182" i="35"/>
  <c r="O182" i="35"/>
  <c r="N182" i="35"/>
  <c r="S181" i="35"/>
  <c r="P181" i="35"/>
  <c r="O181" i="35"/>
  <c r="N181" i="35"/>
  <c r="S180" i="35"/>
  <c r="P180" i="35"/>
  <c r="O180" i="35"/>
  <c r="N180" i="35"/>
  <c r="S179" i="35"/>
  <c r="P179" i="35"/>
  <c r="O179" i="35"/>
  <c r="N179" i="35"/>
  <c r="S178" i="35"/>
  <c r="P178" i="35"/>
  <c r="O178" i="35"/>
  <c r="N178" i="35"/>
  <c r="S177" i="35"/>
  <c r="P177" i="35"/>
  <c r="O177" i="35"/>
  <c r="N177" i="35"/>
  <c r="S176" i="35"/>
  <c r="P176" i="35"/>
  <c r="O176" i="35"/>
  <c r="N176" i="35"/>
  <c r="S175" i="35"/>
  <c r="P175" i="35"/>
  <c r="O175" i="35"/>
  <c r="N175" i="35"/>
  <c r="S174" i="35"/>
  <c r="P174" i="35"/>
  <c r="O174" i="35"/>
  <c r="N174" i="35"/>
  <c r="S173" i="35"/>
  <c r="P173" i="35"/>
  <c r="O173" i="35"/>
  <c r="N173" i="35"/>
  <c r="S172" i="35"/>
  <c r="P172" i="35"/>
  <c r="O172" i="35"/>
  <c r="N172" i="35"/>
  <c r="S171" i="35"/>
  <c r="P171" i="35"/>
  <c r="O171" i="35"/>
  <c r="N171" i="35"/>
  <c r="S170" i="35"/>
  <c r="P170" i="35"/>
  <c r="O170" i="35"/>
  <c r="N170" i="35"/>
  <c r="S169" i="35"/>
  <c r="P169" i="35"/>
  <c r="O169" i="35"/>
  <c r="N169" i="35"/>
  <c r="S168" i="35"/>
  <c r="P168" i="35"/>
  <c r="O168" i="35"/>
  <c r="N168" i="35"/>
  <c r="S167" i="35"/>
  <c r="P167" i="35"/>
  <c r="O167" i="35"/>
  <c r="N167" i="35"/>
  <c r="S166" i="35"/>
  <c r="P166" i="35"/>
  <c r="O166" i="35"/>
  <c r="N166" i="35"/>
  <c r="S165" i="35"/>
  <c r="P165" i="35"/>
  <c r="O165" i="35"/>
  <c r="N165" i="35"/>
  <c r="S164" i="35"/>
  <c r="P164" i="35"/>
  <c r="O164" i="35"/>
  <c r="N164" i="35"/>
  <c r="S163" i="35"/>
  <c r="P163" i="35"/>
  <c r="O163" i="35"/>
  <c r="N163" i="35"/>
  <c r="S162" i="35"/>
  <c r="P162" i="35"/>
  <c r="O162" i="35"/>
  <c r="N162" i="35"/>
  <c r="S161" i="35"/>
  <c r="P161" i="35"/>
  <c r="O161" i="35"/>
  <c r="N161" i="35"/>
  <c r="S160" i="35"/>
  <c r="P160" i="35"/>
  <c r="O160" i="35"/>
  <c r="N160" i="35"/>
  <c r="S159" i="35"/>
  <c r="P159" i="35"/>
  <c r="O159" i="35"/>
  <c r="N159" i="35"/>
  <c r="S158" i="35"/>
  <c r="P158" i="35"/>
  <c r="O158" i="35"/>
  <c r="N158" i="35"/>
  <c r="S157" i="35"/>
  <c r="P157" i="35"/>
  <c r="O157" i="35"/>
  <c r="N157" i="35"/>
  <c r="S156" i="35"/>
  <c r="P156" i="35"/>
  <c r="O156" i="35"/>
  <c r="N156" i="35"/>
  <c r="S155" i="35"/>
  <c r="P155" i="35"/>
  <c r="O155" i="35"/>
  <c r="N155" i="35"/>
  <c r="S154" i="35"/>
  <c r="P154" i="35"/>
  <c r="O154" i="35"/>
  <c r="N154" i="35"/>
  <c r="S153" i="35"/>
  <c r="P153" i="35"/>
  <c r="O153" i="35"/>
  <c r="N153" i="35"/>
  <c r="S152" i="35"/>
  <c r="P152" i="35"/>
  <c r="O152" i="35"/>
  <c r="N152" i="35"/>
  <c r="S151" i="35"/>
  <c r="P151" i="35"/>
  <c r="O151" i="35"/>
  <c r="N151" i="35"/>
  <c r="S150" i="35"/>
  <c r="P150" i="35"/>
  <c r="O150" i="35"/>
  <c r="N150" i="35"/>
  <c r="S149" i="35"/>
  <c r="P149" i="35"/>
  <c r="O149" i="35"/>
  <c r="N149" i="35"/>
  <c r="AB148" i="35"/>
  <c r="S148" i="35"/>
  <c r="P148" i="35"/>
  <c r="O148" i="35"/>
  <c r="N148" i="35"/>
  <c r="S147" i="35"/>
  <c r="P147" i="35"/>
  <c r="O147" i="35"/>
  <c r="N147" i="35"/>
  <c r="S146" i="35"/>
  <c r="P146" i="35"/>
  <c r="O146" i="35"/>
  <c r="N146" i="35"/>
  <c r="S145" i="35"/>
  <c r="P145" i="35"/>
  <c r="O145" i="35"/>
  <c r="N145" i="35"/>
  <c r="S144" i="35"/>
  <c r="P144" i="35"/>
  <c r="O144" i="35"/>
  <c r="N144" i="35"/>
  <c r="S143" i="35"/>
  <c r="P143" i="35"/>
  <c r="O143" i="35"/>
  <c r="N143" i="35"/>
  <c r="S142" i="35"/>
  <c r="P142" i="35"/>
  <c r="O142" i="35"/>
  <c r="N142" i="35"/>
  <c r="S141" i="35"/>
  <c r="P141" i="35"/>
  <c r="O141" i="35"/>
  <c r="N141" i="35"/>
  <c r="S140" i="35"/>
  <c r="P140" i="35"/>
  <c r="O140" i="35"/>
  <c r="N140" i="35"/>
  <c r="S139" i="35"/>
  <c r="P139" i="35"/>
  <c r="O139" i="35"/>
  <c r="N139" i="35"/>
  <c r="S138" i="35"/>
  <c r="P138" i="35"/>
  <c r="O138" i="35"/>
  <c r="N138" i="35"/>
  <c r="S137" i="35"/>
  <c r="P137" i="35"/>
  <c r="O137" i="35"/>
  <c r="N137" i="35"/>
  <c r="S136" i="35"/>
  <c r="P136" i="35"/>
  <c r="O136" i="35"/>
  <c r="N136" i="35"/>
  <c r="S135" i="35"/>
  <c r="P135" i="35"/>
  <c r="O135" i="35"/>
  <c r="N135" i="35"/>
  <c r="S134" i="35"/>
  <c r="P134" i="35"/>
  <c r="O134" i="35"/>
  <c r="N134" i="35"/>
  <c r="S133" i="35"/>
  <c r="P133" i="35"/>
  <c r="O133" i="35"/>
  <c r="N133" i="35"/>
  <c r="S132" i="35"/>
  <c r="P132" i="35"/>
  <c r="O132" i="35"/>
  <c r="N132" i="35"/>
  <c r="S131" i="35"/>
  <c r="P131" i="35"/>
  <c r="O131" i="35"/>
  <c r="N131" i="35"/>
  <c r="S130" i="35"/>
  <c r="P130" i="35"/>
  <c r="O130" i="35"/>
  <c r="N130" i="35"/>
  <c r="S129" i="35"/>
  <c r="P129" i="35"/>
  <c r="O129" i="35"/>
  <c r="N129" i="35"/>
  <c r="S128" i="35"/>
  <c r="P128" i="35"/>
  <c r="O128" i="35"/>
  <c r="N128" i="35"/>
  <c r="S127" i="35"/>
  <c r="P127" i="35"/>
  <c r="O127" i="35"/>
  <c r="N127" i="35"/>
  <c r="S126" i="35"/>
  <c r="P126" i="35"/>
  <c r="O126" i="35"/>
  <c r="N126" i="35"/>
  <c r="S125" i="35"/>
  <c r="P125" i="35"/>
  <c r="O125" i="35"/>
  <c r="N125" i="35"/>
  <c r="S124" i="35"/>
  <c r="P124" i="35"/>
  <c r="O124" i="35"/>
  <c r="N124" i="35"/>
  <c r="S123" i="35"/>
  <c r="P123" i="35"/>
  <c r="O123" i="35"/>
  <c r="N123" i="35"/>
  <c r="S122" i="35"/>
  <c r="P122" i="35"/>
  <c r="O122" i="35"/>
  <c r="N122" i="35"/>
  <c r="S121" i="35"/>
  <c r="P121" i="35"/>
  <c r="O121" i="35"/>
  <c r="N121" i="35"/>
  <c r="S120" i="35"/>
  <c r="P120" i="35"/>
  <c r="O120" i="35"/>
  <c r="N120" i="35"/>
  <c r="S119" i="35"/>
  <c r="P119" i="35"/>
  <c r="O119" i="35"/>
  <c r="N119" i="35"/>
  <c r="S118" i="35"/>
  <c r="P118" i="35"/>
  <c r="O118" i="35"/>
  <c r="N118" i="35"/>
  <c r="S117" i="35"/>
  <c r="P117" i="35"/>
  <c r="O117" i="35"/>
  <c r="N117" i="35"/>
  <c r="R116" i="35"/>
  <c r="S116" i="35" s="1"/>
  <c r="P116" i="35"/>
  <c r="N116" i="35"/>
  <c r="L116" i="35"/>
  <c r="O116" i="35" s="1"/>
  <c r="S115" i="35"/>
  <c r="P115" i="35"/>
  <c r="O115" i="35"/>
  <c r="N115" i="35"/>
  <c r="S114" i="35"/>
  <c r="P114" i="35"/>
  <c r="O114" i="35"/>
  <c r="N114" i="35"/>
  <c r="S113" i="35"/>
  <c r="P113" i="35"/>
  <c r="O113" i="35"/>
  <c r="N113" i="35"/>
  <c r="S112" i="35"/>
  <c r="P112" i="35"/>
  <c r="O112" i="35"/>
  <c r="N112" i="35"/>
  <c r="S111" i="35"/>
  <c r="P111" i="35"/>
  <c r="O111" i="35"/>
  <c r="N111" i="35"/>
  <c r="S110" i="35"/>
  <c r="P110" i="35"/>
  <c r="O110" i="35"/>
  <c r="N110" i="35"/>
  <c r="S109" i="35"/>
  <c r="P109" i="35"/>
  <c r="O109" i="35"/>
  <c r="N109" i="35"/>
  <c r="S108" i="35"/>
  <c r="P108" i="35"/>
  <c r="O108" i="35"/>
  <c r="N108" i="35"/>
  <c r="S107" i="35"/>
  <c r="P107" i="35"/>
  <c r="O107" i="35"/>
  <c r="N107" i="35"/>
  <c r="S106" i="35"/>
  <c r="P106" i="35"/>
  <c r="O106" i="35"/>
  <c r="N106" i="35"/>
  <c r="S105" i="35"/>
  <c r="P105" i="35"/>
  <c r="O105" i="35"/>
  <c r="N105" i="35"/>
  <c r="S104" i="35"/>
  <c r="P104" i="35"/>
  <c r="O104" i="35"/>
  <c r="N104" i="35"/>
  <c r="S103" i="35"/>
  <c r="P103" i="35"/>
  <c r="O103" i="35"/>
  <c r="N103" i="35"/>
  <c r="S102" i="35"/>
  <c r="P102" i="35"/>
  <c r="O102" i="35"/>
  <c r="N102" i="35"/>
  <c r="S101" i="35"/>
  <c r="P101" i="35"/>
  <c r="O101" i="35"/>
  <c r="N101" i="35"/>
  <c r="S100" i="35"/>
  <c r="P100" i="35"/>
  <c r="O100" i="35"/>
  <c r="N100" i="35"/>
  <c r="S99" i="35"/>
  <c r="P99" i="35"/>
  <c r="O99" i="35"/>
  <c r="N99" i="35"/>
  <c r="S98" i="35"/>
  <c r="P98" i="35"/>
  <c r="O98" i="35"/>
  <c r="N98" i="35"/>
  <c r="S97" i="35"/>
  <c r="P97" i="35"/>
  <c r="O97" i="35"/>
  <c r="N97" i="35"/>
  <c r="S96" i="35"/>
  <c r="P96" i="35"/>
  <c r="O96" i="35"/>
  <c r="N96" i="35"/>
  <c r="S95" i="35"/>
  <c r="P95" i="35"/>
  <c r="O95" i="35"/>
  <c r="N95" i="35"/>
  <c r="S94" i="35"/>
  <c r="P94" i="35"/>
  <c r="O94" i="35"/>
  <c r="N94" i="35"/>
  <c r="S93" i="35"/>
  <c r="P93" i="35"/>
  <c r="O93" i="35"/>
  <c r="N93" i="35"/>
  <c r="S92" i="35"/>
  <c r="P92" i="35"/>
  <c r="O92" i="35"/>
  <c r="N92" i="35"/>
  <c r="S91" i="35"/>
  <c r="P91" i="35"/>
  <c r="O91" i="35"/>
  <c r="N91" i="35"/>
  <c r="S90" i="35"/>
  <c r="P90" i="35"/>
  <c r="O90" i="35"/>
  <c r="N90" i="35"/>
  <c r="S89" i="35"/>
  <c r="P89" i="35"/>
  <c r="O89" i="35"/>
  <c r="N89" i="35"/>
  <c r="S88" i="35"/>
  <c r="P88" i="35"/>
  <c r="O88" i="35"/>
  <c r="N88" i="35"/>
  <c r="S87" i="35"/>
  <c r="P87" i="35"/>
  <c r="O87" i="35"/>
  <c r="N87" i="35"/>
  <c r="S86" i="35"/>
  <c r="P86" i="35"/>
  <c r="O86" i="35"/>
  <c r="N86" i="35"/>
  <c r="S85" i="35"/>
  <c r="P85" i="35"/>
  <c r="O85" i="35"/>
  <c r="N85" i="35"/>
  <c r="S84" i="35"/>
  <c r="P84" i="35"/>
  <c r="O84" i="35"/>
  <c r="N84" i="35"/>
  <c r="S83" i="35"/>
  <c r="P83" i="35"/>
  <c r="O83" i="35"/>
  <c r="N83" i="35"/>
  <c r="S82" i="35"/>
  <c r="P82" i="35"/>
  <c r="O82" i="35"/>
  <c r="N82" i="35"/>
  <c r="S81" i="35"/>
  <c r="P81" i="35"/>
  <c r="O81" i="35"/>
  <c r="N81" i="35"/>
  <c r="S80" i="35"/>
  <c r="P80" i="35"/>
  <c r="O80" i="35"/>
  <c r="N80" i="35"/>
  <c r="S79" i="35"/>
  <c r="P79" i="35"/>
  <c r="O79" i="35"/>
  <c r="N79" i="35"/>
  <c r="S78" i="35"/>
  <c r="P78" i="35"/>
  <c r="O78" i="35"/>
  <c r="N78" i="35"/>
  <c r="S77" i="35"/>
  <c r="P77" i="35"/>
  <c r="O77" i="35"/>
  <c r="N77" i="35"/>
  <c r="S76" i="35"/>
  <c r="P76" i="35"/>
  <c r="O76" i="35"/>
  <c r="N76" i="35"/>
  <c r="S75" i="35"/>
  <c r="P75" i="35"/>
  <c r="O75" i="35"/>
  <c r="N75" i="35"/>
  <c r="S74" i="35"/>
  <c r="P74" i="35"/>
  <c r="O74" i="35"/>
  <c r="N74" i="35"/>
  <c r="S73" i="35"/>
  <c r="P73" i="35"/>
  <c r="O73" i="35"/>
  <c r="N73" i="35"/>
  <c r="S72" i="35"/>
  <c r="P72" i="35"/>
  <c r="O72" i="35"/>
  <c r="N72" i="35"/>
  <c r="S71" i="35"/>
  <c r="P71" i="35"/>
  <c r="O71" i="35"/>
  <c r="N71" i="35"/>
  <c r="S70" i="35"/>
  <c r="P70" i="35"/>
  <c r="O70" i="35"/>
  <c r="N70" i="35"/>
  <c r="S69" i="35"/>
  <c r="P69" i="35"/>
  <c r="O69" i="35"/>
  <c r="N69" i="35"/>
  <c r="S68" i="35"/>
  <c r="P68" i="35"/>
  <c r="O68" i="35"/>
  <c r="N68" i="35"/>
  <c r="S67" i="35"/>
  <c r="P67" i="35"/>
  <c r="O67" i="35"/>
  <c r="N67" i="35"/>
  <c r="S66" i="35"/>
  <c r="P66" i="35"/>
  <c r="O66" i="35"/>
  <c r="N66" i="35"/>
  <c r="S65" i="35"/>
  <c r="P65" i="35"/>
  <c r="O65" i="35"/>
  <c r="N65" i="35"/>
  <c r="S64" i="35"/>
  <c r="P64" i="35"/>
  <c r="O64" i="35"/>
  <c r="N64" i="35"/>
  <c r="S63" i="35"/>
  <c r="P63" i="35"/>
  <c r="O63" i="35"/>
  <c r="N63" i="35"/>
  <c r="S62" i="35"/>
  <c r="P62" i="35"/>
  <c r="O62" i="35"/>
  <c r="N62" i="35"/>
  <c r="S61" i="35"/>
  <c r="P61" i="35"/>
  <c r="O61" i="35"/>
  <c r="N61" i="35"/>
  <c r="S60" i="35"/>
  <c r="P60" i="35"/>
  <c r="O60" i="35"/>
  <c r="N60" i="35"/>
  <c r="S59" i="35"/>
  <c r="P59" i="35"/>
  <c r="O59" i="35"/>
  <c r="N59" i="35"/>
  <c r="S58" i="35"/>
  <c r="P58" i="35"/>
  <c r="O58" i="35"/>
  <c r="N58" i="35"/>
  <c r="S57" i="35"/>
  <c r="P57" i="35"/>
  <c r="O57" i="35"/>
  <c r="N57" i="35"/>
  <c r="S56" i="35"/>
  <c r="P56" i="35"/>
  <c r="O56" i="35"/>
  <c r="N56" i="35"/>
  <c r="S55" i="35"/>
  <c r="P55" i="35"/>
  <c r="O55" i="35"/>
  <c r="N55" i="35"/>
  <c r="S54" i="35"/>
  <c r="P54" i="35"/>
  <c r="O54" i="35"/>
  <c r="N54" i="35"/>
  <c r="AB53" i="35"/>
  <c r="S53" i="35"/>
  <c r="P53" i="35"/>
  <c r="O53" i="35"/>
  <c r="N53" i="35"/>
  <c r="S52" i="35"/>
  <c r="P52" i="35"/>
  <c r="O52" i="35"/>
  <c r="N52" i="35"/>
  <c r="S51" i="35"/>
  <c r="P51" i="35"/>
  <c r="O51" i="35"/>
  <c r="N51" i="35"/>
  <c r="S50" i="35"/>
  <c r="P50" i="35"/>
  <c r="O50" i="35"/>
  <c r="N50" i="35"/>
  <c r="S49" i="35"/>
  <c r="P49" i="35"/>
  <c r="O49" i="35"/>
  <c r="N49" i="35"/>
  <c r="S48" i="35"/>
  <c r="P48" i="35"/>
  <c r="O48" i="35"/>
  <c r="N48" i="35"/>
  <c r="S47" i="35"/>
  <c r="P47" i="35"/>
  <c r="O47" i="35"/>
  <c r="N47" i="35"/>
  <c r="S46" i="35"/>
  <c r="P46" i="35"/>
  <c r="O46" i="35"/>
  <c r="N46" i="35"/>
  <c r="S45" i="35"/>
  <c r="P45" i="35"/>
  <c r="O45" i="35"/>
  <c r="N45" i="35"/>
  <c r="S44" i="35"/>
  <c r="P44" i="35"/>
  <c r="O44" i="35"/>
  <c r="N44" i="35"/>
  <c r="S43" i="35"/>
  <c r="P43" i="35"/>
  <c r="O43" i="35"/>
  <c r="N43" i="35"/>
  <c r="S42" i="35"/>
  <c r="P42" i="35"/>
  <c r="O42" i="35"/>
  <c r="N42" i="35"/>
  <c r="S41" i="35"/>
  <c r="P41" i="35"/>
  <c r="O41" i="35"/>
  <c r="N41" i="35"/>
  <c r="S40" i="35"/>
  <c r="P40" i="35"/>
  <c r="O40" i="35"/>
  <c r="N40" i="35"/>
  <c r="S39" i="35"/>
  <c r="P39" i="35"/>
  <c r="O39" i="35"/>
  <c r="N39" i="35"/>
  <c r="S38" i="35"/>
  <c r="P38" i="35"/>
  <c r="O38" i="35"/>
  <c r="N38" i="35"/>
  <c r="S37" i="35"/>
  <c r="P37" i="35"/>
  <c r="O37" i="35"/>
  <c r="N37" i="35"/>
  <c r="S36" i="35"/>
  <c r="P36" i="35"/>
  <c r="O36" i="35"/>
  <c r="N36" i="35"/>
  <c r="S35" i="35"/>
  <c r="P35" i="35"/>
  <c r="O35" i="35"/>
  <c r="N35" i="35"/>
  <c r="S34" i="35"/>
  <c r="P34" i="35"/>
  <c r="O34" i="35"/>
  <c r="N34" i="35"/>
  <c r="S33" i="35"/>
  <c r="P33" i="35"/>
  <c r="O33" i="35"/>
  <c r="N33" i="35"/>
  <c r="S32" i="35"/>
  <c r="P32" i="35"/>
  <c r="O32" i="35"/>
  <c r="N32" i="35"/>
  <c r="S31" i="35"/>
  <c r="P31" i="35"/>
  <c r="O31" i="35"/>
  <c r="N31" i="35"/>
  <c r="S30" i="35"/>
  <c r="P30" i="35"/>
  <c r="O30" i="35"/>
  <c r="N30" i="35"/>
  <c r="S29" i="35"/>
  <c r="P29" i="35"/>
  <c r="O29" i="35"/>
  <c r="N29" i="35"/>
  <c r="S28" i="35"/>
  <c r="P28" i="35"/>
  <c r="O28" i="35"/>
  <c r="N28" i="35"/>
  <c r="S27" i="35"/>
  <c r="P27" i="35"/>
  <c r="O27" i="35"/>
  <c r="N27" i="35"/>
  <c r="S26" i="35"/>
  <c r="P26" i="35"/>
  <c r="O26" i="35"/>
  <c r="N26" i="35"/>
  <c r="S25" i="35"/>
  <c r="P25" i="35"/>
  <c r="O25" i="35"/>
  <c r="N25" i="35"/>
  <c r="S24" i="35"/>
  <c r="P24" i="35"/>
  <c r="O24" i="35"/>
  <c r="N24" i="35"/>
  <c r="S23" i="35"/>
  <c r="P23" i="35"/>
  <c r="O23" i="35"/>
  <c r="N23" i="35"/>
  <c r="S22" i="35"/>
  <c r="P22" i="35"/>
  <c r="O22" i="35"/>
  <c r="N22" i="35"/>
  <c r="S21" i="35"/>
  <c r="P21" i="35"/>
  <c r="O21" i="35"/>
  <c r="N21" i="35"/>
  <c r="S20" i="35"/>
  <c r="P20" i="35"/>
  <c r="O20" i="35"/>
  <c r="N20" i="35"/>
  <c r="S19" i="35"/>
  <c r="P19" i="35"/>
  <c r="O19" i="35"/>
  <c r="N19" i="35"/>
  <c r="S18" i="35"/>
  <c r="P18" i="35"/>
  <c r="O18" i="35"/>
  <c r="N18" i="35"/>
  <c r="S17" i="35"/>
  <c r="P17" i="35"/>
  <c r="O17" i="35"/>
  <c r="N17" i="35"/>
  <c r="S16" i="35"/>
  <c r="P16" i="35"/>
  <c r="O16" i="35"/>
  <c r="N16" i="35"/>
  <c r="S15" i="35"/>
  <c r="P15" i="35"/>
  <c r="O15" i="35"/>
  <c r="N15" i="35"/>
  <c r="S14" i="35"/>
  <c r="P14" i="35"/>
  <c r="O14" i="35"/>
  <c r="N14" i="35"/>
  <c r="S13" i="35"/>
  <c r="P13" i="35"/>
  <c r="O13" i="35"/>
  <c r="N13" i="35"/>
  <c r="S12" i="35"/>
  <c r="P12" i="35"/>
  <c r="O12" i="35"/>
  <c r="N12" i="35"/>
  <c r="S11" i="35"/>
  <c r="P11" i="35"/>
  <c r="O11" i="35"/>
  <c r="N11" i="35"/>
  <c r="S10" i="35"/>
  <c r="P10" i="35"/>
  <c r="O10" i="35"/>
  <c r="N10" i="35"/>
  <c r="S9" i="35"/>
  <c r="P9" i="35"/>
  <c r="O9" i="35"/>
  <c r="N9" i="35"/>
  <c r="CD53" i="52"/>
  <c r="BZ40" i="52"/>
  <c r="BZ41" i="52"/>
  <c r="CD45" i="52"/>
  <c r="CC44" i="52"/>
  <c r="BY57" i="52"/>
  <c r="BY44" i="52"/>
  <c r="BY51" i="52"/>
  <c r="BZ39" i="52"/>
  <c r="CD52" i="52"/>
  <c r="CD46" i="52"/>
  <c r="CC52" i="52"/>
  <c r="CD42" i="52"/>
  <c r="BZ44" i="52"/>
  <c r="BY54" i="52"/>
  <c r="CD48" i="52"/>
  <c r="CC42" i="52"/>
  <c r="CC56" i="52"/>
  <c r="CC43" i="52"/>
  <c r="CC53" i="52"/>
  <c r="BY49" i="52"/>
  <c r="BY40" i="52"/>
  <c r="BZ51" i="52"/>
  <c r="BY39" i="52"/>
  <c r="BZ37" i="52"/>
  <c r="CD44" i="52"/>
  <c r="CD43" i="52"/>
  <c r="BY50" i="52"/>
  <c r="CC48" i="52"/>
  <c r="BZ50" i="52"/>
  <c r="BZ47" i="52"/>
  <c r="BY37" i="52"/>
  <c r="BY55" i="52"/>
  <c r="BZ55" i="52"/>
  <c r="CC58" i="52"/>
  <c r="CD56" i="52"/>
  <c r="BY38" i="52"/>
  <c r="BZ54" i="52"/>
  <c r="CC46" i="52"/>
  <c r="BY47" i="52"/>
  <c r="CD58" i="52"/>
  <c r="BZ57" i="52"/>
  <c r="BY41" i="52"/>
  <c r="BZ38" i="52"/>
  <c r="CC45" i="52"/>
  <c r="BZ49" i="52"/>
  <c r="AE40" i="52" l="1"/>
  <c r="CB40" i="52"/>
  <c r="CA40" i="52"/>
  <c r="CA51" i="52"/>
  <c r="AE51" i="52"/>
  <c r="CB51" i="52"/>
  <c r="CB41" i="52"/>
  <c r="AE41" i="52"/>
  <c r="CA41" i="52"/>
  <c r="CA39" i="52"/>
  <c r="AE39" i="52"/>
  <c r="CB39" i="52"/>
  <c r="AE38" i="52"/>
  <c r="CA38" i="52"/>
  <c r="CB38" i="52"/>
  <c r="CA37" i="52"/>
  <c r="AE37" i="52"/>
  <c r="CB37" i="52"/>
  <c r="CA54" i="52"/>
  <c r="CB54" i="52"/>
  <c r="AE54" i="52"/>
  <c r="CB55" i="52"/>
  <c r="AE55" i="52"/>
  <c r="CA55" i="52"/>
  <c r="CF44" i="52"/>
  <c r="CE44" i="52"/>
  <c r="AF44" i="52"/>
  <c r="AF43" i="52"/>
  <c r="CE43" i="52"/>
  <c r="CF43" i="52"/>
  <c r="CE52" i="52"/>
  <c r="AF52" i="52"/>
  <c r="CF52" i="52"/>
  <c r="AF45" i="52"/>
  <c r="CE45" i="52"/>
  <c r="CF45" i="52"/>
  <c r="CF56" i="52"/>
  <c r="AF56" i="52"/>
  <c r="CE56" i="52"/>
  <c r="CB57" i="52"/>
  <c r="AE57" i="52"/>
  <c r="CA57" i="52"/>
  <c r="CF42" i="52"/>
  <c r="CE42" i="52"/>
  <c r="AF42" i="52"/>
  <c r="CF58" i="52"/>
  <c r="CE58" i="52"/>
  <c r="AF58" i="52"/>
  <c r="CF48" i="52"/>
  <c r="AF48" i="52"/>
  <c r="CE48" i="52"/>
  <c r="CB49" i="52"/>
  <c r="CA49" i="52"/>
  <c r="AE49" i="52"/>
  <c r="CA47" i="52"/>
  <c r="AE47" i="52"/>
  <c r="CB47" i="52"/>
  <c r="CF46" i="52"/>
  <c r="CE46" i="52"/>
  <c r="AF46" i="52"/>
  <c r="CA50" i="52"/>
  <c r="CB50" i="52"/>
  <c r="AE50" i="52"/>
  <c r="CE53" i="52"/>
  <c r="AF53" i="52"/>
  <c r="CF53" i="52"/>
  <c r="S41" i="33"/>
  <c r="P41" i="33"/>
  <c r="O41" i="33"/>
  <c r="N41" i="33"/>
  <c r="S40" i="33"/>
  <c r="P40" i="33"/>
  <c r="O40" i="33"/>
  <c r="N40" i="33"/>
  <c r="S39" i="33"/>
  <c r="P39" i="33"/>
  <c r="O39" i="33"/>
  <c r="N39" i="33"/>
  <c r="S38" i="33"/>
  <c r="P38" i="33"/>
  <c r="O38" i="33"/>
  <c r="N38" i="33"/>
  <c r="S37" i="33"/>
  <c r="P37" i="33"/>
  <c r="O37" i="33"/>
  <c r="N37" i="33"/>
  <c r="S36" i="33"/>
  <c r="P36" i="33"/>
  <c r="O36" i="33"/>
  <c r="N36" i="33"/>
  <c r="S35" i="33"/>
  <c r="P35" i="33"/>
  <c r="O35" i="33"/>
  <c r="N35" i="33"/>
  <c r="S34" i="33"/>
  <c r="P34" i="33"/>
  <c r="O34" i="33"/>
  <c r="N34" i="33"/>
  <c r="S33" i="33"/>
  <c r="P33" i="33"/>
  <c r="O33" i="33"/>
  <c r="N33" i="33"/>
  <c r="S32" i="33"/>
  <c r="P32" i="33"/>
  <c r="O32" i="33"/>
  <c r="N32" i="33"/>
  <c r="S31" i="33"/>
  <c r="P31" i="33"/>
  <c r="O31" i="33"/>
  <c r="N31" i="33"/>
  <c r="S30" i="33"/>
  <c r="P30" i="33"/>
  <c r="O30" i="33"/>
  <c r="N30" i="33"/>
  <c r="S29" i="33"/>
  <c r="P29" i="33"/>
  <c r="O29" i="33"/>
  <c r="N29" i="33"/>
  <c r="S28" i="33"/>
  <c r="P28" i="33"/>
  <c r="O28" i="33"/>
  <c r="N28" i="33"/>
  <c r="S27" i="33"/>
  <c r="P27" i="33"/>
  <c r="O27" i="33"/>
  <c r="N27" i="33"/>
  <c r="S26" i="33"/>
  <c r="P26" i="33"/>
  <c r="O26" i="33"/>
  <c r="N26" i="33"/>
  <c r="S25" i="33"/>
  <c r="P25" i="33"/>
  <c r="O25" i="33"/>
  <c r="N25" i="33"/>
  <c r="S24" i="33"/>
  <c r="P24" i="33"/>
  <c r="O24" i="33"/>
  <c r="N24" i="33"/>
  <c r="S23" i="33"/>
  <c r="P23" i="33"/>
  <c r="O23" i="33"/>
  <c r="N23" i="33"/>
  <c r="S22" i="33"/>
  <c r="P22" i="33"/>
  <c r="O22" i="33"/>
  <c r="N22" i="33"/>
  <c r="S21" i="33"/>
  <c r="P21" i="33"/>
  <c r="O21" i="33"/>
  <c r="N21" i="33"/>
  <c r="S20" i="33"/>
  <c r="P20" i="33"/>
  <c r="O20" i="33"/>
  <c r="N20" i="33"/>
  <c r="S19" i="33"/>
  <c r="P19" i="33"/>
  <c r="O19" i="33"/>
  <c r="N19" i="33"/>
  <c r="S18" i="33"/>
  <c r="P18" i="33"/>
  <c r="O18" i="33"/>
  <c r="N18" i="33"/>
  <c r="S17" i="33"/>
  <c r="P17" i="33"/>
  <c r="O17" i="33"/>
  <c r="N17" i="33"/>
  <c r="S16" i="33"/>
  <c r="S15" i="33"/>
  <c r="S14" i="33"/>
  <c r="S13" i="33"/>
  <c r="S12" i="33"/>
  <c r="S11" i="33"/>
  <c r="S10" i="33"/>
  <c r="S9" i="33"/>
  <c r="I6" i="33"/>
  <c r="I15" i="32"/>
  <c r="I13" i="32"/>
  <c r="I12" i="32"/>
  <c r="I11" i="32"/>
  <c r="I10" i="32"/>
  <c r="S51" i="31"/>
  <c r="P51" i="31"/>
  <c r="O51" i="31"/>
  <c r="N51" i="31"/>
  <c r="S50" i="31"/>
  <c r="P50" i="31"/>
  <c r="O50" i="31"/>
  <c r="N50" i="31"/>
  <c r="S49" i="31"/>
  <c r="P49" i="31"/>
  <c r="O49" i="31"/>
  <c r="N49" i="31"/>
  <c r="S48" i="31"/>
  <c r="P48" i="31"/>
  <c r="O48" i="31"/>
  <c r="N48" i="31"/>
  <c r="S47" i="31"/>
  <c r="P47" i="31"/>
  <c r="O47" i="31"/>
  <c r="N47" i="31"/>
  <c r="S46" i="31"/>
  <c r="P46" i="31"/>
  <c r="O46" i="31"/>
  <c r="N46" i="31"/>
  <c r="S45" i="31"/>
  <c r="P45" i="31"/>
  <c r="O45" i="31"/>
  <c r="N45" i="31"/>
  <c r="S44" i="31"/>
  <c r="P44" i="31"/>
  <c r="O44" i="31"/>
  <c r="N44" i="31"/>
  <c r="S43" i="31"/>
  <c r="P43" i="31"/>
  <c r="O43" i="31"/>
  <c r="N43" i="31"/>
  <c r="S42" i="31"/>
  <c r="P42" i="31"/>
  <c r="O42" i="31"/>
  <c r="N42" i="31"/>
  <c r="S41" i="31"/>
  <c r="P41" i="31"/>
  <c r="O41" i="31"/>
  <c r="N41" i="31"/>
  <c r="S40" i="31"/>
  <c r="P40" i="31"/>
  <c r="O40" i="31"/>
  <c r="N40" i="31"/>
  <c r="S39" i="31"/>
  <c r="P39" i="31"/>
  <c r="O39" i="31"/>
  <c r="N39" i="31"/>
  <c r="S38" i="31"/>
  <c r="P38" i="31"/>
  <c r="O38" i="31"/>
  <c r="N38" i="31"/>
  <c r="S37" i="31"/>
  <c r="P37" i="31"/>
  <c r="O37" i="31"/>
  <c r="N37" i="31"/>
  <c r="S36" i="31"/>
  <c r="P36" i="31"/>
  <c r="O36" i="31"/>
  <c r="N36" i="31"/>
  <c r="S35" i="31"/>
  <c r="P35" i="31"/>
  <c r="O35" i="31"/>
  <c r="N35" i="31"/>
  <c r="S34" i="31"/>
  <c r="P34" i="31"/>
  <c r="O34" i="31"/>
  <c r="N34" i="31"/>
  <c r="S33" i="31"/>
  <c r="P33" i="31"/>
  <c r="O33" i="31"/>
  <c r="N33" i="31"/>
  <c r="S32" i="31"/>
  <c r="P32" i="31"/>
  <c r="O32" i="31"/>
  <c r="N32" i="31"/>
  <c r="S31" i="31"/>
  <c r="P31" i="31"/>
  <c r="O31" i="31"/>
  <c r="N31" i="31"/>
  <c r="S30" i="31"/>
  <c r="P30" i="31"/>
  <c r="O30" i="31"/>
  <c r="N30" i="31"/>
  <c r="S29" i="31"/>
  <c r="P29" i="31"/>
  <c r="O29" i="31"/>
  <c r="N29" i="31"/>
  <c r="S28" i="31"/>
  <c r="P28" i="31"/>
  <c r="O28" i="31"/>
  <c r="N28" i="31"/>
  <c r="S27" i="31"/>
  <c r="P27" i="31"/>
  <c r="O27" i="31"/>
  <c r="N27" i="31"/>
  <c r="S26" i="31"/>
  <c r="P26" i="31"/>
  <c r="O26" i="31"/>
  <c r="N26" i="31"/>
  <c r="S25" i="31"/>
  <c r="P25" i="31"/>
  <c r="O25" i="31"/>
  <c r="N25" i="31"/>
  <c r="S24" i="31"/>
  <c r="P24" i="31"/>
  <c r="O24" i="31"/>
  <c r="N24" i="31"/>
  <c r="S23" i="31"/>
  <c r="P23" i="31"/>
  <c r="O23" i="31"/>
  <c r="N23" i="31"/>
  <c r="S22" i="31"/>
  <c r="P22" i="31"/>
  <c r="O22" i="31"/>
  <c r="N22" i="31"/>
  <c r="S21" i="31"/>
  <c r="P21" i="31"/>
  <c r="O21" i="31"/>
  <c r="N21" i="31"/>
  <c r="S20" i="31"/>
  <c r="P20" i="31"/>
  <c r="O20" i="31"/>
  <c r="N20" i="31"/>
  <c r="S19" i="31"/>
  <c r="P19" i="31"/>
  <c r="O19" i="31"/>
  <c r="N19" i="31"/>
  <c r="S18" i="31"/>
  <c r="P18" i="31"/>
  <c r="O18" i="31"/>
  <c r="N18" i="31"/>
  <c r="S17" i="31"/>
  <c r="P17" i="31"/>
  <c r="O17" i="31"/>
  <c r="N17" i="31"/>
  <c r="S16" i="31"/>
  <c r="P16" i="31"/>
  <c r="O16" i="31"/>
  <c r="N16" i="31"/>
  <c r="S15" i="31"/>
  <c r="P15" i="31"/>
  <c r="O15" i="31"/>
  <c r="N15" i="31"/>
  <c r="S14" i="31"/>
  <c r="P14" i="31"/>
  <c r="O14" i="31"/>
  <c r="N14" i="31"/>
  <c r="S13" i="31"/>
  <c r="P13" i="31"/>
  <c r="O13" i="31"/>
  <c r="N13" i="31"/>
  <c r="S12" i="31"/>
  <c r="P12" i="31"/>
  <c r="O12" i="31"/>
  <c r="N12" i="31"/>
  <c r="S11" i="31"/>
  <c r="P11" i="31"/>
  <c r="O11" i="31"/>
  <c r="N11" i="31"/>
  <c r="S10" i="31"/>
  <c r="P10" i="31"/>
  <c r="O10" i="31"/>
  <c r="N10" i="31"/>
  <c r="S9" i="31"/>
  <c r="P9" i="31"/>
  <c r="O9" i="31"/>
  <c r="N9" i="31"/>
  <c r="CD40" i="52"/>
  <c r="CD51" i="52"/>
  <c r="CD39" i="52"/>
  <c r="CD37" i="52"/>
  <c r="CH48" i="52"/>
  <c r="CD50" i="52"/>
  <c r="CG43" i="52"/>
  <c r="CG53" i="52"/>
  <c r="CC39" i="52"/>
  <c r="CH45" i="52"/>
  <c r="CD47" i="52"/>
  <c r="CH43" i="52"/>
  <c r="CG42" i="52"/>
  <c r="CC49" i="52"/>
  <c r="CH53" i="52"/>
  <c r="CH52" i="52"/>
  <c r="CG44" i="52"/>
  <c r="CC51" i="52"/>
  <c r="CD55" i="52"/>
  <c r="CC55" i="52"/>
  <c r="CG48" i="52"/>
  <c r="CC41" i="52"/>
  <c r="CC38" i="52"/>
  <c r="CD54" i="52"/>
  <c r="CD57" i="52"/>
  <c r="CH46" i="52"/>
  <c r="CH44" i="52"/>
  <c r="CH58" i="52"/>
  <c r="CC57" i="52"/>
  <c r="CC50" i="52"/>
  <c r="CC37" i="52"/>
  <c r="CH56" i="52"/>
  <c r="CD49" i="52"/>
  <c r="CC40" i="52"/>
  <c r="CG52" i="52"/>
  <c r="CG56" i="52"/>
  <c r="CG58" i="52"/>
  <c r="CG46" i="52"/>
  <c r="CD41" i="52"/>
  <c r="CD38" i="52"/>
  <c r="CG45" i="52"/>
  <c r="CH42" i="52"/>
  <c r="CC47" i="52"/>
  <c r="CC54" i="52"/>
  <c r="CE40" i="52" l="1"/>
  <c r="AF40" i="52"/>
  <c r="CF40" i="52"/>
  <c r="CE51" i="52"/>
  <c r="AF51" i="52"/>
  <c r="CF51" i="52"/>
  <c r="CE41" i="52"/>
  <c r="AF41" i="52"/>
  <c r="CF41" i="52"/>
  <c r="CE38" i="52"/>
  <c r="CF38" i="52"/>
  <c r="AF38" i="52"/>
  <c r="CF39" i="52"/>
  <c r="AF39" i="52"/>
  <c r="CE39" i="52"/>
  <c r="CF54" i="52"/>
  <c r="AF54" i="52"/>
  <c r="CE54" i="52"/>
  <c r="AF37" i="52"/>
  <c r="CF37" i="52"/>
  <c r="CE37" i="52"/>
  <c r="CI53" i="52"/>
  <c r="AG53" i="52"/>
  <c r="CJ53" i="52"/>
  <c r="CE47" i="52"/>
  <c r="AF47" i="52"/>
  <c r="CF47" i="52"/>
  <c r="AG44" i="52"/>
  <c r="CI44" i="52"/>
  <c r="CJ44" i="52"/>
  <c r="AG46" i="52"/>
  <c r="CI46" i="52"/>
  <c r="CJ46" i="52"/>
  <c r="CI56" i="52"/>
  <c r="AG56" i="52"/>
  <c r="CJ56" i="52"/>
  <c r="AG45" i="52"/>
  <c r="CJ45" i="52"/>
  <c r="CI45" i="52"/>
  <c r="CE50" i="52"/>
  <c r="CF50" i="52"/>
  <c r="AF50" i="52"/>
  <c r="CF49" i="52"/>
  <c r="AF49" i="52"/>
  <c r="CE49" i="52"/>
  <c r="AG48" i="52"/>
  <c r="CJ48" i="52"/>
  <c r="CI48" i="52"/>
  <c r="CE57" i="52"/>
  <c r="AF57" i="52"/>
  <c r="CF57" i="52"/>
  <c r="AG42" i="52"/>
  <c r="CI42" i="52"/>
  <c r="CJ42" i="52"/>
  <c r="CI52" i="52"/>
  <c r="CJ52" i="52"/>
  <c r="AG52" i="52"/>
  <c r="AG43" i="52"/>
  <c r="CJ43" i="52"/>
  <c r="CI43" i="52"/>
  <c r="CE55" i="52"/>
  <c r="CF55" i="52"/>
  <c r="AF55" i="52"/>
  <c r="CJ58" i="52"/>
  <c r="AG58" i="52"/>
  <c r="CI58" i="52"/>
  <c r="I29" i="30"/>
  <c r="I24" i="30"/>
  <c r="I23" i="30"/>
  <c r="I22" i="30"/>
  <c r="I9" i="30"/>
  <c r="S89" i="29"/>
  <c r="P89" i="29"/>
  <c r="O89" i="29"/>
  <c r="N89" i="29"/>
  <c r="S88" i="29"/>
  <c r="P88" i="29"/>
  <c r="O88" i="29"/>
  <c r="N88" i="29"/>
  <c r="S87" i="29"/>
  <c r="P87" i="29"/>
  <c r="O87" i="29"/>
  <c r="N87" i="29"/>
  <c r="S86" i="29"/>
  <c r="P86" i="29"/>
  <c r="O86" i="29"/>
  <c r="N86" i="29"/>
  <c r="S85" i="29"/>
  <c r="P85" i="29"/>
  <c r="O85" i="29"/>
  <c r="N85" i="29"/>
  <c r="I85" i="29"/>
  <c r="S84" i="29"/>
  <c r="P84" i="29"/>
  <c r="O84" i="29"/>
  <c r="N84" i="29"/>
  <c r="S83" i="29"/>
  <c r="P83" i="29"/>
  <c r="O83" i="29"/>
  <c r="N83" i="29"/>
  <c r="Q82" i="29"/>
  <c r="S82" i="29" s="1"/>
  <c r="P82" i="29"/>
  <c r="N82" i="29"/>
  <c r="I82" i="29"/>
  <c r="O82" i="29" s="1"/>
  <c r="S81" i="29"/>
  <c r="P81" i="29"/>
  <c r="O81" i="29"/>
  <c r="N81" i="29"/>
  <c r="S80" i="29"/>
  <c r="P80" i="29"/>
  <c r="O80" i="29"/>
  <c r="N80" i="29"/>
  <c r="S79" i="29"/>
  <c r="P79" i="29"/>
  <c r="O79" i="29"/>
  <c r="N79" i="29"/>
  <c r="S78" i="29"/>
  <c r="P78" i="29"/>
  <c r="O78" i="29"/>
  <c r="N78" i="29"/>
  <c r="S77" i="29"/>
  <c r="P77" i="29"/>
  <c r="O77" i="29"/>
  <c r="N77" i="29"/>
  <c r="S76" i="29"/>
  <c r="P76" i="29"/>
  <c r="O76" i="29"/>
  <c r="N76" i="29"/>
  <c r="I76" i="29"/>
  <c r="S75" i="29"/>
  <c r="P75" i="29"/>
  <c r="O75" i="29"/>
  <c r="N75" i="29"/>
  <c r="S74" i="29"/>
  <c r="P74" i="29"/>
  <c r="O74" i="29"/>
  <c r="N74" i="29"/>
  <c r="S73" i="29"/>
  <c r="P73" i="29"/>
  <c r="O73" i="29"/>
  <c r="N73" i="29"/>
  <c r="S72" i="29"/>
  <c r="P72" i="29"/>
  <c r="O72" i="29"/>
  <c r="N72" i="29"/>
  <c r="S71" i="29"/>
  <c r="P71" i="29"/>
  <c r="O71" i="29"/>
  <c r="N71" i="29"/>
  <c r="I71" i="29"/>
  <c r="S70" i="29"/>
  <c r="P70" i="29"/>
  <c r="O70" i="29"/>
  <c r="N70" i="29"/>
  <c r="S69" i="29"/>
  <c r="P69" i="29"/>
  <c r="O69" i="29"/>
  <c r="N69" i="29"/>
  <c r="S68" i="29"/>
  <c r="P68" i="29"/>
  <c r="O68" i="29"/>
  <c r="N68" i="29"/>
  <c r="S67" i="29"/>
  <c r="P67" i="29"/>
  <c r="O67" i="29"/>
  <c r="N67" i="29"/>
  <c r="S66" i="29"/>
  <c r="P66" i="29"/>
  <c r="O66" i="29"/>
  <c r="N66" i="29"/>
  <c r="S65" i="29"/>
  <c r="P65" i="29"/>
  <c r="O65" i="29"/>
  <c r="N65" i="29"/>
  <c r="S64" i="29"/>
  <c r="P64" i="29"/>
  <c r="O64" i="29"/>
  <c r="N64" i="29"/>
  <c r="S63" i="29"/>
  <c r="P63" i="29"/>
  <c r="O63" i="29"/>
  <c r="N63" i="29"/>
  <c r="S62" i="29"/>
  <c r="P62" i="29"/>
  <c r="N62" i="29"/>
  <c r="I62" i="29"/>
  <c r="O62" i="29" s="1"/>
  <c r="S61" i="29"/>
  <c r="P61" i="29"/>
  <c r="O61" i="29"/>
  <c r="N61" i="29"/>
  <c r="S60" i="29"/>
  <c r="P60" i="29"/>
  <c r="O60" i="29"/>
  <c r="N60" i="29"/>
  <c r="S59" i="29"/>
  <c r="P59" i="29"/>
  <c r="O59" i="29"/>
  <c r="N59" i="29"/>
  <c r="S58" i="29"/>
  <c r="P58" i="29"/>
  <c r="O58" i="29"/>
  <c r="N58" i="29"/>
  <c r="S57" i="29"/>
  <c r="P57" i="29"/>
  <c r="O57" i="29"/>
  <c r="N57" i="29"/>
  <c r="S56" i="29"/>
  <c r="P56" i="29"/>
  <c r="O56" i="29"/>
  <c r="N56" i="29"/>
  <c r="S55" i="29"/>
  <c r="P55" i="29"/>
  <c r="O55" i="29"/>
  <c r="N55" i="29"/>
  <c r="S54" i="29"/>
  <c r="P54" i="29"/>
  <c r="O54" i="29"/>
  <c r="N54" i="29"/>
  <c r="S53" i="29"/>
  <c r="P53" i="29"/>
  <c r="O53" i="29"/>
  <c r="N53" i="29"/>
  <c r="S52" i="29"/>
  <c r="P52" i="29"/>
  <c r="O52" i="29"/>
  <c r="N52" i="29"/>
  <c r="S51" i="29"/>
  <c r="P51" i="29"/>
  <c r="O51" i="29"/>
  <c r="N51" i="29"/>
  <c r="S50" i="29"/>
  <c r="P50" i="29"/>
  <c r="O50" i="29"/>
  <c r="N50" i="29"/>
  <c r="S49" i="29"/>
  <c r="P49" i="29"/>
  <c r="O49" i="29"/>
  <c r="N49" i="29"/>
  <c r="S48" i="29"/>
  <c r="P48" i="29"/>
  <c r="O48" i="29"/>
  <c r="N48" i="29"/>
  <c r="S47" i="29"/>
  <c r="P47" i="29"/>
  <c r="O47" i="29"/>
  <c r="N47" i="29"/>
  <c r="S46" i="29"/>
  <c r="P46" i="29"/>
  <c r="O46" i="29"/>
  <c r="N46" i="29"/>
  <c r="S45" i="29"/>
  <c r="P45" i="29"/>
  <c r="O45" i="29"/>
  <c r="N45" i="29"/>
  <c r="S44" i="29"/>
  <c r="P44" i="29"/>
  <c r="O44" i="29"/>
  <c r="N44" i="29"/>
  <c r="S43" i="29"/>
  <c r="P43" i="29"/>
  <c r="O43" i="29"/>
  <c r="N43" i="29"/>
  <c r="S42" i="29"/>
  <c r="P42" i="29"/>
  <c r="O42" i="29"/>
  <c r="N42" i="29"/>
  <c r="S41" i="29"/>
  <c r="P41" i="29"/>
  <c r="O41" i="29"/>
  <c r="N41" i="29"/>
  <c r="S40" i="29"/>
  <c r="P40" i="29"/>
  <c r="O40" i="29"/>
  <c r="N40" i="29"/>
  <c r="S39" i="29"/>
  <c r="P39" i="29"/>
  <c r="O39" i="29"/>
  <c r="N39" i="29"/>
  <c r="S38" i="29"/>
  <c r="P38" i="29"/>
  <c r="O38" i="29"/>
  <c r="N38" i="29"/>
  <c r="S37" i="29"/>
  <c r="P37" i="29"/>
  <c r="O37" i="29"/>
  <c r="N37" i="29"/>
  <c r="S36" i="29"/>
  <c r="P36" i="29"/>
  <c r="O36" i="29"/>
  <c r="N36" i="29"/>
  <c r="S35" i="29"/>
  <c r="P35" i="29"/>
  <c r="O35" i="29"/>
  <c r="N35" i="29"/>
  <c r="S34" i="29"/>
  <c r="P34" i="29"/>
  <c r="O34" i="29"/>
  <c r="N34" i="29"/>
  <c r="S33" i="29"/>
  <c r="P33" i="29"/>
  <c r="O33" i="29"/>
  <c r="N33" i="29"/>
  <c r="S32" i="29"/>
  <c r="P32" i="29"/>
  <c r="O32" i="29"/>
  <c r="N32" i="29"/>
  <c r="S31" i="29"/>
  <c r="P31" i="29"/>
  <c r="O31" i="29"/>
  <c r="N31" i="29"/>
  <c r="S30" i="29"/>
  <c r="P30" i="29"/>
  <c r="O30" i="29"/>
  <c r="N30" i="29"/>
  <c r="S29" i="29"/>
  <c r="P29" i="29"/>
  <c r="O29" i="29"/>
  <c r="N29" i="29"/>
  <c r="S28" i="29"/>
  <c r="P28" i="29"/>
  <c r="O28" i="29"/>
  <c r="N28" i="29"/>
  <c r="S27" i="29"/>
  <c r="P27" i="29"/>
  <c r="O27" i="29"/>
  <c r="N27" i="29"/>
  <c r="S26" i="29"/>
  <c r="P26" i="29"/>
  <c r="O26" i="29"/>
  <c r="N26" i="29"/>
  <c r="S25" i="29"/>
  <c r="P25" i="29"/>
  <c r="O25" i="29"/>
  <c r="N25" i="29"/>
  <c r="S24" i="29"/>
  <c r="P24" i="29"/>
  <c r="O24" i="29"/>
  <c r="N24" i="29"/>
  <c r="S23" i="29"/>
  <c r="O23" i="29"/>
  <c r="N23" i="29"/>
  <c r="S22" i="29"/>
  <c r="P22" i="29"/>
  <c r="O22" i="29"/>
  <c r="N22" i="29"/>
  <c r="S21" i="29"/>
  <c r="P21" i="29"/>
  <c r="O21" i="29"/>
  <c r="N21" i="29"/>
  <c r="S20" i="29"/>
  <c r="P20" i="29"/>
  <c r="O20" i="29"/>
  <c r="N20" i="29"/>
  <c r="S19" i="29"/>
  <c r="P19" i="29"/>
  <c r="O19" i="29"/>
  <c r="N19" i="29"/>
  <c r="S18" i="29"/>
  <c r="P18" i="29"/>
  <c r="O18" i="29"/>
  <c r="N18" i="29"/>
  <c r="S17" i="29"/>
  <c r="P17" i="29"/>
  <c r="O17" i="29"/>
  <c r="N17" i="29"/>
  <c r="S16" i="29"/>
  <c r="P16" i="29"/>
  <c r="O16" i="29"/>
  <c r="N16" i="29"/>
  <c r="S15" i="29"/>
  <c r="P15" i="29"/>
  <c r="O15" i="29"/>
  <c r="N15" i="29"/>
  <c r="S14" i="29"/>
  <c r="P14" i="29"/>
  <c r="O14" i="29"/>
  <c r="N14" i="29"/>
  <c r="S13" i="29"/>
  <c r="P13" i="29"/>
  <c r="O13" i="29"/>
  <c r="N13" i="29"/>
  <c r="S12" i="29"/>
  <c r="P12" i="29"/>
  <c r="O12" i="29"/>
  <c r="N12" i="29"/>
  <c r="S11" i="29"/>
  <c r="P11" i="29"/>
  <c r="O11" i="29"/>
  <c r="N11" i="29"/>
  <c r="S10" i="29"/>
  <c r="P10" i="29"/>
  <c r="O10" i="29"/>
  <c r="N10" i="29"/>
  <c r="Q9" i="29"/>
  <c r="S9" i="29" s="1"/>
  <c r="P9" i="29"/>
  <c r="N9" i="29"/>
  <c r="I9" i="29"/>
  <c r="O9" i="29" s="1"/>
  <c r="CK52" i="52"/>
  <c r="CH51" i="52"/>
  <c r="CG54" i="52"/>
  <c r="CK46" i="52"/>
  <c r="CL53" i="52"/>
  <c r="CL44" i="52"/>
  <c r="CL52" i="52"/>
  <c r="CG40" i="52"/>
  <c r="CG41" i="52"/>
  <c r="CH39" i="52"/>
  <c r="CH37" i="52"/>
  <c r="CK56" i="52"/>
  <c r="CK44" i="52"/>
  <c r="CL48" i="52"/>
  <c r="CG55" i="52"/>
  <c r="CL56" i="52"/>
  <c r="CK43" i="52"/>
  <c r="CG49" i="52"/>
  <c r="CL58" i="52"/>
  <c r="CG51" i="52"/>
  <c r="CG38" i="52"/>
  <c r="CH54" i="52"/>
  <c r="CL45" i="52"/>
  <c r="CK58" i="52"/>
  <c r="CG50" i="52"/>
  <c r="CH55" i="52"/>
  <c r="CH41" i="52"/>
  <c r="CH38" i="52"/>
  <c r="CG37" i="52"/>
  <c r="CH47" i="52"/>
  <c r="CL42" i="52"/>
  <c r="CK45" i="52"/>
  <c r="CG47" i="52"/>
  <c r="CK48" i="52"/>
  <c r="CK53" i="52"/>
  <c r="CL46" i="52"/>
  <c r="CH50" i="52"/>
  <c r="CG57" i="52"/>
  <c r="CK42" i="52"/>
  <c r="CG39" i="52"/>
  <c r="CH49" i="52"/>
  <c r="CH40" i="52"/>
  <c r="CH57" i="52"/>
  <c r="CL43" i="52"/>
  <c r="AG40" i="52" l="1"/>
  <c r="CI40" i="52"/>
  <c r="CJ40" i="52"/>
  <c r="CI51" i="52"/>
  <c r="CJ51" i="52"/>
  <c r="AG51" i="52"/>
  <c r="AG41" i="52"/>
  <c r="CJ41" i="52"/>
  <c r="CI41" i="52"/>
  <c r="AG38" i="52"/>
  <c r="CI38" i="52"/>
  <c r="CJ38" i="52"/>
  <c r="CI39" i="52"/>
  <c r="CJ39" i="52"/>
  <c r="AG39" i="52"/>
  <c r="AG37" i="52"/>
  <c r="CJ37" i="52"/>
  <c r="CI37" i="52"/>
  <c r="CJ54" i="52"/>
  <c r="AG54" i="52"/>
  <c r="CI54" i="52"/>
  <c r="CM52" i="52"/>
  <c r="CN52" i="52"/>
  <c r="AH52" i="52"/>
  <c r="AH45" i="52"/>
  <c r="CM45" i="52"/>
  <c r="CN45" i="52"/>
  <c r="AH46" i="52"/>
  <c r="CN46" i="52"/>
  <c r="CM46" i="52"/>
  <c r="AG47" i="52"/>
  <c r="CI47" i="52"/>
  <c r="CJ47" i="52"/>
  <c r="AH42" i="52"/>
  <c r="CN42" i="52"/>
  <c r="CM42" i="52"/>
  <c r="CJ57" i="52"/>
  <c r="CI57" i="52"/>
  <c r="AG57" i="52"/>
  <c r="AG49" i="52"/>
  <c r="CJ49" i="52"/>
  <c r="CI49" i="52"/>
  <c r="AH56" i="52"/>
  <c r="CN56" i="52"/>
  <c r="CM56" i="52"/>
  <c r="AH58" i="52"/>
  <c r="CN58" i="52"/>
  <c r="CM58" i="52"/>
  <c r="AH43" i="52"/>
  <c r="CM43" i="52"/>
  <c r="CN43" i="52"/>
  <c r="CN48" i="52"/>
  <c r="AH48" i="52"/>
  <c r="CM48" i="52"/>
  <c r="CI50" i="52"/>
  <c r="AG50" i="52"/>
  <c r="CJ50" i="52"/>
  <c r="AH44" i="52"/>
  <c r="CN44" i="52"/>
  <c r="CM44" i="52"/>
  <c r="CM53" i="52"/>
  <c r="CN53" i="52"/>
  <c r="AH53" i="52"/>
  <c r="CJ55" i="52"/>
  <c r="AG55" i="52"/>
  <c r="CI55" i="52"/>
  <c r="S13" i="26"/>
  <c r="P13" i="26"/>
  <c r="O13" i="26"/>
  <c r="N13" i="26"/>
  <c r="S12" i="26"/>
  <c r="P12" i="26"/>
  <c r="O12" i="26"/>
  <c r="N12" i="26"/>
  <c r="S11" i="26"/>
  <c r="P11" i="26"/>
  <c r="O11" i="26"/>
  <c r="N11" i="26"/>
  <c r="S10" i="26"/>
  <c r="P10" i="26"/>
  <c r="O10" i="26"/>
  <c r="N10" i="26"/>
  <c r="S9" i="26"/>
  <c r="P9" i="26"/>
  <c r="O9" i="26"/>
  <c r="N9" i="26"/>
  <c r="CP43" i="52"/>
  <c r="CL41" i="52"/>
  <c r="CL38" i="52"/>
  <c r="CO46" i="52"/>
  <c r="CK57" i="52"/>
  <c r="CP48" i="52"/>
  <c r="CK55" i="52"/>
  <c r="CK40" i="52"/>
  <c r="CL51" i="52"/>
  <c r="CK38" i="52"/>
  <c r="CK37" i="52"/>
  <c r="CP46" i="52"/>
  <c r="CL50" i="52"/>
  <c r="CO42" i="52"/>
  <c r="CL49" i="52"/>
  <c r="CP44" i="52"/>
  <c r="CL55" i="52"/>
  <c r="CO43" i="52"/>
  <c r="CO52" i="52"/>
  <c r="CP56" i="52"/>
  <c r="CO48" i="52"/>
  <c r="CK51" i="52"/>
  <c r="CL39" i="52"/>
  <c r="CL37" i="52"/>
  <c r="CO44" i="52"/>
  <c r="CP42" i="52"/>
  <c r="CO45" i="52"/>
  <c r="CP45" i="52"/>
  <c r="CK47" i="52"/>
  <c r="CO58" i="52"/>
  <c r="CP53" i="52"/>
  <c r="CK49" i="52"/>
  <c r="CL40" i="52"/>
  <c r="CL54" i="52"/>
  <c r="CP52" i="52"/>
  <c r="CP58" i="52"/>
  <c r="CK50" i="52"/>
  <c r="CK41" i="52"/>
  <c r="CK39" i="52"/>
  <c r="CK54" i="52"/>
  <c r="CL47" i="52"/>
  <c r="CL57" i="52"/>
  <c r="CO56" i="52"/>
  <c r="CO53" i="52"/>
  <c r="AH40" i="52" l="1"/>
  <c r="CM40" i="52"/>
  <c r="CN40" i="52"/>
  <c r="CM41" i="52"/>
  <c r="CN41" i="52"/>
  <c r="AH41" i="52"/>
  <c r="CM51" i="52"/>
  <c r="AH51" i="52"/>
  <c r="CN51" i="52"/>
  <c r="CM39" i="52"/>
  <c r="AH39" i="52"/>
  <c r="CN39" i="52"/>
  <c r="AH38" i="52"/>
  <c r="CM38" i="52"/>
  <c r="CN38" i="52"/>
  <c r="CM54" i="52"/>
  <c r="AH54" i="52"/>
  <c r="CN54" i="52"/>
  <c r="AH37" i="52"/>
  <c r="CM37" i="52"/>
  <c r="CN37" i="52"/>
  <c r="CM50" i="52"/>
  <c r="CN50" i="52"/>
  <c r="AH50" i="52"/>
  <c r="CQ42" i="52"/>
  <c r="CR42" i="52"/>
  <c r="CQ46" i="52"/>
  <c r="CR46" i="52"/>
  <c r="CQ53" i="52"/>
  <c r="CR53" i="52"/>
  <c r="CQ56" i="52"/>
  <c r="CR56" i="52"/>
  <c r="CN47" i="52"/>
  <c r="AH47" i="52"/>
  <c r="CM47" i="52"/>
  <c r="CQ44" i="52"/>
  <c r="CR44" i="52"/>
  <c r="CR58" i="52"/>
  <c r="CQ58" i="52"/>
  <c r="CN49" i="52"/>
  <c r="CM49" i="52"/>
  <c r="AH49" i="52"/>
  <c r="CQ52" i="52"/>
  <c r="CR52" i="52"/>
  <c r="AH55" i="52"/>
  <c r="CM55" i="52"/>
  <c r="CN55" i="52"/>
  <c r="CR48" i="52"/>
  <c r="CQ48" i="52"/>
  <c r="CR43" i="52"/>
  <c r="CQ43" i="52"/>
  <c r="AH57" i="52"/>
  <c r="CM57" i="52"/>
  <c r="CN57" i="52"/>
  <c r="CR45" i="52"/>
  <c r="CQ45" i="52"/>
  <c r="H80" i="24"/>
  <c r="G80" i="24"/>
  <c r="F80" i="24"/>
  <c r="E80" i="24"/>
  <c r="D80" i="24"/>
  <c r="C80" i="24"/>
  <c r="B80" i="24"/>
  <c r="A80" i="24"/>
  <c r="P24" i="24"/>
  <c r="O24" i="24"/>
  <c r="N24" i="24"/>
  <c r="S22" i="24"/>
  <c r="P22" i="24"/>
  <c r="O22" i="24"/>
  <c r="N22" i="24"/>
  <c r="S20" i="24"/>
  <c r="P20" i="24"/>
  <c r="O20" i="24"/>
  <c r="N20" i="24"/>
  <c r="S18" i="24"/>
  <c r="P18" i="24"/>
  <c r="O18" i="24"/>
  <c r="N18" i="24"/>
  <c r="S15" i="24"/>
  <c r="P15" i="24"/>
  <c r="O15" i="24"/>
  <c r="N15" i="24"/>
  <c r="S13" i="24"/>
  <c r="P13" i="24"/>
  <c r="O13" i="24"/>
  <c r="N13" i="24"/>
  <c r="S9" i="24"/>
  <c r="P9" i="24"/>
  <c r="O9" i="24"/>
  <c r="N9" i="24"/>
  <c r="CO51" i="52"/>
  <c r="CO41" i="52"/>
  <c r="CO39" i="52"/>
  <c r="CO37" i="52"/>
  <c r="CP49" i="52"/>
  <c r="CT42" i="52"/>
  <c r="CT43" i="52"/>
  <c r="CP41" i="52"/>
  <c r="CO38" i="52"/>
  <c r="CP37" i="52"/>
  <c r="CS46" i="52"/>
  <c r="CS52" i="52"/>
  <c r="CT46" i="52"/>
  <c r="CT52" i="52"/>
  <c r="CS53" i="52"/>
  <c r="CS48" i="52"/>
  <c r="CT53" i="52"/>
  <c r="CP57" i="52"/>
  <c r="CS43" i="52"/>
  <c r="CS45" i="52"/>
  <c r="CO50" i="52"/>
  <c r="CO40" i="52"/>
  <c r="CP54" i="52"/>
  <c r="CT56" i="52"/>
  <c r="CT48" i="52"/>
  <c r="CT58" i="52"/>
  <c r="CP40" i="52"/>
  <c r="CP39" i="52"/>
  <c r="CO54" i="52"/>
  <c r="CO47" i="52"/>
  <c r="CS44" i="52"/>
  <c r="CT44" i="52"/>
  <c r="CO55" i="52"/>
  <c r="CP38" i="52"/>
  <c r="CP50" i="52"/>
  <c r="CS56" i="52"/>
  <c r="CS58" i="52"/>
  <c r="CP55" i="52"/>
  <c r="CT45" i="52"/>
  <c r="CP51" i="52"/>
  <c r="CS42" i="52"/>
  <c r="CP47" i="52"/>
  <c r="CO49" i="52"/>
  <c r="CO57" i="52"/>
  <c r="CQ40" i="52" l="1"/>
  <c r="CR40" i="52"/>
  <c r="CQ41" i="52"/>
  <c r="CR41" i="52"/>
  <c r="CQ51" i="52"/>
  <c r="CR51" i="52"/>
  <c r="CQ38" i="52"/>
  <c r="CR38" i="52"/>
  <c r="CQ39" i="52"/>
  <c r="CR39" i="52"/>
  <c r="CQ37" i="52"/>
  <c r="CR37" i="52"/>
  <c r="CQ54" i="52"/>
  <c r="CR54" i="52"/>
  <c r="CR49" i="52"/>
  <c r="CQ49" i="52"/>
  <c r="CR47" i="52"/>
  <c r="CQ47" i="52"/>
  <c r="CR55" i="52"/>
  <c r="CQ55" i="52"/>
  <c r="CR57" i="52"/>
  <c r="CQ57" i="52"/>
  <c r="CQ50" i="52"/>
  <c r="CR50" i="52"/>
  <c r="S29" i="22"/>
  <c r="P29" i="22"/>
  <c r="O29" i="22"/>
  <c r="N29" i="22"/>
  <c r="S28" i="22"/>
  <c r="P28" i="22"/>
  <c r="O28" i="22"/>
  <c r="N28" i="22"/>
  <c r="S27" i="22"/>
  <c r="P27" i="22"/>
  <c r="O27" i="22"/>
  <c r="N27" i="22"/>
  <c r="S26" i="22"/>
  <c r="P26" i="22"/>
  <c r="L26" i="22"/>
  <c r="O26" i="22" s="1"/>
  <c r="K26" i="22"/>
  <c r="N26" i="22" s="1"/>
  <c r="Y25" i="22"/>
  <c r="V22" i="22"/>
  <c r="Y20" i="22"/>
  <c r="S10" i="22"/>
  <c r="P10" i="22"/>
  <c r="O10" i="22"/>
  <c r="N10" i="22"/>
  <c r="S9" i="22"/>
  <c r="P9" i="22"/>
  <c r="O9" i="22"/>
  <c r="N9" i="22"/>
  <c r="CS40" i="52"/>
  <c r="CT51" i="52"/>
  <c r="CT39" i="52"/>
  <c r="CT57" i="52"/>
  <c r="CT38" i="52"/>
  <c r="CT47" i="52"/>
  <c r="CT37" i="52"/>
  <c r="CS49" i="52"/>
  <c r="CS47" i="52"/>
  <c r="CS54" i="52"/>
  <c r="CS57" i="52"/>
  <c r="CT40" i="52"/>
  <c r="CS51" i="52"/>
  <c r="CS39" i="52"/>
  <c r="CT54" i="52"/>
  <c r="CT50" i="52"/>
  <c r="CT41" i="52"/>
  <c r="CS55" i="52"/>
  <c r="CS41" i="52"/>
  <c r="CT49" i="52"/>
  <c r="CS50" i="52"/>
  <c r="CS38" i="52"/>
  <c r="CS37" i="52"/>
  <c r="CT55" i="52"/>
  <c r="I12" i="21" l="1"/>
  <c r="S37" i="20"/>
  <c r="P37" i="20"/>
  <c r="O37" i="20"/>
  <c r="N37" i="20"/>
  <c r="L37" i="20"/>
  <c r="AB36" i="20"/>
  <c r="S36" i="20"/>
  <c r="P36" i="20"/>
  <c r="N36" i="20"/>
  <c r="O36" i="20" s="1"/>
  <c r="S35" i="20"/>
  <c r="P35" i="20"/>
  <c r="K35" i="20"/>
  <c r="L35" i="20" s="1"/>
  <c r="AB34" i="20"/>
  <c r="S34" i="20"/>
  <c r="P34" i="20"/>
  <c r="O34" i="20"/>
  <c r="S33" i="20"/>
  <c r="P33" i="20"/>
  <c r="O33" i="20"/>
  <c r="S32" i="20"/>
  <c r="P32" i="20"/>
  <c r="O32" i="20"/>
  <c r="N32" i="20"/>
  <c r="Y30" i="20"/>
  <c r="S30" i="20"/>
  <c r="N30" i="20"/>
  <c r="AB29" i="20"/>
  <c r="S29" i="20"/>
  <c r="P29" i="20"/>
  <c r="N29" i="20"/>
  <c r="Q28" i="20"/>
  <c r="P28" i="20"/>
  <c r="O28" i="20"/>
  <c r="N28" i="20"/>
  <c r="AA27" i="20"/>
  <c r="S27" i="20"/>
  <c r="P27" i="20"/>
  <c r="O27" i="20"/>
  <c r="N27" i="20"/>
  <c r="S26" i="20"/>
  <c r="P26" i="20"/>
  <c r="O26" i="20"/>
  <c r="N26" i="20"/>
  <c r="AB25" i="20"/>
  <c r="S25" i="20"/>
  <c r="P25" i="20"/>
  <c r="O25" i="20"/>
  <c r="N25" i="20"/>
  <c r="AB24" i="20"/>
  <c r="S24" i="20"/>
  <c r="P24" i="20"/>
  <c r="O24" i="20"/>
  <c r="N24" i="20"/>
  <c r="S23" i="20"/>
  <c r="P23" i="20"/>
  <c r="O23" i="20"/>
  <c r="N23" i="20"/>
  <c r="AB22" i="20"/>
  <c r="S22" i="20"/>
  <c r="P22" i="20"/>
  <c r="O22" i="20"/>
  <c r="N22" i="20"/>
  <c r="S21" i="20"/>
  <c r="P21" i="20"/>
  <c r="O21" i="20"/>
  <c r="N21" i="20"/>
  <c r="AB20" i="20"/>
  <c r="S20" i="20"/>
  <c r="P20" i="20"/>
  <c r="O20" i="20"/>
  <c r="N20" i="20"/>
  <c r="S19" i="20"/>
  <c r="P19" i="20"/>
  <c r="O19" i="20"/>
  <c r="N19" i="20"/>
  <c r="S18" i="20"/>
  <c r="P18" i="20"/>
  <c r="O18" i="20"/>
  <c r="N18" i="20"/>
  <c r="I18" i="20"/>
  <c r="S17" i="20"/>
  <c r="P17" i="20"/>
  <c r="O17" i="20"/>
  <c r="N17" i="20"/>
  <c r="S15" i="20"/>
  <c r="P15" i="20"/>
  <c r="O15" i="20"/>
  <c r="N15" i="20"/>
  <c r="S14" i="20"/>
  <c r="P14" i="20"/>
  <c r="O14" i="20"/>
  <c r="N14" i="20"/>
  <c r="S13" i="20"/>
  <c r="P13" i="20"/>
  <c r="O13" i="20"/>
  <c r="N13" i="20"/>
  <c r="S12" i="20"/>
  <c r="P12" i="20"/>
  <c r="O12" i="20"/>
  <c r="N12" i="20"/>
  <c r="S11" i="20"/>
  <c r="P11" i="20"/>
  <c r="O11" i="20"/>
  <c r="N11" i="20"/>
  <c r="S10" i="20"/>
  <c r="P10" i="20"/>
  <c r="O10" i="20"/>
  <c r="N10" i="20"/>
  <c r="S9" i="20"/>
  <c r="P9" i="20"/>
  <c r="O9" i="20"/>
  <c r="N9" i="20"/>
  <c r="I17" i="19"/>
  <c r="I16" i="19"/>
  <c r="I14" i="19"/>
  <c r="I13" i="19"/>
  <c r="I10" i="19"/>
  <c r="I9" i="19"/>
  <c r="S60" i="18"/>
  <c r="P60" i="18"/>
  <c r="O60" i="18"/>
  <c r="N60" i="18"/>
  <c r="S50" i="18"/>
  <c r="P50" i="18"/>
  <c r="O50" i="18"/>
  <c r="N50" i="18"/>
  <c r="S45" i="18"/>
  <c r="P45" i="18"/>
  <c r="O45" i="18"/>
  <c r="N45" i="18"/>
  <c r="S36" i="18"/>
  <c r="P36" i="18"/>
  <c r="O36" i="18"/>
  <c r="N36" i="18"/>
  <c r="S17" i="18"/>
  <c r="P17" i="18"/>
  <c r="O17" i="18"/>
  <c r="N17" i="18"/>
  <c r="S9" i="18"/>
  <c r="P9" i="18"/>
  <c r="O9" i="18"/>
  <c r="N9" i="18"/>
  <c r="N35" i="20" l="1"/>
  <c r="O35" i="20" s="1"/>
  <c r="S28" i="20"/>
  <c r="H250" i="16"/>
  <c r="G250" i="16"/>
  <c r="F250" i="16"/>
  <c r="E250" i="16"/>
  <c r="D250" i="16"/>
  <c r="C250" i="16"/>
  <c r="B250" i="16"/>
  <c r="A250" i="16"/>
  <c r="AP249" i="16"/>
  <c r="AO249" i="16"/>
  <c r="AN249" i="16"/>
  <c r="AM249" i="16"/>
  <c r="AL249" i="16"/>
  <c r="AK249" i="16"/>
  <c r="AJ249" i="16"/>
  <c r="AI249" i="16"/>
  <c r="AH249" i="16"/>
  <c r="AG249" i="16"/>
  <c r="AF249" i="16"/>
  <c r="AE249" i="16"/>
  <c r="AA249" i="16"/>
  <c r="V249" i="16"/>
  <c r="U249" i="16"/>
  <c r="T249" i="16"/>
  <c r="S249" i="16"/>
  <c r="P249" i="16"/>
  <c r="O249" i="16"/>
  <c r="N249" i="16"/>
  <c r="H249" i="16"/>
  <c r="G249" i="16"/>
  <c r="F249" i="16"/>
  <c r="E249" i="16"/>
  <c r="D249" i="16"/>
  <c r="C249" i="16"/>
  <c r="B249" i="16"/>
  <c r="A249" i="16"/>
  <c r="AP248" i="16"/>
  <c r="AO248" i="16"/>
  <c r="AN248" i="16"/>
  <c r="AM248" i="16"/>
  <c r="AL248" i="16"/>
  <c r="AK248" i="16"/>
  <c r="AJ248" i="16"/>
  <c r="AI248" i="16"/>
  <c r="AH248" i="16"/>
  <c r="AG248" i="16"/>
  <c r="AF248" i="16"/>
  <c r="AE248" i="16"/>
  <c r="AA248" i="16"/>
  <c r="V248" i="16"/>
  <c r="U248" i="16"/>
  <c r="T248" i="16"/>
  <c r="S248" i="16"/>
  <c r="P248" i="16"/>
  <c r="O248" i="16"/>
  <c r="N248" i="16"/>
  <c r="H248" i="16"/>
  <c r="G248" i="16"/>
  <c r="F248" i="16"/>
  <c r="E248" i="16"/>
  <c r="D248" i="16"/>
  <c r="C248" i="16"/>
  <c r="B248" i="16"/>
  <c r="A248" i="16"/>
  <c r="AP247" i="16"/>
  <c r="AO247" i="16"/>
  <c r="AN247" i="16"/>
  <c r="AM247" i="16"/>
  <c r="AL247" i="16"/>
  <c r="AK247" i="16"/>
  <c r="AJ247" i="16"/>
  <c r="AI247" i="16"/>
  <c r="AH247" i="16"/>
  <c r="AG247" i="16"/>
  <c r="AF247" i="16"/>
  <c r="AE247" i="16"/>
  <c r="AA247" i="16"/>
  <c r="V247" i="16"/>
  <c r="U247" i="16"/>
  <c r="T247" i="16"/>
  <c r="S247" i="16"/>
  <c r="P247" i="16"/>
  <c r="O247" i="16"/>
  <c r="N247" i="16"/>
  <c r="H247" i="16"/>
  <c r="G247" i="16"/>
  <c r="F247" i="16"/>
  <c r="E247" i="16"/>
  <c r="D247" i="16"/>
  <c r="C247" i="16"/>
  <c r="B247" i="16"/>
  <c r="A247" i="16"/>
  <c r="AP246" i="16"/>
  <c r="AO246" i="16"/>
  <c r="AN246" i="16"/>
  <c r="AM246" i="16"/>
  <c r="AL246" i="16"/>
  <c r="AK246" i="16"/>
  <c r="AJ246" i="16"/>
  <c r="AI246" i="16"/>
  <c r="AH246" i="16"/>
  <c r="AG246" i="16"/>
  <c r="AF246" i="16"/>
  <c r="AE246" i="16"/>
  <c r="AA246" i="16"/>
  <c r="V246" i="16"/>
  <c r="U246" i="16"/>
  <c r="T246" i="16"/>
  <c r="S246" i="16"/>
  <c r="P246" i="16"/>
  <c r="O246" i="16"/>
  <c r="N246" i="16"/>
  <c r="H246" i="16"/>
  <c r="G246" i="16"/>
  <c r="F246" i="16"/>
  <c r="E246" i="16"/>
  <c r="D246" i="16"/>
  <c r="C246" i="16"/>
  <c r="B246" i="16"/>
  <c r="A246" i="16"/>
  <c r="AP245" i="16"/>
  <c r="AO245" i="16"/>
  <c r="AN245" i="16"/>
  <c r="AM245" i="16"/>
  <c r="AL245" i="16"/>
  <c r="AK245" i="16"/>
  <c r="AJ245" i="16"/>
  <c r="AI245" i="16"/>
  <c r="AH245" i="16"/>
  <c r="AG245" i="16"/>
  <c r="AF245" i="16"/>
  <c r="AE245" i="16"/>
  <c r="AA245" i="16"/>
  <c r="V245" i="16"/>
  <c r="U245" i="16"/>
  <c r="T245" i="16"/>
  <c r="S245" i="16"/>
  <c r="P245" i="16"/>
  <c r="O245" i="16"/>
  <c r="N245" i="16"/>
  <c r="H245" i="16"/>
  <c r="G245" i="16"/>
  <c r="F245" i="16"/>
  <c r="E245" i="16"/>
  <c r="D245" i="16"/>
  <c r="C245" i="16"/>
  <c r="B245" i="16"/>
  <c r="A245" i="16"/>
  <c r="AP244" i="16"/>
  <c r="AO244" i="16"/>
  <c r="AN244" i="16"/>
  <c r="AM244" i="16"/>
  <c r="AL244" i="16"/>
  <c r="AK244" i="16"/>
  <c r="AJ244" i="16"/>
  <c r="AI244" i="16"/>
  <c r="AH244" i="16"/>
  <c r="AG244" i="16"/>
  <c r="AF244" i="16"/>
  <c r="AE244" i="16"/>
  <c r="AA244" i="16"/>
  <c r="V244" i="16"/>
  <c r="U244" i="16"/>
  <c r="T244" i="16"/>
  <c r="S244" i="16"/>
  <c r="P244" i="16"/>
  <c r="O244" i="16"/>
  <c r="N244" i="16"/>
  <c r="H244" i="16"/>
  <c r="G244" i="16"/>
  <c r="F244" i="16"/>
  <c r="E244" i="16"/>
  <c r="D244" i="16"/>
  <c r="C244" i="16"/>
  <c r="B244" i="16"/>
  <c r="A244" i="16"/>
  <c r="AP243" i="16"/>
  <c r="AO243" i="16"/>
  <c r="AN243" i="16"/>
  <c r="AM243" i="16"/>
  <c r="AL243" i="16"/>
  <c r="AK243" i="16"/>
  <c r="AJ243" i="16"/>
  <c r="AI243" i="16"/>
  <c r="AH243" i="16"/>
  <c r="AG243" i="16"/>
  <c r="AF243" i="16"/>
  <c r="AE243" i="16"/>
  <c r="AA243" i="16"/>
  <c r="V243" i="16"/>
  <c r="U243" i="16"/>
  <c r="T243" i="16"/>
  <c r="S243" i="16"/>
  <c r="P243" i="16"/>
  <c r="O243" i="16"/>
  <c r="N243" i="16"/>
  <c r="H243" i="16"/>
  <c r="G243" i="16"/>
  <c r="F243" i="16"/>
  <c r="E243" i="16"/>
  <c r="D243" i="16"/>
  <c r="C243" i="16"/>
  <c r="B243" i="16"/>
  <c r="A243" i="16"/>
  <c r="AP242" i="16"/>
  <c r="AO242" i="16"/>
  <c r="AN242" i="16"/>
  <c r="AM242" i="16"/>
  <c r="AL242" i="16"/>
  <c r="AK242" i="16"/>
  <c r="AJ242" i="16"/>
  <c r="AI242" i="16"/>
  <c r="AH242" i="16"/>
  <c r="AG242" i="16"/>
  <c r="AF242" i="16"/>
  <c r="AE242" i="16"/>
  <c r="AA242" i="16"/>
  <c r="V242" i="16"/>
  <c r="U242" i="16"/>
  <c r="T242" i="16"/>
  <c r="S242" i="16"/>
  <c r="P242" i="16"/>
  <c r="O242" i="16"/>
  <c r="N242" i="16"/>
  <c r="H242" i="16"/>
  <c r="G242" i="16"/>
  <c r="F242" i="16"/>
  <c r="E242" i="16"/>
  <c r="D242" i="16"/>
  <c r="C242" i="16"/>
  <c r="B242" i="16"/>
  <c r="A242" i="16"/>
  <c r="AP241" i="16"/>
  <c r="AO241" i="16"/>
  <c r="AN241" i="16"/>
  <c r="AM241" i="16"/>
  <c r="AL241" i="16"/>
  <c r="AK241" i="16"/>
  <c r="AJ241" i="16"/>
  <c r="AI241" i="16"/>
  <c r="AH241" i="16"/>
  <c r="AG241" i="16"/>
  <c r="AF241" i="16"/>
  <c r="AE241" i="16"/>
  <c r="AA241" i="16"/>
  <c r="V241" i="16"/>
  <c r="U241" i="16"/>
  <c r="T241" i="16"/>
  <c r="S241" i="16"/>
  <c r="P241" i="16"/>
  <c r="O241" i="16"/>
  <c r="N241" i="16"/>
  <c r="H241" i="16"/>
  <c r="G241" i="16"/>
  <c r="F241" i="16"/>
  <c r="E241" i="16"/>
  <c r="D241" i="16"/>
  <c r="C241" i="16"/>
  <c r="B241" i="16"/>
  <c r="A241" i="16"/>
  <c r="AP240" i="16"/>
  <c r="AO240" i="16"/>
  <c r="AN240" i="16"/>
  <c r="AM240" i="16"/>
  <c r="AL240" i="16"/>
  <c r="AK240" i="16"/>
  <c r="AJ240" i="16"/>
  <c r="AI240" i="16"/>
  <c r="AH240" i="16"/>
  <c r="AG240" i="16"/>
  <c r="AF240" i="16"/>
  <c r="AE240" i="16"/>
  <c r="AA240" i="16"/>
  <c r="V240" i="16"/>
  <c r="U240" i="16"/>
  <c r="T240" i="16"/>
  <c r="S240" i="16"/>
  <c r="P240" i="16"/>
  <c r="O240" i="16"/>
  <c r="N240" i="16"/>
  <c r="H240" i="16"/>
  <c r="G240" i="16"/>
  <c r="F240" i="16"/>
  <c r="E240" i="16"/>
  <c r="D240" i="16"/>
  <c r="C240" i="16"/>
  <c r="B240" i="16"/>
  <c r="A240" i="16"/>
  <c r="AP239" i="16"/>
  <c r="AO239" i="16"/>
  <c r="AN239" i="16"/>
  <c r="AM239" i="16"/>
  <c r="AL239" i="16"/>
  <c r="AK239" i="16"/>
  <c r="AJ239" i="16"/>
  <c r="AI239" i="16"/>
  <c r="AH239" i="16"/>
  <c r="AG239" i="16"/>
  <c r="AF239" i="16"/>
  <c r="AE239" i="16"/>
  <c r="AA239" i="16"/>
  <c r="V239" i="16"/>
  <c r="U239" i="16"/>
  <c r="T239" i="16"/>
  <c r="S239" i="16"/>
  <c r="P239" i="16"/>
  <c r="O239" i="16"/>
  <c r="N239" i="16"/>
  <c r="H239" i="16"/>
  <c r="G239" i="16"/>
  <c r="F239" i="16"/>
  <c r="E239" i="16"/>
  <c r="D239" i="16"/>
  <c r="C239" i="16"/>
  <c r="B239" i="16"/>
  <c r="A239" i="16"/>
  <c r="AP238" i="16"/>
  <c r="AO238" i="16"/>
  <c r="AN238" i="16"/>
  <c r="AM238" i="16"/>
  <c r="AL238" i="16"/>
  <c r="AK238" i="16"/>
  <c r="AJ238" i="16"/>
  <c r="AI238" i="16"/>
  <c r="AH238" i="16"/>
  <c r="AG238" i="16"/>
  <c r="AF238" i="16"/>
  <c r="AE238" i="16"/>
  <c r="AA238" i="16"/>
  <c r="V238" i="16"/>
  <c r="U238" i="16"/>
  <c r="T238" i="16"/>
  <c r="S238" i="16"/>
  <c r="P238" i="16"/>
  <c r="O238" i="16"/>
  <c r="N238" i="16"/>
  <c r="H238" i="16"/>
  <c r="G238" i="16"/>
  <c r="F238" i="16"/>
  <c r="E238" i="16"/>
  <c r="D238" i="16"/>
  <c r="C238" i="16"/>
  <c r="B238" i="16"/>
  <c r="A238" i="16"/>
  <c r="AP237" i="16"/>
  <c r="AO237" i="16"/>
  <c r="AN237" i="16"/>
  <c r="AM237" i="16"/>
  <c r="AL237" i="16"/>
  <c r="AK237" i="16"/>
  <c r="AJ237" i="16"/>
  <c r="AI237" i="16"/>
  <c r="AH237" i="16"/>
  <c r="AG237" i="16"/>
  <c r="AF237" i="16"/>
  <c r="AE237" i="16"/>
  <c r="AA237" i="16"/>
  <c r="V237" i="16"/>
  <c r="U237" i="16"/>
  <c r="T237" i="16"/>
  <c r="S237" i="16"/>
  <c r="P237" i="16"/>
  <c r="O237" i="16"/>
  <c r="N237" i="16"/>
  <c r="H237" i="16"/>
  <c r="G237" i="16"/>
  <c r="F237" i="16"/>
  <c r="E237" i="16"/>
  <c r="D237" i="16"/>
  <c r="C237" i="16"/>
  <c r="B237" i="16"/>
  <c r="A237" i="16"/>
  <c r="AP236" i="16"/>
  <c r="AO236" i="16"/>
  <c r="AN236" i="16"/>
  <c r="AM236" i="16"/>
  <c r="AL236" i="16"/>
  <c r="AK236" i="16"/>
  <c r="AJ236" i="16"/>
  <c r="AI236" i="16"/>
  <c r="AH236" i="16"/>
  <c r="AG236" i="16"/>
  <c r="AF236" i="16"/>
  <c r="AE236" i="16"/>
  <c r="AA236" i="16"/>
  <c r="V236" i="16"/>
  <c r="U236" i="16"/>
  <c r="T236" i="16"/>
  <c r="S236" i="16"/>
  <c r="P236" i="16"/>
  <c r="O236" i="16"/>
  <c r="N236" i="16"/>
  <c r="H236" i="16"/>
  <c r="G236" i="16"/>
  <c r="F236" i="16"/>
  <c r="E236" i="16"/>
  <c r="D236" i="16"/>
  <c r="C236" i="16"/>
  <c r="B236" i="16"/>
  <c r="A236" i="16"/>
  <c r="AP235" i="16"/>
  <c r="AO235" i="16"/>
  <c r="AN235" i="16"/>
  <c r="AM235" i="16"/>
  <c r="AL235" i="16"/>
  <c r="AK235" i="16"/>
  <c r="AJ235" i="16"/>
  <c r="AI235" i="16"/>
  <c r="AH235" i="16"/>
  <c r="AG235" i="16"/>
  <c r="AF235" i="16"/>
  <c r="AE235" i="16"/>
  <c r="AA235" i="16"/>
  <c r="V235" i="16"/>
  <c r="U235" i="16"/>
  <c r="T235" i="16"/>
  <c r="S235" i="16"/>
  <c r="P235" i="16"/>
  <c r="O235" i="16"/>
  <c r="N235" i="16"/>
  <c r="H235" i="16"/>
  <c r="G235" i="16"/>
  <c r="F235" i="16"/>
  <c r="E235" i="16"/>
  <c r="D235" i="16"/>
  <c r="C235" i="16"/>
  <c r="B235" i="16"/>
  <c r="A235" i="16"/>
  <c r="AP234" i="16"/>
  <c r="AO234" i="16"/>
  <c r="AN234" i="16"/>
  <c r="AM234" i="16"/>
  <c r="AL234" i="16"/>
  <c r="AK234" i="16"/>
  <c r="AJ234" i="16"/>
  <c r="AI234" i="16"/>
  <c r="AH234" i="16"/>
  <c r="AG234" i="16"/>
  <c r="AF234" i="16"/>
  <c r="AE234" i="16"/>
  <c r="AA234" i="16"/>
  <c r="V234" i="16"/>
  <c r="U234" i="16"/>
  <c r="T234" i="16"/>
  <c r="S234" i="16"/>
  <c r="P234" i="16"/>
  <c r="O234" i="16"/>
  <c r="N234" i="16"/>
  <c r="H234" i="16"/>
  <c r="G234" i="16"/>
  <c r="F234" i="16"/>
  <c r="E234" i="16"/>
  <c r="D234" i="16"/>
  <c r="C234" i="16"/>
  <c r="B234" i="16"/>
  <c r="A234" i="16"/>
  <c r="AP233" i="16"/>
  <c r="AO233" i="16"/>
  <c r="AN233" i="16"/>
  <c r="AM233" i="16"/>
  <c r="AL233" i="16"/>
  <c r="AK233" i="16"/>
  <c r="AJ233" i="16"/>
  <c r="AI233" i="16"/>
  <c r="AH233" i="16"/>
  <c r="AG233" i="16"/>
  <c r="AF233" i="16"/>
  <c r="AE233" i="16"/>
  <c r="AA233" i="16"/>
  <c r="V233" i="16"/>
  <c r="U233" i="16"/>
  <c r="T233" i="16"/>
  <c r="S233" i="16"/>
  <c r="P233" i="16"/>
  <c r="O233" i="16"/>
  <c r="N233" i="16"/>
  <c r="H233" i="16"/>
  <c r="G233" i="16"/>
  <c r="F233" i="16"/>
  <c r="E233" i="16"/>
  <c r="D233" i="16"/>
  <c r="C233" i="16"/>
  <c r="B233" i="16"/>
  <c r="A233" i="16"/>
  <c r="AP232" i="16"/>
  <c r="AO232" i="16"/>
  <c r="AN232" i="16"/>
  <c r="AM232" i="16"/>
  <c r="AL232" i="16"/>
  <c r="AK232" i="16"/>
  <c r="AJ232" i="16"/>
  <c r="AI232" i="16"/>
  <c r="AH232" i="16"/>
  <c r="AG232" i="16"/>
  <c r="AF232" i="16"/>
  <c r="AE232" i="16"/>
  <c r="AA232" i="16"/>
  <c r="V232" i="16"/>
  <c r="U232" i="16"/>
  <c r="T232" i="16"/>
  <c r="S232" i="16"/>
  <c r="P232" i="16"/>
  <c r="O232" i="16"/>
  <c r="N232" i="16"/>
  <c r="H232" i="16"/>
  <c r="G232" i="16"/>
  <c r="F232" i="16"/>
  <c r="E232" i="16"/>
  <c r="D232" i="16"/>
  <c r="C232" i="16"/>
  <c r="B232" i="16"/>
  <c r="A232" i="16"/>
  <c r="AP231" i="16"/>
  <c r="AO231" i="16"/>
  <c r="AN231" i="16"/>
  <c r="AM231" i="16"/>
  <c r="AL231" i="16"/>
  <c r="AK231" i="16"/>
  <c r="AJ231" i="16"/>
  <c r="AI231" i="16"/>
  <c r="AH231" i="16"/>
  <c r="AG231" i="16"/>
  <c r="AF231" i="16"/>
  <c r="AE231" i="16"/>
  <c r="AA231" i="16"/>
  <c r="V231" i="16"/>
  <c r="U231" i="16"/>
  <c r="T231" i="16"/>
  <c r="S231" i="16"/>
  <c r="P231" i="16"/>
  <c r="O231" i="16"/>
  <c r="N231" i="16"/>
  <c r="H231" i="16"/>
  <c r="G231" i="16"/>
  <c r="F231" i="16"/>
  <c r="E231" i="16"/>
  <c r="D231" i="16"/>
  <c r="C231" i="16"/>
  <c r="B231" i="16"/>
  <c r="A231" i="16"/>
  <c r="AP230" i="16"/>
  <c r="AO230" i="16"/>
  <c r="AN230" i="16"/>
  <c r="AM230" i="16"/>
  <c r="AL230" i="16"/>
  <c r="AK230" i="16"/>
  <c r="AJ230" i="16"/>
  <c r="AI230" i="16"/>
  <c r="AH230" i="16"/>
  <c r="AG230" i="16"/>
  <c r="AF230" i="16"/>
  <c r="AE230" i="16"/>
  <c r="AA230" i="16"/>
  <c r="V230" i="16"/>
  <c r="U230" i="16"/>
  <c r="T230" i="16"/>
  <c r="S230" i="16"/>
  <c r="P230" i="16"/>
  <c r="O230" i="16"/>
  <c r="N230" i="16"/>
  <c r="H230" i="16"/>
  <c r="G230" i="16"/>
  <c r="F230" i="16"/>
  <c r="E230" i="16"/>
  <c r="D230" i="16"/>
  <c r="C230" i="16"/>
  <c r="B230" i="16"/>
  <c r="A230" i="16"/>
  <c r="AP229" i="16"/>
  <c r="AO229" i="16"/>
  <c r="AN229" i="16"/>
  <c r="AM229" i="16"/>
  <c r="AL229" i="16"/>
  <c r="AK229" i="16"/>
  <c r="AJ229" i="16"/>
  <c r="AI229" i="16"/>
  <c r="AH229" i="16"/>
  <c r="AG229" i="16"/>
  <c r="AF229" i="16"/>
  <c r="AE229" i="16"/>
  <c r="AA229" i="16"/>
  <c r="V229" i="16"/>
  <c r="U229" i="16"/>
  <c r="T229" i="16"/>
  <c r="S229" i="16"/>
  <c r="P229" i="16"/>
  <c r="O229" i="16"/>
  <c r="N229" i="16"/>
  <c r="H229" i="16"/>
  <c r="G229" i="16"/>
  <c r="F229" i="16"/>
  <c r="E229" i="16"/>
  <c r="D229" i="16"/>
  <c r="C229" i="16"/>
  <c r="B229" i="16"/>
  <c r="A229" i="16"/>
  <c r="AP228" i="16"/>
  <c r="AO228" i="16"/>
  <c r="AN228" i="16"/>
  <c r="AM228" i="16"/>
  <c r="AL228" i="16"/>
  <c r="AK228" i="16"/>
  <c r="AJ228" i="16"/>
  <c r="AI228" i="16"/>
  <c r="AH228" i="16"/>
  <c r="AG228" i="16"/>
  <c r="AF228" i="16"/>
  <c r="AE228" i="16"/>
  <c r="AA228" i="16"/>
  <c r="V228" i="16"/>
  <c r="U228" i="16"/>
  <c r="T228" i="16"/>
  <c r="S228" i="16"/>
  <c r="P228" i="16"/>
  <c r="O228" i="16"/>
  <c r="N228" i="16"/>
  <c r="H228" i="16"/>
  <c r="G228" i="16"/>
  <c r="F228" i="16"/>
  <c r="E228" i="16"/>
  <c r="D228" i="16"/>
  <c r="C228" i="16"/>
  <c r="B228" i="16"/>
  <c r="A228" i="16"/>
  <c r="AP227" i="16"/>
  <c r="AO227" i="16"/>
  <c r="AN227" i="16"/>
  <c r="AM227" i="16"/>
  <c r="AL227" i="16"/>
  <c r="AK227" i="16"/>
  <c r="AJ227" i="16"/>
  <c r="AI227" i="16"/>
  <c r="AH227" i="16"/>
  <c r="AG227" i="16"/>
  <c r="AF227" i="16"/>
  <c r="AE227" i="16"/>
  <c r="AA227" i="16"/>
  <c r="V227" i="16"/>
  <c r="U227" i="16"/>
  <c r="T227" i="16"/>
  <c r="S227" i="16"/>
  <c r="P227" i="16"/>
  <c r="O227" i="16"/>
  <c r="N227" i="16"/>
  <c r="H227" i="16"/>
  <c r="G227" i="16"/>
  <c r="F227" i="16"/>
  <c r="E227" i="16"/>
  <c r="D227" i="16"/>
  <c r="C227" i="16"/>
  <c r="B227" i="16"/>
  <c r="A227" i="16"/>
  <c r="AP226" i="16"/>
  <c r="AO226" i="16"/>
  <c r="AN226" i="16"/>
  <c r="AM226" i="16"/>
  <c r="AL226" i="16"/>
  <c r="AK226" i="16"/>
  <c r="AJ226" i="16"/>
  <c r="AI226" i="16"/>
  <c r="AH226" i="16"/>
  <c r="AG226" i="16"/>
  <c r="AF226" i="16"/>
  <c r="AE226" i="16"/>
  <c r="AA226" i="16"/>
  <c r="V226" i="16"/>
  <c r="U226" i="16"/>
  <c r="T226" i="16"/>
  <c r="S226" i="16"/>
  <c r="P226" i="16"/>
  <c r="O226" i="16"/>
  <c r="N226" i="16"/>
  <c r="H226" i="16"/>
  <c r="G226" i="16"/>
  <c r="F226" i="16"/>
  <c r="E226" i="16"/>
  <c r="D226" i="16"/>
  <c r="C226" i="16"/>
  <c r="B226" i="16"/>
  <c r="A226" i="16"/>
  <c r="AP225" i="16"/>
  <c r="AO225" i="16"/>
  <c r="AN225" i="16"/>
  <c r="AM225" i="16"/>
  <c r="AL225" i="16"/>
  <c r="AK225" i="16"/>
  <c r="AJ225" i="16"/>
  <c r="AI225" i="16"/>
  <c r="AH225" i="16"/>
  <c r="AG225" i="16"/>
  <c r="AF225" i="16"/>
  <c r="AE225" i="16"/>
  <c r="AA225" i="16"/>
  <c r="V225" i="16"/>
  <c r="U225" i="16"/>
  <c r="T225" i="16"/>
  <c r="S225" i="16"/>
  <c r="P225" i="16"/>
  <c r="O225" i="16"/>
  <c r="N225" i="16"/>
  <c r="H225" i="16"/>
  <c r="G225" i="16"/>
  <c r="F225" i="16"/>
  <c r="E225" i="16"/>
  <c r="D225" i="16"/>
  <c r="C225" i="16"/>
  <c r="B225" i="16"/>
  <c r="A225" i="16"/>
  <c r="AP224" i="16"/>
  <c r="AO224" i="16"/>
  <c r="AN224" i="16"/>
  <c r="AM224" i="16"/>
  <c r="AL224" i="16"/>
  <c r="AK224" i="16"/>
  <c r="AJ224" i="16"/>
  <c r="AI224" i="16"/>
  <c r="AH224" i="16"/>
  <c r="AG224" i="16"/>
  <c r="AF224" i="16"/>
  <c r="AE224" i="16"/>
  <c r="AA224" i="16"/>
  <c r="V224" i="16"/>
  <c r="U224" i="16"/>
  <c r="T224" i="16"/>
  <c r="S224" i="16"/>
  <c r="P224" i="16"/>
  <c r="O224" i="16"/>
  <c r="N224" i="16"/>
  <c r="H224" i="16"/>
  <c r="G224" i="16"/>
  <c r="F224" i="16"/>
  <c r="E224" i="16"/>
  <c r="D224" i="16"/>
  <c r="C224" i="16"/>
  <c r="B224" i="16"/>
  <c r="A224" i="16"/>
  <c r="AP223" i="16"/>
  <c r="AO223" i="16"/>
  <c r="AN223" i="16"/>
  <c r="AM223" i="16"/>
  <c r="AL223" i="16"/>
  <c r="AK223" i="16"/>
  <c r="AJ223" i="16"/>
  <c r="AI223" i="16"/>
  <c r="AH223" i="16"/>
  <c r="AG223" i="16"/>
  <c r="AF223" i="16"/>
  <c r="AE223" i="16"/>
  <c r="AA223" i="16"/>
  <c r="V223" i="16"/>
  <c r="U223" i="16"/>
  <c r="T223" i="16"/>
  <c r="S223" i="16"/>
  <c r="P223" i="16"/>
  <c r="O223" i="16"/>
  <c r="N223" i="16"/>
  <c r="H223" i="16"/>
  <c r="G223" i="16"/>
  <c r="F223" i="16"/>
  <c r="E223" i="16"/>
  <c r="D223" i="16"/>
  <c r="C223" i="16"/>
  <c r="B223" i="16"/>
  <c r="A223" i="16"/>
  <c r="AP222" i="16"/>
  <c r="AO222" i="16"/>
  <c r="AN222" i="16"/>
  <c r="AM222" i="16"/>
  <c r="AL222" i="16"/>
  <c r="AK222" i="16"/>
  <c r="AJ222" i="16"/>
  <c r="AI222" i="16"/>
  <c r="AH222" i="16"/>
  <c r="AG222" i="16"/>
  <c r="AF222" i="16"/>
  <c r="AE222" i="16"/>
  <c r="AA222" i="16"/>
  <c r="V222" i="16"/>
  <c r="U222" i="16"/>
  <c r="T222" i="16"/>
  <c r="S222" i="16"/>
  <c r="P222" i="16"/>
  <c r="O222" i="16"/>
  <c r="N222" i="16"/>
  <c r="H222" i="16"/>
  <c r="G222" i="16"/>
  <c r="F222" i="16"/>
  <c r="E222" i="16"/>
  <c r="D222" i="16"/>
  <c r="C222" i="16"/>
  <c r="B222" i="16"/>
  <c r="A222" i="16"/>
  <c r="AP221" i="16"/>
  <c r="AO221" i="16"/>
  <c r="AN221" i="16"/>
  <c r="AM221" i="16"/>
  <c r="AL221" i="16"/>
  <c r="AK221" i="16"/>
  <c r="AJ221" i="16"/>
  <c r="AI221" i="16"/>
  <c r="AH221" i="16"/>
  <c r="AG221" i="16"/>
  <c r="AF221" i="16"/>
  <c r="AE221" i="16"/>
  <c r="AA221" i="16"/>
  <c r="V221" i="16"/>
  <c r="U221" i="16"/>
  <c r="T221" i="16"/>
  <c r="S221" i="16"/>
  <c r="P221" i="16"/>
  <c r="O221" i="16"/>
  <c r="N221" i="16"/>
  <c r="H221" i="16"/>
  <c r="G221" i="16"/>
  <c r="F221" i="16"/>
  <c r="E221" i="16"/>
  <c r="D221" i="16"/>
  <c r="C221" i="16"/>
  <c r="B221" i="16"/>
  <c r="A221" i="16"/>
  <c r="AP220" i="16"/>
  <c r="AO220" i="16"/>
  <c r="AN220" i="16"/>
  <c r="AM220" i="16"/>
  <c r="AL220" i="16"/>
  <c r="AK220" i="16"/>
  <c r="AJ220" i="16"/>
  <c r="AI220" i="16"/>
  <c r="AH220" i="16"/>
  <c r="AG220" i="16"/>
  <c r="AF220" i="16"/>
  <c r="AE220" i="16"/>
  <c r="AA220" i="16"/>
  <c r="V220" i="16"/>
  <c r="U220" i="16"/>
  <c r="T220" i="16"/>
  <c r="S220" i="16"/>
  <c r="P220" i="16"/>
  <c r="O220" i="16"/>
  <c r="N220" i="16"/>
  <c r="H220" i="16"/>
  <c r="G220" i="16"/>
  <c r="F220" i="16"/>
  <c r="E220" i="16"/>
  <c r="D220" i="16"/>
  <c r="C220" i="16"/>
  <c r="B220" i="16"/>
  <c r="A220" i="16"/>
  <c r="AP219" i="16"/>
  <c r="AO219" i="16"/>
  <c r="AN219" i="16"/>
  <c r="AM219" i="16"/>
  <c r="AL219" i="16"/>
  <c r="AK219" i="16"/>
  <c r="AJ219" i="16"/>
  <c r="AI219" i="16"/>
  <c r="AH219" i="16"/>
  <c r="AG219" i="16"/>
  <c r="AF219" i="16"/>
  <c r="AE219" i="16"/>
  <c r="AA219" i="16"/>
  <c r="V219" i="16"/>
  <c r="U219" i="16"/>
  <c r="T219" i="16"/>
  <c r="S219" i="16"/>
  <c r="P219" i="16"/>
  <c r="O219" i="16"/>
  <c r="N219" i="16"/>
  <c r="H219" i="16"/>
  <c r="G219" i="16"/>
  <c r="F219" i="16"/>
  <c r="E219" i="16"/>
  <c r="D219" i="16"/>
  <c r="C219" i="16"/>
  <c r="B219" i="16"/>
  <c r="A219" i="16"/>
  <c r="AP218" i="16"/>
  <c r="AO218" i="16"/>
  <c r="AN218" i="16"/>
  <c r="AM218" i="16"/>
  <c r="AL218" i="16"/>
  <c r="AK218" i="16"/>
  <c r="AJ218" i="16"/>
  <c r="AI218" i="16"/>
  <c r="AH218" i="16"/>
  <c r="AG218" i="16"/>
  <c r="AF218" i="16"/>
  <c r="AE218" i="16"/>
  <c r="AA218" i="16"/>
  <c r="V218" i="16"/>
  <c r="U218" i="16"/>
  <c r="T218" i="16"/>
  <c r="S218" i="16"/>
  <c r="P218" i="16"/>
  <c r="O218" i="16"/>
  <c r="N218" i="16"/>
  <c r="H218" i="16"/>
  <c r="G218" i="16"/>
  <c r="F218" i="16"/>
  <c r="E218" i="16"/>
  <c r="D218" i="16"/>
  <c r="C218" i="16"/>
  <c r="B218" i="16"/>
  <c r="A218" i="16"/>
  <c r="AP217" i="16"/>
  <c r="AO217" i="16"/>
  <c r="AN217" i="16"/>
  <c r="AM217" i="16"/>
  <c r="AL217" i="16"/>
  <c r="AK217" i="16"/>
  <c r="AJ217" i="16"/>
  <c r="AI217" i="16"/>
  <c r="AH217" i="16"/>
  <c r="AG217" i="16"/>
  <c r="AF217" i="16"/>
  <c r="AE217" i="16"/>
  <c r="AA217" i="16"/>
  <c r="V217" i="16"/>
  <c r="U217" i="16"/>
  <c r="T217" i="16"/>
  <c r="S217" i="16"/>
  <c r="P217" i="16"/>
  <c r="O217" i="16"/>
  <c r="N217" i="16"/>
  <c r="H217" i="16"/>
  <c r="G217" i="16"/>
  <c r="F217" i="16"/>
  <c r="E217" i="16"/>
  <c r="D217" i="16"/>
  <c r="C217" i="16"/>
  <c r="B217" i="16"/>
  <c r="A217" i="16"/>
  <c r="AP216" i="16"/>
  <c r="AO216" i="16"/>
  <c r="AN216" i="16"/>
  <c r="AM216" i="16"/>
  <c r="AL216" i="16"/>
  <c r="AK216" i="16"/>
  <c r="AJ216" i="16"/>
  <c r="AI216" i="16"/>
  <c r="AH216" i="16"/>
  <c r="AG216" i="16"/>
  <c r="AF216" i="16"/>
  <c r="AE216" i="16"/>
  <c r="AA216" i="16"/>
  <c r="V216" i="16"/>
  <c r="U216" i="16"/>
  <c r="T216" i="16"/>
  <c r="S216" i="16"/>
  <c r="P216" i="16"/>
  <c r="O216" i="16"/>
  <c r="N216" i="16"/>
  <c r="H216" i="16"/>
  <c r="G216" i="16"/>
  <c r="F216" i="16"/>
  <c r="E216" i="16"/>
  <c r="D216" i="16"/>
  <c r="C216" i="16"/>
  <c r="B216" i="16"/>
  <c r="A216" i="16"/>
  <c r="AP215" i="16"/>
  <c r="AO215" i="16"/>
  <c r="AN215" i="16"/>
  <c r="AM215" i="16"/>
  <c r="AL215" i="16"/>
  <c r="AK215" i="16"/>
  <c r="AJ215" i="16"/>
  <c r="AI215" i="16"/>
  <c r="AH215" i="16"/>
  <c r="AG215" i="16"/>
  <c r="AF215" i="16"/>
  <c r="AE215" i="16"/>
  <c r="AA215" i="16"/>
  <c r="V215" i="16"/>
  <c r="U215" i="16"/>
  <c r="T215" i="16"/>
  <c r="S215" i="16"/>
  <c r="P215" i="16"/>
  <c r="O215" i="16"/>
  <c r="N215" i="16"/>
  <c r="H215" i="16"/>
  <c r="G215" i="16"/>
  <c r="F215" i="16"/>
  <c r="E215" i="16"/>
  <c r="D215" i="16"/>
  <c r="C215" i="16"/>
  <c r="B215" i="16"/>
  <c r="A215" i="16"/>
  <c r="AP214" i="16"/>
  <c r="AO214" i="16"/>
  <c r="AN214" i="16"/>
  <c r="AM214" i="16"/>
  <c r="AL214" i="16"/>
  <c r="AK214" i="16"/>
  <c r="AJ214" i="16"/>
  <c r="AI214" i="16"/>
  <c r="AH214" i="16"/>
  <c r="AG214" i="16"/>
  <c r="AF214" i="16"/>
  <c r="AE214" i="16"/>
  <c r="AA214" i="16"/>
  <c r="V214" i="16"/>
  <c r="U214" i="16"/>
  <c r="T214" i="16"/>
  <c r="S214" i="16"/>
  <c r="P214" i="16"/>
  <c r="O214" i="16"/>
  <c r="N214" i="16"/>
  <c r="H214" i="16"/>
  <c r="G214" i="16"/>
  <c r="F214" i="16"/>
  <c r="E214" i="16"/>
  <c r="D214" i="16"/>
  <c r="C214" i="16"/>
  <c r="B214" i="16"/>
  <c r="A214" i="16"/>
  <c r="AP213" i="16"/>
  <c r="AO213" i="16"/>
  <c r="AN213" i="16"/>
  <c r="AM213" i="16"/>
  <c r="AL213" i="16"/>
  <c r="AK213" i="16"/>
  <c r="AJ213" i="16"/>
  <c r="AI213" i="16"/>
  <c r="AH213" i="16"/>
  <c r="AG213" i="16"/>
  <c r="AF213" i="16"/>
  <c r="AE213" i="16"/>
  <c r="AA213" i="16"/>
  <c r="V213" i="16"/>
  <c r="U213" i="16"/>
  <c r="T213" i="16"/>
  <c r="S213" i="16"/>
  <c r="P213" i="16"/>
  <c r="O213" i="16"/>
  <c r="N213" i="16"/>
  <c r="H213" i="16"/>
  <c r="G213" i="16"/>
  <c r="F213" i="16"/>
  <c r="E213" i="16"/>
  <c r="D213" i="16"/>
  <c r="C213" i="16"/>
  <c r="B213" i="16"/>
  <c r="A213" i="16"/>
  <c r="AP212" i="16"/>
  <c r="AO212" i="16"/>
  <c r="AN212" i="16"/>
  <c r="AM212" i="16"/>
  <c r="AL212" i="16"/>
  <c r="AK212" i="16"/>
  <c r="AJ212" i="16"/>
  <c r="AI212" i="16"/>
  <c r="AH212" i="16"/>
  <c r="AG212" i="16"/>
  <c r="AF212" i="16"/>
  <c r="AE212" i="16"/>
  <c r="AA212" i="16"/>
  <c r="V212" i="16"/>
  <c r="U212" i="16"/>
  <c r="T212" i="16"/>
  <c r="S212" i="16"/>
  <c r="P212" i="16"/>
  <c r="O212" i="16"/>
  <c r="N212" i="16"/>
  <c r="H212" i="16"/>
  <c r="G212" i="16"/>
  <c r="F212" i="16"/>
  <c r="E212" i="16"/>
  <c r="D212" i="16"/>
  <c r="C212" i="16"/>
  <c r="B212" i="16"/>
  <c r="A212" i="16"/>
  <c r="AP211" i="16"/>
  <c r="AO211" i="16"/>
  <c r="AN211" i="16"/>
  <c r="AM211" i="16"/>
  <c r="AL211" i="16"/>
  <c r="AK211" i="16"/>
  <c r="AJ211" i="16"/>
  <c r="AI211" i="16"/>
  <c r="AH211" i="16"/>
  <c r="AG211" i="16"/>
  <c r="AF211" i="16"/>
  <c r="AE211" i="16"/>
  <c r="AA211" i="16"/>
  <c r="V211" i="16"/>
  <c r="U211" i="16"/>
  <c r="T211" i="16"/>
  <c r="S211" i="16"/>
  <c r="P211" i="16"/>
  <c r="O211" i="16"/>
  <c r="N211" i="16"/>
  <c r="H211" i="16"/>
  <c r="G211" i="16"/>
  <c r="F211" i="16"/>
  <c r="E211" i="16"/>
  <c r="D211" i="16"/>
  <c r="C211" i="16"/>
  <c r="B211" i="16"/>
  <c r="A211" i="16"/>
  <c r="AP210" i="16"/>
  <c r="AO210" i="16"/>
  <c r="AN210" i="16"/>
  <c r="AM210" i="16"/>
  <c r="AL210" i="16"/>
  <c r="AK210" i="16"/>
  <c r="AJ210" i="16"/>
  <c r="AI210" i="16"/>
  <c r="AH210" i="16"/>
  <c r="AG210" i="16"/>
  <c r="AF210" i="16"/>
  <c r="AE210" i="16"/>
  <c r="AA210" i="16"/>
  <c r="V210" i="16"/>
  <c r="U210" i="16"/>
  <c r="T210" i="16"/>
  <c r="S210" i="16"/>
  <c r="P210" i="16"/>
  <c r="O210" i="16"/>
  <c r="N210" i="16"/>
  <c r="H210" i="16"/>
  <c r="G210" i="16"/>
  <c r="F210" i="16"/>
  <c r="E210" i="16"/>
  <c r="D210" i="16"/>
  <c r="C210" i="16"/>
  <c r="B210" i="16"/>
  <c r="A210" i="16"/>
  <c r="AP209" i="16"/>
  <c r="AO209" i="16"/>
  <c r="AN209" i="16"/>
  <c r="AM209" i="16"/>
  <c r="AL209" i="16"/>
  <c r="AK209" i="16"/>
  <c r="AJ209" i="16"/>
  <c r="AI209" i="16"/>
  <c r="AH209" i="16"/>
  <c r="AG209" i="16"/>
  <c r="AF209" i="16"/>
  <c r="AE209" i="16"/>
  <c r="AA209" i="16"/>
  <c r="V209" i="16"/>
  <c r="U209" i="16"/>
  <c r="T209" i="16"/>
  <c r="S209" i="16"/>
  <c r="P209" i="16"/>
  <c r="O209" i="16"/>
  <c r="N209" i="16"/>
  <c r="H209" i="16"/>
  <c r="G209" i="16"/>
  <c r="F209" i="16"/>
  <c r="E209" i="16"/>
  <c r="D209" i="16"/>
  <c r="C209" i="16"/>
  <c r="B209" i="16"/>
  <c r="A209" i="16"/>
  <c r="AP208" i="16"/>
  <c r="AO208" i="16"/>
  <c r="AN208" i="16"/>
  <c r="AM208" i="16"/>
  <c r="AL208" i="16"/>
  <c r="AK208" i="16"/>
  <c r="AJ208" i="16"/>
  <c r="AI208" i="16"/>
  <c r="AH208" i="16"/>
  <c r="AG208" i="16"/>
  <c r="AF208" i="16"/>
  <c r="AE208" i="16"/>
  <c r="AA208" i="16"/>
  <c r="V208" i="16"/>
  <c r="U208" i="16"/>
  <c r="T208" i="16"/>
  <c r="S208" i="16"/>
  <c r="P208" i="16"/>
  <c r="O208" i="16"/>
  <c r="N208" i="16"/>
  <c r="H208" i="16"/>
  <c r="G208" i="16"/>
  <c r="F208" i="16"/>
  <c r="E208" i="16"/>
  <c r="D208" i="16"/>
  <c r="C208" i="16"/>
  <c r="B208" i="16"/>
  <c r="A208" i="16"/>
  <c r="AP207" i="16"/>
  <c r="AO207" i="16"/>
  <c r="AN207" i="16"/>
  <c r="AM207" i="16"/>
  <c r="AL207" i="16"/>
  <c r="AK207" i="16"/>
  <c r="AJ207" i="16"/>
  <c r="AI207" i="16"/>
  <c r="AH207" i="16"/>
  <c r="AG207" i="16"/>
  <c r="AF207" i="16"/>
  <c r="AE207" i="16"/>
  <c r="AA207" i="16"/>
  <c r="V207" i="16"/>
  <c r="U207" i="16"/>
  <c r="T207" i="16"/>
  <c r="S207" i="16"/>
  <c r="P207" i="16"/>
  <c r="O207" i="16"/>
  <c r="N207" i="16"/>
  <c r="H207" i="16"/>
  <c r="G207" i="16"/>
  <c r="F207" i="16"/>
  <c r="E207" i="16"/>
  <c r="D207" i="16"/>
  <c r="C207" i="16"/>
  <c r="B207" i="16"/>
  <c r="A207" i="16"/>
  <c r="AP206" i="16"/>
  <c r="AO206" i="16"/>
  <c r="AN206" i="16"/>
  <c r="AM206" i="16"/>
  <c r="AL206" i="16"/>
  <c r="AK206" i="16"/>
  <c r="AJ206" i="16"/>
  <c r="AI206" i="16"/>
  <c r="AH206" i="16"/>
  <c r="AG206" i="16"/>
  <c r="AF206" i="16"/>
  <c r="AE206" i="16"/>
  <c r="AA206" i="16"/>
  <c r="V206" i="16"/>
  <c r="U206" i="16"/>
  <c r="T206" i="16"/>
  <c r="S206" i="16"/>
  <c r="P206" i="16"/>
  <c r="O206" i="16"/>
  <c r="N206" i="16"/>
  <c r="H206" i="16"/>
  <c r="G206" i="16"/>
  <c r="F206" i="16"/>
  <c r="E206" i="16"/>
  <c r="D206" i="16"/>
  <c r="C206" i="16"/>
  <c r="B206" i="16"/>
  <c r="A206" i="16"/>
  <c r="AP205" i="16"/>
  <c r="AO205" i="16"/>
  <c r="AN205" i="16"/>
  <c r="AM205" i="16"/>
  <c r="AL205" i="16"/>
  <c r="AK205" i="16"/>
  <c r="AJ205" i="16"/>
  <c r="AI205" i="16"/>
  <c r="AH205" i="16"/>
  <c r="AG205" i="16"/>
  <c r="AF205" i="16"/>
  <c r="AE205" i="16"/>
  <c r="AA205" i="16"/>
  <c r="V205" i="16"/>
  <c r="U205" i="16"/>
  <c r="T205" i="16"/>
  <c r="S205" i="16"/>
  <c r="P205" i="16"/>
  <c r="O205" i="16"/>
  <c r="N205" i="16"/>
  <c r="H205" i="16"/>
  <c r="G205" i="16"/>
  <c r="F205" i="16"/>
  <c r="E205" i="16"/>
  <c r="D205" i="16"/>
  <c r="C205" i="16"/>
  <c r="B205" i="16"/>
  <c r="A205" i="16"/>
  <c r="AP204" i="16"/>
  <c r="AO204" i="16"/>
  <c r="AN204" i="16"/>
  <c r="AM204" i="16"/>
  <c r="AL204" i="16"/>
  <c r="AK204" i="16"/>
  <c r="AJ204" i="16"/>
  <c r="AI204" i="16"/>
  <c r="AH204" i="16"/>
  <c r="AG204" i="16"/>
  <c r="AF204" i="16"/>
  <c r="AE204" i="16"/>
  <c r="AA204" i="16"/>
  <c r="V204" i="16"/>
  <c r="U204" i="16"/>
  <c r="T204" i="16"/>
  <c r="S204" i="16"/>
  <c r="P204" i="16"/>
  <c r="O204" i="16"/>
  <c r="N204" i="16"/>
  <c r="H204" i="16"/>
  <c r="G204" i="16"/>
  <c r="F204" i="16"/>
  <c r="E204" i="16"/>
  <c r="D204" i="16"/>
  <c r="C204" i="16"/>
  <c r="B204" i="16"/>
  <c r="A204" i="16"/>
  <c r="AP203" i="16"/>
  <c r="AO203" i="16"/>
  <c r="AN203" i="16"/>
  <c r="AM203" i="16"/>
  <c r="AL203" i="16"/>
  <c r="AK203" i="16"/>
  <c r="AJ203" i="16"/>
  <c r="AI203" i="16"/>
  <c r="AH203" i="16"/>
  <c r="AG203" i="16"/>
  <c r="AF203" i="16"/>
  <c r="AE203" i="16"/>
  <c r="AA203" i="16"/>
  <c r="V203" i="16"/>
  <c r="U203" i="16"/>
  <c r="T203" i="16"/>
  <c r="S203" i="16"/>
  <c r="P203" i="16"/>
  <c r="O203" i="16"/>
  <c r="N203" i="16"/>
  <c r="H203" i="16"/>
  <c r="G203" i="16"/>
  <c r="F203" i="16"/>
  <c r="E203" i="16"/>
  <c r="D203" i="16"/>
  <c r="C203" i="16"/>
  <c r="B203" i="16"/>
  <c r="A203" i="16"/>
  <c r="AP202" i="16"/>
  <c r="AO202" i="16"/>
  <c r="AN202" i="16"/>
  <c r="AM202" i="16"/>
  <c r="AL202" i="16"/>
  <c r="AK202" i="16"/>
  <c r="AJ202" i="16"/>
  <c r="AI202" i="16"/>
  <c r="AH202" i="16"/>
  <c r="AG202" i="16"/>
  <c r="AF202" i="16"/>
  <c r="AE202" i="16"/>
  <c r="AA202" i="16"/>
  <c r="V202" i="16"/>
  <c r="U202" i="16"/>
  <c r="T202" i="16"/>
  <c r="S202" i="16"/>
  <c r="P202" i="16"/>
  <c r="O202" i="16"/>
  <c r="N202" i="16"/>
  <c r="H202" i="16"/>
  <c r="G202" i="16"/>
  <c r="F202" i="16"/>
  <c r="E202" i="16"/>
  <c r="D202" i="16"/>
  <c r="C202" i="16"/>
  <c r="B202" i="16"/>
  <c r="A202" i="16"/>
  <c r="AP201" i="16"/>
  <c r="AO201" i="16"/>
  <c r="AN201" i="16"/>
  <c r="AM201" i="16"/>
  <c r="AL201" i="16"/>
  <c r="AK201" i="16"/>
  <c r="AJ201" i="16"/>
  <c r="AI201" i="16"/>
  <c r="AH201" i="16"/>
  <c r="AG201" i="16"/>
  <c r="AF201" i="16"/>
  <c r="AE201" i="16"/>
  <c r="AA201" i="16"/>
  <c r="V201" i="16"/>
  <c r="U201" i="16"/>
  <c r="T201" i="16"/>
  <c r="S201" i="16"/>
  <c r="P201" i="16"/>
  <c r="O201" i="16"/>
  <c r="N201" i="16"/>
  <c r="H201" i="16"/>
  <c r="G201" i="16"/>
  <c r="F201" i="16"/>
  <c r="E201" i="16"/>
  <c r="D201" i="16"/>
  <c r="C201" i="16"/>
  <c r="B201" i="16"/>
  <c r="A201" i="16"/>
  <c r="AP200" i="16"/>
  <c r="AO200" i="16"/>
  <c r="AN200" i="16"/>
  <c r="AM200" i="16"/>
  <c r="AL200" i="16"/>
  <c r="AK200" i="16"/>
  <c r="AJ200" i="16"/>
  <c r="AI200" i="16"/>
  <c r="AH200" i="16"/>
  <c r="AG200" i="16"/>
  <c r="AF200" i="16"/>
  <c r="AE200" i="16"/>
  <c r="AA200" i="16"/>
  <c r="V200" i="16"/>
  <c r="U200" i="16"/>
  <c r="T200" i="16"/>
  <c r="S200" i="16"/>
  <c r="P200" i="16"/>
  <c r="O200" i="16"/>
  <c r="N200" i="16"/>
  <c r="H200" i="16"/>
  <c r="G200" i="16"/>
  <c r="F200" i="16"/>
  <c r="E200" i="16"/>
  <c r="D200" i="16"/>
  <c r="C200" i="16"/>
  <c r="B200" i="16"/>
  <c r="A200" i="16"/>
  <c r="AP199" i="16"/>
  <c r="AO199" i="16"/>
  <c r="AN199" i="16"/>
  <c r="AM199" i="16"/>
  <c r="AL199" i="16"/>
  <c r="AK199" i="16"/>
  <c r="AJ199" i="16"/>
  <c r="AI199" i="16"/>
  <c r="AH199" i="16"/>
  <c r="AG199" i="16"/>
  <c r="AF199" i="16"/>
  <c r="AE199" i="16"/>
  <c r="AA199" i="16"/>
  <c r="V199" i="16"/>
  <c r="U199" i="16"/>
  <c r="T199" i="16"/>
  <c r="S199" i="16"/>
  <c r="P199" i="16"/>
  <c r="O199" i="16"/>
  <c r="N199" i="16"/>
  <c r="H199" i="16"/>
  <c r="G199" i="16"/>
  <c r="F199" i="16"/>
  <c r="E199" i="16"/>
  <c r="D199" i="16"/>
  <c r="C199" i="16"/>
  <c r="B199" i="16"/>
  <c r="A199" i="16"/>
  <c r="AP198" i="16"/>
  <c r="AO198" i="16"/>
  <c r="AN198" i="16"/>
  <c r="AM198" i="16"/>
  <c r="AL198" i="16"/>
  <c r="AK198" i="16"/>
  <c r="AJ198" i="16"/>
  <c r="AI198" i="16"/>
  <c r="AH198" i="16"/>
  <c r="AG198" i="16"/>
  <c r="AF198" i="16"/>
  <c r="AE198" i="16"/>
  <c r="AA198" i="16"/>
  <c r="V198" i="16"/>
  <c r="U198" i="16"/>
  <c r="T198" i="16"/>
  <c r="S198" i="16"/>
  <c r="P198" i="16"/>
  <c r="O198" i="16"/>
  <c r="N198" i="16"/>
  <c r="H198" i="16"/>
  <c r="G198" i="16"/>
  <c r="F198" i="16"/>
  <c r="E198" i="16"/>
  <c r="D198" i="16"/>
  <c r="C198" i="16"/>
  <c r="B198" i="16"/>
  <c r="A198" i="16"/>
  <c r="AP197" i="16"/>
  <c r="AO197" i="16"/>
  <c r="AN197" i="16"/>
  <c r="AM197" i="16"/>
  <c r="AL197" i="16"/>
  <c r="AK197" i="16"/>
  <c r="AJ197" i="16"/>
  <c r="AI197" i="16"/>
  <c r="AH197" i="16"/>
  <c r="AG197" i="16"/>
  <c r="AF197" i="16"/>
  <c r="AE197" i="16"/>
  <c r="AA197" i="16"/>
  <c r="V197" i="16"/>
  <c r="U197" i="16"/>
  <c r="T197" i="16"/>
  <c r="S197" i="16"/>
  <c r="P197" i="16"/>
  <c r="O197" i="16"/>
  <c r="N197" i="16"/>
  <c r="H197" i="16"/>
  <c r="G197" i="16"/>
  <c r="F197" i="16"/>
  <c r="E197" i="16"/>
  <c r="D197" i="16"/>
  <c r="C197" i="16"/>
  <c r="B197" i="16"/>
  <c r="A197" i="16"/>
  <c r="AP196" i="16"/>
  <c r="AO196" i="16"/>
  <c r="AN196" i="16"/>
  <c r="AM196" i="16"/>
  <c r="AL196" i="16"/>
  <c r="AK196" i="16"/>
  <c r="AJ196" i="16"/>
  <c r="AI196" i="16"/>
  <c r="AH196" i="16"/>
  <c r="AG196" i="16"/>
  <c r="AF196" i="16"/>
  <c r="AE196" i="16"/>
  <c r="AA196" i="16"/>
  <c r="V196" i="16"/>
  <c r="U196" i="16"/>
  <c r="T196" i="16"/>
  <c r="S196" i="16"/>
  <c r="P196" i="16"/>
  <c r="O196" i="16"/>
  <c r="N196" i="16"/>
  <c r="H196" i="16"/>
  <c r="G196" i="16"/>
  <c r="F196" i="16"/>
  <c r="E196" i="16"/>
  <c r="D196" i="16"/>
  <c r="C196" i="16"/>
  <c r="B196" i="16"/>
  <c r="A196" i="16"/>
  <c r="AP195" i="16"/>
  <c r="AO195" i="16"/>
  <c r="AN195" i="16"/>
  <c r="AM195" i="16"/>
  <c r="AL195" i="16"/>
  <c r="AK195" i="16"/>
  <c r="AJ195" i="16"/>
  <c r="AI195" i="16"/>
  <c r="AH195" i="16"/>
  <c r="AG195" i="16"/>
  <c r="AF195" i="16"/>
  <c r="AE195" i="16"/>
  <c r="AA195" i="16"/>
  <c r="V195" i="16"/>
  <c r="U195" i="16"/>
  <c r="T195" i="16"/>
  <c r="S195" i="16"/>
  <c r="P195" i="16"/>
  <c r="O195" i="16"/>
  <c r="N195" i="16"/>
  <c r="H195" i="16"/>
  <c r="G195" i="16"/>
  <c r="F195" i="16"/>
  <c r="E195" i="16"/>
  <c r="D195" i="16"/>
  <c r="C195" i="16"/>
  <c r="B195" i="16"/>
  <c r="A195" i="16"/>
  <c r="AP194" i="16"/>
  <c r="AO194" i="16"/>
  <c r="AN194" i="16"/>
  <c r="AM194" i="16"/>
  <c r="AL194" i="16"/>
  <c r="AK194" i="16"/>
  <c r="AJ194" i="16"/>
  <c r="AI194" i="16"/>
  <c r="AH194" i="16"/>
  <c r="AG194" i="16"/>
  <c r="AF194" i="16"/>
  <c r="AE194" i="16"/>
  <c r="AA194" i="16"/>
  <c r="V194" i="16"/>
  <c r="U194" i="16"/>
  <c r="T194" i="16"/>
  <c r="S194" i="16"/>
  <c r="P194" i="16"/>
  <c r="O194" i="16"/>
  <c r="N194" i="16"/>
  <c r="H194" i="16"/>
  <c r="G194" i="16"/>
  <c r="F194" i="16"/>
  <c r="E194" i="16"/>
  <c r="D194" i="16"/>
  <c r="C194" i="16"/>
  <c r="B194" i="16"/>
  <c r="A194" i="16"/>
  <c r="AP193" i="16"/>
  <c r="AO193" i="16"/>
  <c r="AN193" i="16"/>
  <c r="AM193" i="16"/>
  <c r="AL193" i="16"/>
  <c r="AK193" i="16"/>
  <c r="AJ193" i="16"/>
  <c r="AI193" i="16"/>
  <c r="AH193" i="16"/>
  <c r="AG193" i="16"/>
  <c r="AF193" i="16"/>
  <c r="AE193" i="16"/>
  <c r="AA193" i="16"/>
  <c r="V193" i="16"/>
  <c r="U193" i="16"/>
  <c r="T193" i="16"/>
  <c r="S193" i="16"/>
  <c r="P193" i="16"/>
  <c r="O193" i="16"/>
  <c r="N193" i="16"/>
  <c r="H193" i="16"/>
  <c r="G193" i="16"/>
  <c r="F193" i="16"/>
  <c r="E193" i="16"/>
  <c r="D193" i="16"/>
  <c r="C193" i="16"/>
  <c r="B193" i="16"/>
  <c r="A193" i="16"/>
  <c r="AP192" i="16"/>
  <c r="AO192" i="16"/>
  <c r="AN192" i="16"/>
  <c r="AM192" i="16"/>
  <c r="AL192" i="16"/>
  <c r="AK192" i="16"/>
  <c r="AJ192" i="16"/>
  <c r="AI192" i="16"/>
  <c r="AH192" i="16"/>
  <c r="AG192" i="16"/>
  <c r="AF192" i="16"/>
  <c r="AE192" i="16"/>
  <c r="AA192" i="16"/>
  <c r="V192" i="16"/>
  <c r="U192" i="16"/>
  <c r="T192" i="16"/>
  <c r="S192" i="16"/>
  <c r="P192" i="16"/>
  <c r="O192" i="16"/>
  <c r="N192" i="16"/>
  <c r="H192" i="16"/>
  <c r="G192" i="16"/>
  <c r="F192" i="16"/>
  <c r="E192" i="16"/>
  <c r="D192" i="16"/>
  <c r="C192" i="16"/>
  <c r="B192" i="16"/>
  <c r="A192" i="16"/>
  <c r="AP191" i="16"/>
  <c r="AO191" i="16"/>
  <c r="AN191" i="16"/>
  <c r="AM191" i="16"/>
  <c r="AL191" i="16"/>
  <c r="AK191" i="16"/>
  <c r="AJ191" i="16"/>
  <c r="AI191" i="16"/>
  <c r="AH191" i="16"/>
  <c r="AG191" i="16"/>
  <c r="AF191" i="16"/>
  <c r="AE191" i="16"/>
  <c r="AA191" i="16"/>
  <c r="V191" i="16"/>
  <c r="U191" i="16"/>
  <c r="T191" i="16"/>
  <c r="S191" i="16"/>
  <c r="P191" i="16"/>
  <c r="O191" i="16"/>
  <c r="N191" i="16"/>
  <c r="H191" i="16"/>
  <c r="G191" i="16"/>
  <c r="F191" i="16"/>
  <c r="E191" i="16"/>
  <c r="D191" i="16"/>
  <c r="C191" i="16"/>
  <c r="B191" i="16"/>
  <c r="A191" i="16"/>
  <c r="AP190" i="16"/>
  <c r="AO190" i="16"/>
  <c r="AN190" i="16"/>
  <c r="AM190" i="16"/>
  <c r="AL190" i="16"/>
  <c r="AK190" i="16"/>
  <c r="AJ190" i="16"/>
  <c r="AI190" i="16"/>
  <c r="AH190" i="16"/>
  <c r="AG190" i="16"/>
  <c r="AF190" i="16"/>
  <c r="AE190" i="16"/>
  <c r="AA190" i="16"/>
  <c r="V190" i="16"/>
  <c r="U190" i="16"/>
  <c r="T190" i="16"/>
  <c r="S190" i="16"/>
  <c r="P190" i="16"/>
  <c r="O190" i="16"/>
  <c r="N190" i="16"/>
  <c r="H190" i="16"/>
  <c r="G190" i="16"/>
  <c r="F190" i="16"/>
  <c r="E190" i="16"/>
  <c r="D190" i="16"/>
  <c r="C190" i="16"/>
  <c r="B190" i="16"/>
  <c r="A190" i="16"/>
  <c r="AP189" i="16"/>
  <c r="AO189" i="16"/>
  <c r="AN189" i="16"/>
  <c r="AM189" i="16"/>
  <c r="AL189" i="16"/>
  <c r="AK189" i="16"/>
  <c r="AJ189" i="16"/>
  <c r="AI189" i="16"/>
  <c r="AH189" i="16"/>
  <c r="AG189" i="16"/>
  <c r="AF189" i="16"/>
  <c r="AE189" i="16"/>
  <c r="AA189" i="16"/>
  <c r="V189" i="16"/>
  <c r="U189" i="16"/>
  <c r="T189" i="16"/>
  <c r="S189" i="16"/>
  <c r="P189" i="16"/>
  <c r="O189" i="16"/>
  <c r="N189" i="16"/>
  <c r="H189" i="16"/>
  <c r="G189" i="16"/>
  <c r="F189" i="16"/>
  <c r="E189" i="16"/>
  <c r="D189" i="16"/>
  <c r="C189" i="16"/>
  <c r="B189" i="16"/>
  <c r="A189" i="16"/>
  <c r="AP188" i="16"/>
  <c r="AO188" i="16"/>
  <c r="AN188" i="16"/>
  <c r="AM188" i="16"/>
  <c r="AL188" i="16"/>
  <c r="AK188" i="16"/>
  <c r="AJ188" i="16"/>
  <c r="AI188" i="16"/>
  <c r="AH188" i="16"/>
  <c r="AG188" i="16"/>
  <c r="AF188" i="16"/>
  <c r="AE188" i="16"/>
  <c r="AA188" i="16"/>
  <c r="V188" i="16"/>
  <c r="U188" i="16"/>
  <c r="T188" i="16"/>
  <c r="S188" i="16"/>
  <c r="P188" i="16"/>
  <c r="O188" i="16"/>
  <c r="N188" i="16"/>
  <c r="H188" i="16"/>
  <c r="G188" i="16"/>
  <c r="F188" i="16"/>
  <c r="E188" i="16"/>
  <c r="D188" i="16"/>
  <c r="C188" i="16"/>
  <c r="B188" i="16"/>
  <c r="A188" i="16"/>
  <c r="AP187" i="16"/>
  <c r="AO187" i="16"/>
  <c r="AN187" i="16"/>
  <c r="AM187" i="16"/>
  <c r="AL187" i="16"/>
  <c r="AK187" i="16"/>
  <c r="AJ187" i="16"/>
  <c r="AI187" i="16"/>
  <c r="AH187" i="16"/>
  <c r="AG187" i="16"/>
  <c r="AF187" i="16"/>
  <c r="AE187" i="16"/>
  <c r="AA187" i="16"/>
  <c r="V187" i="16"/>
  <c r="U187" i="16"/>
  <c r="T187" i="16"/>
  <c r="S187" i="16"/>
  <c r="P187" i="16"/>
  <c r="O187" i="16"/>
  <c r="N187" i="16"/>
  <c r="H187" i="16"/>
  <c r="G187" i="16"/>
  <c r="F187" i="16"/>
  <c r="E187" i="16"/>
  <c r="D187" i="16"/>
  <c r="C187" i="16"/>
  <c r="B187" i="16"/>
  <c r="A187" i="16"/>
  <c r="AP186" i="16"/>
  <c r="AO186" i="16"/>
  <c r="AN186" i="16"/>
  <c r="AM186" i="16"/>
  <c r="AL186" i="16"/>
  <c r="AK186" i="16"/>
  <c r="AJ186" i="16"/>
  <c r="AI186" i="16"/>
  <c r="AH186" i="16"/>
  <c r="AG186" i="16"/>
  <c r="AF186" i="16"/>
  <c r="AE186" i="16"/>
  <c r="AA186" i="16"/>
  <c r="V186" i="16"/>
  <c r="U186" i="16"/>
  <c r="T186" i="16"/>
  <c r="S186" i="16"/>
  <c r="P186" i="16"/>
  <c r="O186" i="16"/>
  <c r="N186" i="16"/>
  <c r="H186" i="16"/>
  <c r="G186" i="16"/>
  <c r="F186" i="16"/>
  <c r="E186" i="16"/>
  <c r="D186" i="16"/>
  <c r="C186" i="16"/>
  <c r="B186" i="16"/>
  <c r="A186" i="16"/>
  <c r="AP185" i="16"/>
  <c r="AO185" i="16"/>
  <c r="AN185" i="16"/>
  <c r="AM185" i="16"/>
  <c r="AL185" i="16"/>
  <c r="AK185" i="16"/>
  <c r="AJ185" i="16"/>
  <c r="AI185" i="16"/>
  <c r="AH185" i="16"/>
  <c r="AG185" i="16"/>
  <c r="AF185" i="16"/>
  <c r="AE185" i="16"/>
  <c r="AA185" i="16"/>
  <c r="V185" i="16"/>
  <c r="U185" i="16"/>
  <c r="T185" i="16"/>
  <c r="S185" i="16"/>
  <c r="P185" i="16"/>
  <c r="O185" i="16"/>
  <c r="N185" i="16"/>
  <c r="H185" i="16"/>
  <c r="G185" i="16"/>
  <c r="F185" i="16"/>
  <c r="E185" i="16"/>
  <c r="D185" i="16"/>
  <c r="C185" i="16"/>
  <c r="B185" i="16"/>
  <c r="A185" i="16"/>
  <c r="AP184" i="16"/>
  <c r="AO184" i="16"/>
  <c r="AN184" i="16"/>
  <c r="AM184" i="16"/>
  <c r="AL184" i="16"/>
  <c r="AK184" i="16"/>
  <c r="AJ184" i="16"/>
  <c r="AI184" i="16"/>
  <c r="AH184" i="16"/>
  <c r="AG184" i="16"/>
  <c r="AF184" i="16"/>
  <c r="AE184" i="16"/>
  <c r="AA184" i="16"/>
  <c r="V184" i="16"/>
  <c r="U184" i="16"/>
  <c r="T184" i="16"/>
  <c r="S184" i="16"/>
  <c r="P184" i="16"/>
  <c r="O184" i="16"/>
  <c r="N184" i="16"/>
  <c r="H184" i="16"/>
  <c r="G184" i="16"/>
  <c r="F184" i="16"/>
  <c r="E184" i="16"/>
  <c r="D184" i="16"/>
  <c r="C184" i="16"/>
  <c r="B184" i="16"/>
  <c r="A184" i="16"/>
  <c r="AP183" i="16"/>
  <c r="AO183" i="16"/>
  <c r="AN183" i="16"/>
  <c r="AM183" i="16"/>
  <c r="AL183" i="16"/>
  <c r="AK183" i="16"/>
  <c r="AJ183" i="16"/>
  <c r="AI183" i="16"/>
  <c r="AH183" i="16"/>
  <c r="AG183" i="16"/>
  <c r="AF183" i="16"/>
  <c r="AE183" i="16"/>
  <c r="AA183" i="16"/>
  <c r="V183" i="16"/>
  <c r="U183" i="16"/>
  <c r="T183" i="16"/>
  <c r="S183" i="16"/>
  <c r="P183" i="16"/>
  <c r="O183" i="16"/>
  <c r="N183" i="16"/>
  <c r="H183" i="16"/>
  <c r="G183" i="16"/>
  <c r="F183" i="16"/>
  <c r="E183" i="16"/>
  <c r="D183" i="16"/>
  <c r="C183" i="16"/>
  <c r="B183" i="16"/>
  <c r="A183" i="16"/>
  <c r="AP182" i="16"/>
  <c r="AO182" i="16"/>
  <c r="AN182" i="16"/>
  <c r="AM182" i="16"/>
  <c r="AL182" i="16"/>
  <c r="AK182" i="16"/>
  <c r="AJ182" i="16"/>
  <c r="AI182" i="16"/>
  <c r="AH182" i="16"/>
  <c r="AG182" i="16"/>
  <c r="AF182" i="16"/>
  <c r="AE182" i="16"/>
  <c r="AA182" i="16"/>
  <c r="V182" i="16"/>
  <c r="U182" i="16"/>
  <c r="T182" i="16"/>
  <c r="S182" i="16"/>
  <c r="P182" i="16"/>
  <c r="O182" i="16"/>
  <c r="N182" i="16"/>
  <c r="H182" i="16"/>
  <c r="G182" i="16"/>
  <c r="F182" i="16"/>
  <c r="E182" i="16"/>
  <c r="D182" i="16"/>
  <c r="C182" i="16"/>
  <c r="B182" i="16"/>
  <c r="A182" i="16"/>
  <c r="AP181" i="16"/>
  <c r="AO181" i="16"/>
  <c r="AN181" i="16"/>
  <c r="AM181" i="16"/>
  <c r="AL181" i="16"/>
  <c r="AK181" i="16"/>
  <c r="AJ181" i="16"/>
  <c r="AI181" i="16"/>
  <c r="AH181" i="16"/>
  <c r="AG181" i="16"/>
  <c r="AF181" i="16"/>
  <c r="AE181" i="16"/>
  <c r="AA181" i="16"/>
  <c r="V181" i="16"/>
  <c r="U181" i="16"/>
  <c r="T181" i="16"/>
  <c r="S181" i="16"/>
  <c r="P181" i="16"/>
  <c r="O181" i="16"/>
  <c r="N181" i="16"/>
  <c r="H181" i="16"/>
  <c r="G181" i="16"/>
  <c r="F181" i="16"/>
  <c r="E181" i="16"/>
  <c r="D181" i="16"/>
  <c r="C181" i="16"/>
  <c r="B181" i="16"/>
  <c r="A181" i="16"/>
  <c r="AP180" i="16"/>
  <c r="AO180" i="16"/>
  <c r="AN180" i="16"/>
  <c r="AM180" i="16"/>
  <c r="AL180" i="16"/>
  <c r="AK180" i="16"/>
  <c r="AJ180" i="16"/>
  <c r="AI180" i="16"/>
  <c r="AH180" i="16"/>
  <c r="AG180" i="16"/>
  <c r="AF180" i="16"/>
  <c r="AE180" i="16"/>
  <c r="AA180" i="16"/>
  <c r="V180" i="16"/>
  <c r="U180" i="16"/>
  <c r="T180" i="16"/>
  <c r="S180" i="16"/>
  <c r="P180" i="16"/>
  <c r="O180" i="16"/>
  <c r="N180" i="16"/>
  <c r="H180" i="16"/>
  <c r="G180" i="16"/>
  <c r="F180" i="16"/>
  <c r="E180" i="16"/>
  <c r="D180" i="16"/>
  <c r="C180" i="16"/>
  <c r="B180" i="16"/>
  <c r="A180" i="16"/>
  <c r="AP179" i="16"/>
  <c r="AO179" i="16"/>
  <c r="AN179" i="16"/>
  <c r="AM179" i="16"/>
  <c r="AL179" i="16"/>
  <c r="AK179" i="16"/>
  <c r="AJ179" i="16"/>
  <c r="AI179" i="16"/>
  <c r="AH179" i="16"/>
  <c r="AG179" i="16"/>
  <c r="AF179" i="16"/>
  <c r="AE179" i="16"/>
  <c r="AA179" i="16"/>
  <c r="V179" i="16"/>
  <c r="U179" i="16"/>
  <c r="T179" i="16"/>
  <c r="S179" i="16"/>
  <c r="P179" i="16"/>
  <c r="O179" i="16"/>
  <c r="N179" i="16"/>
  <c r="H179" i="16"/>
  <c r="G179" i="16"/>
  <c r="F179" i="16"/>
  <c r="E179" i="16"/>
  <c r="D179" i="16"/>
  <c r="C179" i="16"/>
  <c r="B179" i="16"/>
  <c r="A179" i="16"/>
  <c r="AP178" i="16"/>
  <c r="AO178" i="16"/>
  <c r="AN178" i="16"/>
  <c r="AM178" i="16"/>
  <c r="AL178" i="16"/>
  <c r="AK178" i="16"/>
  <c r="AJ178" i="16"/>
  <c r="AI178" i="16"/>
  <c r="AH178" i="16"/>
  <c r="AG178" i="16"/>
  <c r="AF178" i="16"/>
  <c r="AE178" i="16"/>
  <c r="AA178" i="16"/>
  <c r="V178" i="16"/>
  <c r="U178" i="16"/>
  <c r="T178" i="16"/>
  <c r="S178" i="16"/>
  <c r="P178" i="16"/>
  <c r="O178" i="16"/>
  <c r="N178" i="16"/>
  <c r="H178" i="16"/>
  <c r="G178" i="16"/>
  <c r="F178" i="16"/>
  <c r="E178" i="16"/>
  <c r="D178" i="16"/>
  <c r="C178" i="16"/>
  <c r="B178" i="16"/>
  <c r="A178" i="16"/>
  <c r="AP177" i="16"/>
  <c r="AO177" i="16"/>
  <c r="AN177" i="16"/>
  <c r="AM177" i="16"/>
  <c r="AL177" i="16"/>
  <c r="AK177" i="16"/>
  <c r="AJ177" i="16"/>
  <c r="AI177" i="16"/>
  <c r="AH177" i="16"/>
  <c r="AG177" i="16"/>
  <c r="AF177" i="16"/>
  <c r="AE177" i="16"/>
  <c r="AA177" i="16"/>
  <c r="V177" i="16"/>
  <c r="U177" i="16"/>
  <c r="T177" i="16"/>
  <c r="S177" i="16"/>
  <c r="P177" i="16"/>
  <c r="O177" i="16"/>
  <c r="N177" i="16"/>
  <c r="H177" i="16"/>
  <c r="G177" i="16"/>
  <c r="F177" i="16"/>
  <c r="E177" i="16"/>
  <c r="D177" i="16"/>
  <c r="C177" i="16"/>
  <c r="B177" i="16"/>
  <c r="A177" i="16"/>
  <c r="AP176" i="16"/>
  <c r="AO176" i="16"/>
  <c r="AN176" i="16"/>
  <c r="AM176" i="16"/>
  <c r="AL176" i="16"/>
  <c r="AK176" i="16"/>
  <c r="AJ176" i="16"/>
  <c r="AI176" i="16"/>
  <c r="AH176" i="16"/>
  <c r="AG176" i="16"/>
  <c r="AF176" i="16"/>
  <c r="AE176" i="16"/>
  <c r="AA176" i="16"/>
  <c r="V176" i="16"/>
  <c r="U176" i="16"/>
  <c r="T176" i="16"/>
  <c r="S176" i="16"/>
  <c r="P176" i="16"/>
  <c r="O176" i="16"/>
  <c r="N176" i="16"/>
  <c r="H176" i="16"/>
  <c r="G176" i="16"/>
  <c r="F176" i="16"/>
  <c r="E176" i="16"/>
  <c r="D176" i="16"/>
  <c r="C176" i="16"/>
  <c r="B176" i="16"/>
  <c r="A176" i="16"/>
  <c r="AP175" i="16"/>
  <c r="AO175" i="16"/>
  <c r="AN175" i="16"/>
  <c r="AM175" i="16"/>
  <c r="AL175" i="16"/>
  <c r="AK175" i="16"/>
  <c r="AJ175" i="16"/>
  <c r="AI175" i="16"/>
  <c r="AH175" i="16"/>
  <c r="AG175" i="16"/>
  <c r="AF175" i="16"/>
  <c r="AE175" i="16"/>
  <c r="AA175" i="16"/>
  <c r="V175" i="16"/>
  <c r="U175" i="16"/>
  <c r="T175" i="16"/>
  <c r="S175" i="16"/>
  <c r="P175" i="16"/>
  <c r="O175" i="16"/>
  <c r="N175" i="16"/>
  <c r="H175" i="16"/>
  <c r="G175" i="16"/>
  <c r="F175" i="16"/>
  <c r="E175" i="16"/>
  <c r="D175" i="16"/>
  <c r="C175" i="16"/>
  <c r="B175" i="16"/>
  <c r="A175" i="16"/>
  <c r="AP174" i="16"/>
  <c r="AO174" i="16"/>
  <c r="AN174" i="16"/>
  <c r="AM174" i="16"/>
  <c r="AL174" i="16"/>
  <c r="AK174" i="16"/>
  <c r="AJ174" i="16"/>
  <c r="AI174" i="16"/>
  <c r="AH174" i="16"/>
  <c r="AG174" i="16"/>
  <c r="AF174" i="16"/>
  <c r="AE174" i="16"/>
  <c r="AA174" i="16"/>
  <c r="V174" i="16"/>
  <c r="U174" i="16"/>
  <c r="T174" i="16"/>
  <c r="S174" i="16"/>
  <c r="P174" i="16"/>
  <c r="O174" i="16"/>
  <c r="N174" i="16"/>
  <c r="H174" i="16"/>
  <c r="G174" i="16"/>
  <c r="F174" i="16"/>
  <c r="E174" i="16"/>
  <c r="D174" i="16"/>
  <c r="C174" i="16"/>
  <c r="B174" i="16"/>
  <c r="A174" i="16"/>
  <c r="AP173" i="16"/>
  <c r="AO173" i="16"/>
  <c r="AN173" i="16"/>
  <c r="AM173" i="16"/>
  <c r="AL173" i="16"/>
  <c r="AK173" i="16"/>
  <c r="AJ173" i="16"/>
  <c r="AI173" i="16"/>
  <c r="AH173" i="16"/>
  <c r="AG173" i="16"/>
  <c r="AF173" i="16"/>
  <c r="AE173" i="16"/>
  <c r="AA173" i="16"/>
  <c r="V173" i="16"/>
  <c r="U173" i="16"/>
  <c r="T173" i="16"/>
  <c r="S173" i="16"/>
  <c r="P173" i="16"/>
  <c r="O173" i="16"/>
  <c r="N173" i="16"/>
  <c r="H173" i="16"/>
  <c r="G173" i="16"/>
  <c r="F173" i="16"/>
  <c r="E173" i="16"/>
  <c r="D173" i="16"/>
  <c r="C173" i="16"/>
  <c r="B173" i="16"/>
  <c r="A173" i="16"/>
  <c r="AP172" i="16"/>
  <c r="AO172" i="16"/>
  <c r="AN172" i="16"/>
  <c r="AM172" i="16"/>
  <c r="AL172" i="16"/>
  <c r="AK172" i="16"/>
  <c r="AJ172" i="16"/>
  <c r="AI172" i="16"/>
  <c r="AH172" i="16"/>
  <c r="AG172" i="16"/>
  <c r="AF172" i="16"/>
  <c r="AE172" i="16"/>
  <c r="AA172" i="16"/>
  <c r="V172" i="16"/>
  <c r="U172" i="16"/>
  <c r="T172" i="16"/>
  <c r="S172" i="16"/>
  <c r="P172" i="16"/>
  <c r="O172" i="16"/>
  <c r="N172" i="16"/>
  <c r="H172" i="16"/>
  <c r="G172" i="16"/>
  <c r="F172" i="16"/>
  <c r="E172" i="16"/>
  <c r="D172" i="16"/>
  <c r="C172" i="16"/>
  <c r="B172" i="16"/>
  <c r="A172" i="16"/>
  <c r="AP171" i="16"/>
  <c r="AO171" i="16"/>
  <c r="AN171" i="16"/>
  <c r="AM171" i="16"/>
  <c r="AL171" i="16"/>
  <c r="AK171" i="16"/>
  <c r="AJ171" i="16"/>
  <c r="AI171" i="16"/>
  <c r="AH171" i="16"/>
  <c r="AG171" i="16"/>
  <c r="AF171" i="16"/>
  <c r="AE171" i="16"/>
  <c r="AA171" i="16"/>
  <c r="V171" i="16"/>
  <c r="U171" i="16"/>
  <c r="T171" i="16"/>
  <c r="S171" i="16"/>
  <c r="P171" i="16"/>
  <c r="O171" i="16"/>
  <c r="N171" i="16"/>
  <c r="H171" i="16"/>
  <c r="G171" i="16"/>
  <c r="F171" i="16"/>
  <c r="E171" i="16"/>
  <c r="D171" i="16"/>
  <c r="C171" i="16"/>
  <c r="B171" i="16"/>
  <c r="A171" i="16"/>
  <c r="AP170" i="16"/>
  <c r="AO170" i="16"/>
  <c r="AN170" i="16"/>
  <c r="AM170" i="16"/>
  <c r="AL170" i="16"/>
  <c r="AK170" i="16"/>
  <c r="AJ170" i="16"/>
  <c r="AI170" i="16"/>
  <c r="AH170" i="16"/>
  <c r="AG170" i="16"/>
  <c r="AF170" i="16"/>
  <c r="AE170" i="16"/>
  <c r="AA170" i="16"/>
  <c r="V170" i="16"/>
  <c r="U170" i="16"/>
  <c r="T170" i="16"/>
  <c r="S170" i="16"/>
  <c r="P170" i="16"/>
  <c r="O170" i="16"/>
  <c r="N170" i="16"/>
  <c r="H170" i="16"/>
  <c r="G170" i="16"/>
  <c r="F170" i="16"/>
  <c r="E170" i="16"/>
  <c r="D170" i="16"/>
  <c r="C170" i="16"/>
  <c r="B170" i="16"/>
  <c r="A170" i="16"/>
  <c r="AP169" i="16"/>
  <c r="AO169" i="16"/>
  <c r="AN169" i="16"/>
  <c r="AM169" i="16"/>
  <c r="AL169" i="16"/>
  <c r="AK169" i="16"/>
  <c r="AJ169" i="16"/>
  <c r="AI169" i="16"/>
  <c r="AH169" i="16"/>
  <c r="AG169" i="16"/>
  <c r="AF169" i="16"/>
  <c r="AE169" i="16"/>
  <c r="AA169" i="16"/>
  <c r="V169" i="16"/>
  <c r="U169" i="16"/>
  <c r="T169" i="16"/>
  <c r="S169" i="16"/>
  <c r="P169" i="16"/>
  <c r="O169" i="16"/>
  <c r="N169" i="16"/>
  <c r="H169" i="16"/>
  <c r="G169" i="16"/>
  <c r="F169" i="16"/>
  <c r="E169" i="16"/>
  <c r="D169" i="16"/>
  <c r="C169" i="16"/>
  <c r="B169" i="16"/>
  <c r="A169" i="16"/>
  <c r="AP168" i="16"/>
  <c r="AO168" i="16"/>
  <c r="AN168" i="16"/>
  <c r="AM168" i="16"/>
  <c r="AL168" i="16"/>
  <c r="AK168" i="16"/>
  <c r="AJ168" i="16"/>
  <c r="AI168" i="16"/>
  <c r="AH168" i="16"/>
  <c r="AG168" i="16"/>
  <c r="AF168" i="16"/>
  <c r="AE168" i="16"/>
  <c r="AA168" i="16"/>
  <c r="V168" i="16"/>
  <c r="U168" i="16"/>
  <c r="T168" i="16"/>
  <c r="S168" i="16"/>
  <c r="P168" i="16"/>
  <c r="O168" i="16"/>
  <c r="N168" i="16"/>
  <c r="H168" i="16"/>
  <c r="G168" i="16"/>
  <c r="F168" i="16"/>
  <c r="E168" i="16"/>
  <c r="D168" i="16"/>
  <c r="C168" i="16"/>
  <c r="B168" i="16"/>
  <c r="A168" i="16"/>
  <c r="AP167" i="16"/>
  <c r="AO167" i="16"/>
  <c r="AN167" i="16"/>
  <c r="AM167" i="16"/>
  <c r="AL167" i="16"/>
  <c r="AK167" i="16"/>
  <c r="AJ167" i="16"/>
  <c r="AI167" i="16"/>
  <c r="AH167" i="16"/>
  <c r="AG167" i="16"/>
  <c r="AF167" i="16"/>
  <c r="AE167" i="16"/>
  <c r="AA167" i="16"/>
  <c r="V167" i="16"/>
  <c r="U167" i="16"/>
  <c r="T167" i="16"/>
  <c r="S167" i="16"/>
  <c r="P167" i="16"/>
  <c r="O167" i="16"/>
  <c r="N167" i="16"/>
  <c r="H167" i="16"/>
  <c r="G167" i="16"/>
  <c r="F167" i="16"/>
  <c r="E167" i="16"/>
  <c r="D167" i="16"/>
  <c r="C167" i="16"/>
  <c r="B167" i="16"/>
  <c r="A167" i="16"/>
  <c r="AP166" i="16"/>
  <c r="AO166" i="16"/>
  <c r="AN166" i="16"/>
  <c r="AM166" i="16"/>
  <c r="AL166" i="16"/>
  <c r="AK166" i="16"/>
  <c r="AJ166" i="16"/>
  <c r="AI166" i="16"/>
  <c r="AH166" i="16"/>
  <c r="AG166" i="16"/>
  <c r="AF166" i="16"/>
  <c r="AE166" i="16"/>
  <c r="AA166" i="16"/>
  <c r="V166" i="16"/>
  <c r="U166" i="16"/>
  <c r="T166" i="16"/>
  <c r="S166" i="16"/>
  <c r="P166" i="16"/>
  <c r="O166" i="16"/>
  <c r="N166" i="16"/>
  <c r="H166" i="16"/>
  <c r="G166" i="16"/>
  <c r="F166" i="16"/>
  <c r="E166" i="16"/>
  <c r="D166" i="16"/>
  <c r="C166" i="16"/>
  <c r="B166" i="16"/>
  <c r="A166" i="16"/>
  <c r="AP165" i="16"/>
  <c r="AO165" i="16"/>
  <c r="AN165" i="16"/>
  <c r="AM165" i="16"/>
  <c r="AL165" i="16"/>
  <c r="AK165" i="16"/>
  <c r="AJ165" i="16"/>
  <c r="AI165" i="16"/>
  <c r="AH165" i="16"/>
  <c r="AG165" i="16"/>
  <c r="AF165" i="16"/>
  <c r="AE165" i="16"/>
  <c r="AA165" i="16"/>
  <c r="V165" i="16"/>
  <c r="U165" i="16"/>
  <c r="T165" i="16"/>
  <c r="S165" i="16"/>
  <c r="P165" i="16"/>
  <c r="O165" i="16"/>
  <c r="N165" i="16"/>
  <c r="H165" i="16"/>
  <c r="G165" i="16"/>
  <c r="F165" i="16"/>
  <c r="E165" i="16"/>
  <c r="D165" i="16"/>
  <c r="C165" i="16"/>
  <c r="B165" i="16"/>
  <c r="A165" i="16"/>
  <c r="AP164" i="16"/>
  <c r="AO164" i="16"/>
  <c r="AN164" i="16"/>
  <c r="AM164" i="16"/>
  <c r="AL164" i="16"/>
  <c r="AK164" i="16"/>
  <c r="AJ164" i="16"/>
  <c r="AI164" i="16"/>
  <c r="AH164" i="16"/>
  <c r="AG164" i="16"/>
  <c r="AF164" i="16"/>
  <c r="AE164" i="16"/>
  <c r="AA164" i="16"/>
  <c r="V164" i="16"/>
  <c r="U164" i="16"/>
  <c r="T164" i="16"/>
  <c r="S164" i="16"/>
  <c r="P164" i="16"/>
  <c r="O164" i="16"/>
  <c r="N164" i="16"/>
  <c r="H164" i="16"/>
  <c r="G164" i="16"/>
  <c r="F164" i="16"/>
  <c r="E164" i="16"/>
  <c r="D164" i="16"/>
  <c r="C164" i="16"/>
  <c r="B164" i="16"/>
  <c r="A164" i="16"/>
  <c r="AP163" i="16"/>
  <c r="AO163" i="16"/>
  <c r="AN163" i="16"/>
  <c r="AM163" i="16"/>
  <c r="AL163" i="16"/>
  <c r="AK163" i="16"/>
  <c r="AJ163" i="16"/>
  <c r="AI163" i="16"/>
  <c r="AH163" i="16"/>
  <c r="AG163" i="16"/>
  <c r="AF163" i="16"/>
  <c r="AE163" i="16"/>
  <c r="AA163" i="16"/>
  <c r="V163" i="16"/>
  <c r="U163" i="16"/>
  <c r="T163" i="16"/>
  <c r="S163" i="16"/>
  <c r="P163" i="16"/>
  <c r="O163" i="16"/>
  <c r="N163" i="16"/>
  <c r="H163" i="16"/>
  <c r="G163" i="16"/>
  <c r="F163" i="16"/>
  <c r="E163" i="16"/>
  <c r="D163" i="16"/>
  <c r="C163" i="16"/>
  <c r="B163" i="16"/>
  <c r="A163" i="16"/>
  <c r="AP162" i="16"/>
  <c r="AO162" i="16"/>
  <c r="AN162" i="16"/>
  <c r="AM162" i="16"/>
  <c r="AL162" i="16"/>
  <c r="AK162" i="16"/>
  <c r="AJ162" i="16"/>
  <c r="AI162" i="16"/>
  <c r="AH162" i="16"/>
  <c r="AG162" i="16"/>
  <c r="AF162" i="16"/>
  <c r="AE162" i="16"/>
  <c r="AA162" i="16"/>
  <c r="V162" i="16"/>
  <c r="U162" i="16"/>
  <c r="T162" i="16"/>
  <c r="S162" i="16"/>
  <c r="P162" i="16"/>
  <c r="O162" i="16"/>
  <c r="N162" i="16"/>
  <c r="H162" i="16"/>
  <c r="G162" i="16"/>
  <c r="F162" i="16"/>
  <c r="E162" i="16"/>
  <c r="D162" i="16"/>
  <c r="C162" i="16"/>
  <c r="B162" i="16"/>
  <c r="A162" i="16"/>
  <c r="AP161" i="16"/>
  <c r="AO161" i="16"/>
  <c r="AN161" i="16"/>
  <c r="AM161" i="16"/>
  <c r="AL161" i="16"/>
  <c r="AK161" i="16"/>
  <c r="AJ161" i="16"/>
  <c r="AI161" i="16"/>
  <c r="AH161" i="16"/>
  <c r="AG161" i="16"/>
  <c r="AF161" i="16"/>
  <c r="AE161" i="16"/>
  <c r="AA161" i="16"/>
  <c r="V161" i="16"/>
  <c r="U161" i="16"/>
  <c r="T161" i="16"/>
  <c r="S161" i="16"/>
  <c r="P161" i="16"/>
  <c r="O161" i="16"/>
  <c r="N161" i="16"/>
  <c r="H161" i="16"/>
  <c r="G161" i="16"/>
  <c r="F161" i="16"/>
  <c r="E161" i="16"/>
  <c r="D161" i="16"/>
  <c r="C161" i="16"/>
  <c r="B161" i="16"/>
  <c r="A161" i="16"/>
  <c r="AP160" i="16"/>
  <c r="AO160" i="16"/>
  <c r="AN160" i="16"/>
  <c r="AM160" i="16"/>
  <c r="AL160" i="16"/>
  <c r="AK160" i="16"/>
  <c r="AJ160" i="16"/>
  <c r="AI160" i="16"/>
  <c r="AH160" i="16"/>
  <c r="AG160" i="16"/>
  <c r="AF160" i="16"/>
  <c r="AE160" i="16"/>
  <c r="AA160" i="16"/>
  <c r="V160" i="16"/>
  <c r="U160" i="16"/>
  <c r="T160" i="16"/>
  <c r="S160" i="16"/>
  <c r="P160" i="16"/>
  <c r="O160" i="16"/>
  <c r="N160" i="16"/>
  <c r="H160" i="16"/>
  <c r="G160" i="16"/>
  <c r="F160" i="16"/>
  <c r="E160" i="16"/>
  <c r="D160" i="16"/>
  <c r="C160" i="16"/>
  <c r="B160" i="16"/>
  <c r="A160" i="16"/>
  <c r="AP159" i="16"/>
  <c r="AO159" i="16"/>
  <c r="AN159" i="16"/>
  <c r="AM159" i="16"/>
  <c r="AL159" i="16"/>
  <c r="AK159" i="16"/>
  <c r="AJ159" i="16"/>
  <c r="AI159" i="16"/>
  <c r="AH159" i="16"/>
  <c r="AG159" i="16"/>
  <c r="AF159" i="16"/>
  <c r="AE159" i="16"/>
  <c r="AA159" i="16"/>
  <c r="V159" i="16"/>
  <c r="U159" i="16"/>
  <c r="T159" i="16"/>
  <c r="S159" i="16"/>
  <c r="P159" i="16"/>
  <c r="O159" i="16"/>
  <c r="N159" i="16"/>
  <c r="H159" i="16"/>
  <c r="G159" i="16"/>
  <c r="F159" i="16"/>
  <c r="E159" i="16"/>
  <c r="D159" i="16"/>
  <c r="C159" i="16"/>
  <c r="B159" i="16"/>
  <c r="A159" i="16"/>
  <c r="AP158" i="16"/>
  <c r="AO158" i="16"/>
  <c r="AN158" i="16"/>
  <c r="AM158" i="16"/>
  <c r="AL158" i="16"/>
  <c r="AK158" i="16"/>
  <c r="AJ158" i="16"/>
  <c r="AI158" i="16"/>
  <c r="AH158" i="16"/>
  <c r="AG158" i="16"/>
  <c r="AF158" i="16"/>
  <c r="AE158" i="16"/>
  <c r="AA158" i="16"/>
  <c r="V158" i="16"/>
  <c r="U158" i="16"/>
  <c r="T158" i="16"/>
  <c r="S158" i="16"/>
  <c r="P158" i="16"/>
  <c r="O158" i="16"/>
  <c r="N158" i="16"/>
  <c r="H158" i="16"/>
  <c r="G158" i="16"/>
  <c r="F158" i="16"/>
  <c r="E158" i="16"/>
  <c r="D158" i="16"/>
  <c r="C158" i="16"/>
  <c r="B158" i="16"/>
  <c r="A158" i="16"/>
  <c r="AP157" i="16"/>
  <c r="AO157" i="16"/>
  <c r="AN157" i="16"/>
  <c r="AM157" i="16"/>
  <c r="AL157" i="16"/>
  <c r="AK157" i="16"/>
  <c r="AJ157" i="16"/>
  <c r="AI157" i="16"/>
  <c r="AH157" i="16"/>
  <c r="AG157" i="16"/>
  <c r="AF157" i="16"/>
  <c r="AE157" i="16"/>
  <c r="AA157" i="16"/>
  <c r="V157" i="16"/>
  <c r="U157" i="16"/>
  <c r="T157" i="16"/>
  <c r="S157" i="16"/>
  <c r="P157" i="16"/>
  <c r="O157" i="16"/>
  <c r="N157" i="16"/>
  <c r="H157" i="16"/>
  <c r="G157" i="16"/>
  <c r="F157" i="16"/>
  <c r="E157" i="16"/>
  <c r="D157" i="16"/>
  <c r="C157" i="16"/>
  <c r="B157" i="16"/>
  <c r="A157" i="16"/>
  <c r="AP156" i="16"/>
  <c r="AO156" i="16"/>
  <c r="AN156" i="16"/>
  <c r="AM156" i="16"/>
  <c r="AL156" i="16"/>
  <c r="AK156" i="16"/>
  <c r="AJ156" i="16"/>
  <c r="AI156" i="16"/>
  <c r="AH156" i="16"/>
  <c r="AG156" i="16"/>
  <c r="AF156" i="16"/>
  <c r="AE156" i="16"/>
  <c r="AA156" i="16"/>
  <c r="V156" i="16"/>
  <c r="U156" i="16"/>
  <c r="T156" i="16"/>
  <c r="S156" i="16"/>
  <c r="P156" i="16"/>
  <c r="O156" i="16"/>
  <c r="N156" i="16"/>
  <c r="H156" i="16"/>
  <c r="G156" i="16"/>
  <c r="F156" i="16"/>
  <c r="E156" i="16"/>
  <c r="D156" i="16"/>
  <c r="C156" i="16"/>
  <c r="B156" i="16"/>
  <c r="A156" i="16"/>
  <c r="AP155" i="16"/>
  <c r="AO155" i="16"/>
  <c r="AN155" i="16"/>
  <c r="AM155" i="16"/>
  <c r="AL155" i="16"/>
  <c r="AK155" i="16"/>
  <c r="AJ155" i="16"/>
  <c r="AI155" i="16"/>
  <c r="AH155" i="16"/>
  <c r="AG155" i="16"/>
  <c r="AF155" i="16"/>
  <c r="AE155" i="16"/>
  <c r="AA155" i="16"/>
  <c r="V155" i="16"/>
  <c r="U155" i="16"/>
  <c r="T155" i="16"/>
  <c r="S155" i="16"/>
  <c r="P155" i="16"/>
  <c r="O155" i="16"/>
  <c r="N155" i="16"/>
  <c r="H155" i="16"/>
  <c r="G155" i="16"/>
  <c r="F155" i="16"/>
  <c r="E155" i="16"/>
  <c r="D155" i="16"/>
  <c r="C155" i="16"/>
  <c r="B155" i="16"/>
  <c r="A155" i="16"/>
  <c r="AP154" i="16"/>
  <c r="AO154" i="16"/>
  <c r="AN154" i="16"/>
  <c r="AM154" i="16"/>
  <c r="AL154" i="16"/>
  <c r="AK154" i="16"/>
  <c r="AJ154" i="16"/>
  <c r="AI154" i="16"/>
  <c r="AH154" i="16"/>
  <c r="AG154" i="16"/>
  <c r="AF154" i="16"/>
  <c r="AE154" i="16"/>
  <c r="AA154" i="16"/>
  <c r="V154" i="16"/>
  <c r="U154" i="16"/>
  <c r="T154" i="16"/>
  <c r="S154" i="16"/>
  <c r="P154" i="16"/>
  <c r="O154" i="16"/>
  <c r="N154" i="16"/>
  <c r="H154" i="16"/>
  <c r="G154" i="16"/>
  <c r="F154" i="16"/>
  <c r="E154" i="16"/>
  <c r="D154" i="16"/>
  <c r="C154" i="16"/>
  <c r="B154" i="16"/>
  <c r="A154" i="16"/>
  <c r="AP153" i="16"/>
  <c r="AO153" i="16"/>
  <c r="AN153" i="16"/>
  <c r="AM153" i="16"/>
  <c r="AL153" i="16"/>
  <c r="AK153" i="16"/>
  <c r="AJ153" i="16"/>
  <c r="AI153" i="16"/>
  <c r="AH153" i="16"/>
  <c r="AG153" i="16"/>
  <c r="AF153" i="16"/>
  <c r="AE153" i="16"/>
  <c r="AA153" i="16"/>
  <c r="V153" i="16"/>
  <c r="U153" i="16"/>
  <c r="T153" i="16"/>
  <c r="S153" i="16"/>
  <c r="P153" i="16"/>
  <c r="O153" i="16"/>
  <c r="N153" i="16"/>
  <c r="H153" i="16"/>
  <c r="G153" i="16"/>
  <c r="F153" i="16"/>
  <c r="E153" i="16"/>
  <c r="D153" i="16"/>
  <c r="C153" i="16"/>
  <c r="B153" i="16"/>
  <c r="A153" i="16"/>
  <c r="AP152" i="16"/>
  <c r="AO152" i="16"/>
  <c r="AN152" i="16"/>
  <c r="AM152" i="16"/>
  <c r="AL152" i="16"/>
  <c r="AK152" i="16"/>
  <c r="AJ152" i="16"/>
  <c r="AI152" i="16"/>
  <c r="AH152" i="16"/>
  <c r="AG152" i="16"/>
  <c r="AF152" i="16"/>
  <c r="AE152" i="16"/>
  <c r="AA152" i="16"/>
  <c r="V152" i="16"/>
  <c r="U152" i="16"/>
  <c r="T152" i="16"/>
  <c r="S152" i="16"/>
  <c r="P152" i="16"/>
  <c r="O152" i="16"/>
  <c r="N152" i="16"/>
  <c r="H152" i="16"/>
  <c r="G152" i="16"/>
  <c r="F152" i="16"/>
  <c r="E152" i="16"/>
  <c r="D152" i="16"/>
  <c r="C152" i="16"/>
  <c r="B152" i="16"/>
  <c r="A152" i="16"/>
  <c r="AP151" i="16"/>
  <c r="AO151" i="16"/>
  <c r="AN151" i="16"/>
  <c r="AM151" i="16"/>
  <c r="AL151" i="16"/>
  <c r="AK151" i="16"/>
  <c r="AJ151" i="16"/>
  <c r="AI151" i="16"/>
  <c r="AH151" i="16"/>
  <c r="AG151" i="16"/>
  <c r="AF151" i="16"/>
  <c r="AE151" i="16"/>
  <c r="AA151" i="16"/>
  <c r="V151" i="16"/>
  <c r="U151" i="16"/>
  <c r="T151" i="16"/>
  <c r="S151" i="16"/>
  <c r="P151" i="16"/>
  <c r="O151" i="16"/>
  <c r="N151" i="16"/>
  <c r="H151" i="16"/>
  <c r="G151" i="16"/>
  <c r="F151" i="16"/>
  <c r="E151" i="16"/>
  <c r="D151" i="16"/>
  <c r="C151" i="16"/>
  <c r="B151" i="16"/>
  <c r="A151" i="16"/>
  <c r="AP150" i="16"/>
  <c r="AO150" i="16"/>
  <c r="AN150" i="16"/>
  <c r="AM150" i="16"/>
  <c r="AL150" i="16"/>
  <c r="AK150" i="16"/>
  <c r="AJ150" i="16"/>
  <c r="AI150" i="16"/>
  <c r="AH150" i="16"/>
  <c r="AG150" i="16"/>
  <c r="AF150" i="16"/>
  <c r="AE150" i="16"/>
  <c r="AA150" i="16"/>
  <c r="V150" i="16"/>
  <c r="U150" i="16"/>
  <c r="T150" i="16"/>
  <c r="S150" i="16"/>
  <c r="P150" i="16"/>
  <c r="O150" i="16"/>
  <c r="N150" i="16"/>
  <c r="H150" i="16"/>
  <c r="G150" i="16"/>
  <c r="F150" i="16"/>
  <c r="E150" i="16"/>
  <c r="D150" i="16"/>
  <c r="C150" i="16"/>
  <c r="B150" i="16"/>
  <c r="A150" i="16"/>
  <c r="AP149" i="16"/>
  <c r="AO149" i="16"/>
  <c r="AN149" i="16"/>
  <c r="AM149" i="16"/>
  <c r="AL149" i="16"/>
  <c r="AK149" i="16"/>
  <c r="AJ149" i="16"/>
  <c r="AI149" i="16"/>
  <c r="AH149" i="16"/>
  <c r="AG149" i="16"/>
  <c r="AF149" i="16"/>
  <c r="AE149" i="16"/>
  <c r="AA149" i="16"/>
  <c r="V149" i="16"/>
  <c r="U149" i="16"/>
  <c r="T149" i="16"/>
  <c r="S149" i="16"/>
  <c r="P149" i="16"/>
  <c r="O149" i="16"/>
  <c r="N149" i="16"/>
  <c r="H149" i="16"/>
  <c r="G149" i="16"/>
  <c r="F149" i="16"/>
  <c r="E149" i="16"/>
  <c r="D149" i="16"/>
  <c r="C149" i="16"/>
  <c r="B149" i="16"/>
  <c r="A149" i="16"/>
  <c r="AP148" i="16"/>
  <c r="AO148" i="16"/>
  <c r="AN148" i="16"/>
  <c r="AM148" i="16"/>
  <c r="AL148" i="16"/>
  <c r="AK148" i="16"/>
  <c r="AJ148" i="16"/>
  <c r="AI148" i="16"/>
  <c r="AH148" i="16"/>
  <c r="AG148" i="16"/>
  <c r="AF148" i="16"/>
  <c r="AE148" i="16"/>
  <c r="AA148" i="16"/>
  <c r="V148" i="16"/>
  <c r="U148" i="16"/>
  <c r="T148" i="16"/>
  <c r="S148" i="16"/>
  <c r="P148" i="16"/>
  <c r="O148" i="16"/>
  <c r="N148" i="16"/>
  <c r="H148" i="16"/>
  <c r="G148" i="16"/>
  <c r="F148" i="16"/>
  <c r="E148" i="16"/>
  <c r="D148" i="16"/>
  <c r="C148" i="16"/>
  <c r="B148" i="16"/>
  <c r="A148" i="16"/>
  <c r="AP147" i="16"/>
  <c r="AO147" i="16"/>
  <c r="AN147" i="16"/>
  <c r="AM147" i="16"/>
  <c r="AL147" i="16"/>
  <c r="AK147" i="16"/>
  <c r="AJ147" i="16"/>
  <c r="AI147" i="16"/>
  <c r="AH147" i="16"/>
  <c r="AG147" i="16"/>
  <c r="AF147" i="16"/>
  <c r="AE147" i="16"/>
  <c r="AA147" i="16"/>
  <c r="V147" i="16"/>
  <c r="U147" i="16"/>
  <c r="T147" i="16"/>
  <c r="S147" i="16"/>
  <c r="P147" i="16"/>
  <c r="O147" i="16"/>
  <c r="N147" i="16"/>
  <c r="H147" i="16"/>
  <c r="G147" i="16"/>
  <c r="F147" i="16"/>
  <c r="E147" i="16"/>
  <c r="D147" i="16"/>
  <c r="C147" i="16"/>
  <c r="B147" i="16"/>
  <c r="A147" i="16"/>
  <c r="AP146" i="16"/>
  <c r="AO146" i="16"/>
  <c r="AN146" i="16"/>
  <c r="AM146" i="16"/>
  <c r="AL146" i="16"/>
  <c r="AK146" i="16"/>
  <c r="AJ146" i="16"/>
  <c r="AI146" i="16"/>
  <c r="AH146" i="16"/>
  <c r="AG146" i="16"/>
  <c r="AF146" i="16"/>
  <c r="AE146" i="16"/>
  <c r="AA146" i="16"/>
  <c r="V146" i="16"/>
  <c r="U146" i="16"/>
  <c r="T146" i="16"/>
  <c r="S146" i="16"/>
  <c r="P146" i="16"/>
  <c r="O146" i="16"/>
  <c r="N146" i="16"/>
  <c r="H146" i="16"/>
  <c r="G146" i="16"/>
  <c r="F146" i="16"/>
  <c r="E146" i="16"/>
  <c r="D146" i="16"/>
  <c r="C146" i="16"/>
  <c r="B146" i="16"/>
  <c r="A146" i="16"/>
  <c r="AP145" i="16"/>
  <c r="AO145" i="16"/>
  <c r="AN145" i="16"/>
  <c r="AM145" i="16"/>
  <c r="AL145" i="16"/>
  <c r="AK145" i="16"/>
  <c r="AJ145" i="16"/>
  <c r="AI145" i="16"/>
  <c r="AH145" i="16"/>
  <c r="AG145" i="16"/>
  <c r="AF145" i="16"/>
  <c r="AE145" i="16"/>
  <c r="AA145" i="16"/>
  <c r="V145" i="16"/>
  <c r="U145" i="16"/>
  <c r="T145" i="16"/>
  <c r="S145" i="16"/>
  <c r="P145" i="16"/>
  <c r="O145" i="16"/>
  <c r="N145" i="16"/>
  <c r="H145" i="16"/>
  <c r="G145" i="16"/>
  <c r="F145" i="16"/>
  <c r="E145" i="16"/>
  <c r="D145" i="16"/>
  <c r="C145" i="16"/>
  <c r="B145" i="16"/>
  <c r="A145" i="16"/>
  <c r="AP144" i="16"/>
  <c r="AO144" i="16"/>
  <c r="AN144" i="16"/>
  <c r="AM144" i="16"/>
  <c r="AL144" i="16"/>
  <c r="AK144" i="16"/>
  <c r="AJ144" i="16"/>
  <c r="AI144" i="16"/>
  <c r="AH144" i="16"/>
  <c r="AG144" i="16"/>
  <c r="AF144" i="16"/>
  <c r="AE144" i="16"/>
  <c r="AA144" i="16"/>
  <c r="V144" i="16"/>
  <c r="U144" i="16"/>
  <c r="T144" i="16"/>
  <c r="S144" i="16"/>
  <c r="P144" i="16"/>
  <c r="O144" i="16"/>
  <c r="N144" i="16"/>
  <c r="H144" i="16"/>
  <c r="G144" i="16"/>
  <c r="F144" i="16"/>
  <c r="E144" i="16"/>
  <c r="D144" i="16"/>
  <c r="C144" i="16"/>
  <c r="B144" i="16"/>
  <c r="A144" i="16"/>
  <c r="AP143" i="16"/>
  <c r="AO143" i="16"/>
  <c r="AN143" i="16"/>
  <c r="AM143" i="16"/>
  <c r="AL143" i="16"/>
  <c r="AK143" i="16"/>
  <c r="AJ143" i="16"/>
  <c r="AI143" i="16"/>
  <c r="AH143" i="16"/>
  <c r="AG143" i="16"/>
  <c r="AF143" i="16"/>
  <c r="AE143" i="16"/>
  <c r="AA143" i="16"/>
  <c r="V143" i="16"/>
  <c r="U143" i="16"/>
  <c r="T143" i="16"/>
  <c r="S143" i="16"/>
  <c r="P143" i="16"/>
  <c r="O143" i="16"/>
  <c r="N143" i="16"/>
  <c r="H143" i="16"/>
  <c r="G143" i="16"/>
  <c r="F143" i="16"/>
  <c r="E143" i="16"/>
  <c r="D143" i="16"/>
  <c r="C143" i="16"/>
  <c r="B143" i="16"/>
  <c r="A143" i="16"/>
  <c r="AP142" i="16"/>
  <c r="AO142" i="16"/>
  <c r="AN142" i="16"/>
  <c r="AM142" i="16"/>
  <c r="AL142" i="16"/>
  <c r="AK142" i="16"/>
  <c r="AJ142" i="16"/>
  <c r="AI142" i="16"/>
  <c r="AH142" i="16"/>
  <c r="AG142" i="16"/>
  <c r="AF142" i="16"/>
  <c r="AE142" i="16"/>
  <c r="AA142" i="16"/>
  <c r="V142" i="16"/>
  <c r="U142" i="16"/>
  <c r="T142" i="16"/>
  <c r="S142" i="16"/>
  <c r="P142" i="16"/>
  <c r="O142" i="16"/>
  <c r="N142" i="16"/>
  <c r="H142" i="16"/>
  <c r="G142" i="16"/>
  <c r="F142" i="16"/>
  <c r="E142" i="16"/>
  <c r="D142" i="16"/>
  <c r="C142" i="16"/>
  <c r="B142" i="16"/>
  <c r="A142" i="16"/>
  <c r="AP141" i="16"/>
  <c r="AO141" i="16"/>
  <c r="AN141" i="16"/>
  <c r="AM141" i="16"/>
  <c r="AL141" i="16"/>
  <c r="AK141" i="16"/>
  <c r="AJ141" i="16"/>
  <c r="AI141" i="16"/>
  <c r="AH141" i="16"/>
  <c r="AG141" i="16"/>
  <c r="AF141" i="16"/>
  <c r="AE141" i="16"/>
  <c r="AA141" i="16"/>
  <c r="V141" i="16"/>
  <c r="U141" i="16"/>
  <c r="T141" i="16"/>
  <c r="S141" i="16"/>
  <c r="P141" i="16"/>
  <c r="O141" i="16"/>
  <c r="N141" i="16"/>
  <c r="H141" i="16"/>
  <c r="G141" i="16"/>
  <c r="F141" i="16"/>
  <c r="E141" i="16"/>
  <c r="D141" i="16"/>
  <c r="C141" i="16"/>
  <c r="B141" i="16"/>
  <c r="A141" i="16"/>
  <c r="AP140" i="16"/>
  <c r="AO140" i="16"/>
  <c r="AN140" i="16"/>
  <c r="AM140" i="16"/>
  <c r="AL140" i="16"/>
  <c r="AK140" i="16"/>
  <c r="AJ140" i="16"/>
  <c r="AI140" i="16"/>
  <c r="AH140" i="16"/>
  <c r="AG140" i="16"/>
  <c r="AF140" i="16"/>
  <c r="AE140" i="16"/>
  <c r="AA140" i="16"/>
  <c r="V140" i="16"/>
  <c r="U140" i="16"/>
  <c r="T140" i="16"/>
  <c r="S140" i="16"/>
  <c r="P140" i="16"/>
  <c r="O140" i="16"/>
  <c r="N140" i="16"/>
  <c r="H140" i="16"/>
  <c r="G140" i="16"/>
  <c r="F140" i="16"/>
  <c r="E140" i="16"/>
  <c r="D140" i="16"/>
  <c r="C140" i="16"/>
  <c r="B140" i="16"/>
  <c r="A140" i="16"/>
  <c r="AP139" i="16"/>
  <c r="AO139" i="16"/>
  <c r="AN139" i="16"/>
  <c r="AM139" i="16"/>
  <c r="AL139" i="16"/>
  <c r="AK139" i="16"/>
  <c r="AJ139" i="16"/>
  <c r="AI139" i="16"/>
  <c r="AH139" i="16"/>
  <c r="AG139" i="16"/>
  <c r="AF139" i="16"/>
  <c r="AE139" i="16"/>
  <c r="AA139" i="16"/>
  <c r="V139" i="16"/>
  <c r="U139" i="16"/>
  <c r="T139" i="16"/>
  <c r="S139" i="16"/>
  <c r="P139" i="16"/>
  <c r="O139" i="16"/>
  <c r="N139" i="16"/>
  <c r="H139" i="16"/>
  <c r="G139" i="16"/>
  <c r="F139" i="16"/>
  <c r="E139" i="16"/>
  <c r="D139" i="16"/>
  <c r="C139" i="16"/>
  <c r="B139" i="16"/>
  <c r="A139" i="16"/>
  <c r="AP138" i="16"/>
  <c r="AO138" i="16"/>
  <c r="AN138" i="16"/>
  <c r="AM138" i="16"/>
  <c r="AL138" i="16"/>
  <c r="AK138" i="16"/>
  <c r="AJ138" i="16"/>
  <c r="AI138" i="16"/>
  <c r="AH138" i="16"/>
  <c r="AG138" i="16"/>
  <c r="AF138" i="16"/>
  <c r="AE138" i="16"/>
  <c r="AA138" i="16"/>
  <c r="V138" i="16"/>
  <c r="U138" i="16"/>
  <c r="T138" i="16"/>
  <c r="S138" i="16"/>
  <c r="P138" i="16"/>
  <c r="O138" i="16"/>
  <c r="N138" i="16"/>
  <c r="H138" i="16"/>
  <c r="G138" i="16"/>
  <c r="F138" i="16"/>
  <c r="E138" i="16"/>
  <c r="D138" i="16"/>
  <c r="C138" i="16"/>
  <c r="B138" i="16"/>
  <c r="A138" i="16"/>
  <c r="AP137" i="16"/>
  <c r="AO137" i="16"/>
  <c r="AN137" i="16"/>
  <c r="AM137" i="16"/>
  <c r="AL137" i="16"/>
  <c r="AK137" i="16"/>
  <c r="AJ137" i="16"/>
  <c r="AI137" i="16"/>
  <c r="AH137" i="16"/>
  <c r="AG137" i="16"/>
  <c r="AF137" i="16"/>
  <c r="AE137" i="16"/>
  <c r="AA137" i="16"/>
  <c r="V137" i="16"/>
  <c r="U137" i="16"/>
  <c r="T137" i="16"/>
  <c r="S137" i="16"/>
  <c r="P137" i="16"/>
  <c r="O137" i="16"/>
  <c r="N137" i="16"/>
  <c r="H137" i="16"/>
  <c r="G137" i="16"/>
  <c r="F137" i="16"/>
  <c r="E137" i="16"/>
  <c r="D137" i="16"/>
  <c r="C137" i="16"/>
  <c r="B137" i="16"/>
  <c r="A137" i="16"/>
  <c r="AP136" i="16"/>
  <c r="AO136" i="16"/>
  <c r="AN136" i="16"/>
  <c r="AM136" i="16"/>
  <c r="AL136" i="16"/>
  <c r="AK136" i="16"/>
  <c r="AJ136" i="16"/>
  <c r="AI136" i="16"/>
  <c r="AH136" i="16"/>
  <c r="AG136" i="16"/>
  <c r="AF136" i="16"/>
  <c r="AE136" i="16"/>
  <c r="AA136" i="16"/>
  <c r="V136" i="16"/>
  <c r="U136" i="16"/>
  <c r="T136" i="16"/>
  <c r="S136" i="16"/>
  <c r="P136" i="16"/>
  <c r="O136" i="16"/>
  <c r="N136" i="16"/>
  <c r="H136" i="16"/>
  <c r="G136" i="16"/>
  <c r="F136" i="16"/>
  <c r="E136" i="16"/>
  <c r="D136" i="16"/>
  <c r="C136" i="16"/>
  <c r="B136" i="16"/>
  <c r="A136" i="16"/>
  <c r="AP135" i="16"/>
  <c r="AO135" i="16"/>
  <c r="AN135" i="16"/>
  <c r="AM135" i="16"/>
  <c r="AL135" i="16"/>
  <c r="AK135" i="16"/>
  <c r="AJ135" i="16"/>
  <c r="AI135" i="16"/>
  <c r="AH135" i="16"/>
  <c r="AG135" i="16"/>
  <c r="AF135" i="16"/>
  <c r="AE135" i="16"/>
  <c r="AA135" i="16"/>
  <c r="V135" i="16"/>
  <c r="U135" i="16"/>
  <c r="T135" i="16"/>
  <c r="S135" i="16"/>
  <c r="P135" i="16"/>
  <c r="O135" i="16"/>
  <c r="N135" i="16"/>
  <c r="H135" i="16"/>
  <c r="G135" i="16"/>
  <c r="F135" i="16"/>
  <c r="E135" i="16"/>
  <c r="D135" i="16"/>
  <c r="C135" i="16"/>
  <c r="B135" i="16"/>
  <c r="A135" i="16"/>
  <c r="AP134" i="16"/>
  <c r="AO134" i="16"/>
  <c r="AN134" i="16"/>
  <c r="AM134" i="16"/>
  <c r="AL134" i="16"/>
  <c r="AK134" i="16"/>
  <c r="AJ134" i="16"/>
  <c r="AI134" i="16"/>
  <c r="AH134" i="16"/>
  <c r="AG134" i="16"/>
  <c r="AF134" i="16"/>
  <c r="AE134" i="16"/>
  <c r="AA134" i="16"/>
  <c r="V134" i="16"/>
  <c r="U134" i="16"/>
  <c r="T134" i="16"/>
  <c r="S134" i="16"/>
  <c r="P134" i="16"/>
  <c r="O134" i="16"/>
  <c r="N134" i="16"/>
  <c r="H134" i="16"/>
  <c r="G134" i="16"/>
  <c r="F134" i="16"/>
  <c r="E134" i="16"/>
  <c r="D134" i="16"/>
  <c r="C134" i="16"/>
  <c r="B134" i="16"/>
  <c r="A134" i="16"/>
  <c r="AP133" i="16"/>
  <c r="AO133" i="16"/>
  <c r="AN133" i="16"/>
  <c r="AM133" i="16"/>
  <c r="AL133" i="16"/>
  <c r="AK133" i="16"/>
  <c r="AJ133" i="16"/>
  <c r="AI133" i="16"/>
  <c r="AH133" i="16"/>
  <c r="AG133" i="16"/>
  <c r="AF133" i="16"/>
  <c r="AE133" i="16"/>
  <c r="AA133" i="16"/>
  <c r="V133" i="16"/>
  <c r="U133" i="16"/>
  <c r="T133" i="16"/>
  <c r="S133" i="16"/>
  <c r="P133" i="16"/>
  <c r="O133" i="16"/>
  <c r="N133" i="16"/>
  <c r="H133" i="16"/>
  <c r="G133" i="16"/>
  <c r="F133" i="16"/>
  <c r="E133" i="16"/>
  <c r="D133" i="16"/>
  <c r="C133" i="16"/>
  <c r="B133" i="16"/>
  <c r="A133" i="16"/>
  <c r="AP132" i="16"/>
  <c r="AO132" i="16"/>
  <c r="AN132" i="16"/>
  <c r="AM132" i="16"/>
  <c r="AL132" i="16"/>
  <c r="AK132" i="16"/>
  <c r="AJ132" i="16"/>
  <c r="AI132" i="16"/>
  <c r="AH132" i="16"/>
  <c r="AG132" i="16"/>
  <c r="AF132" i="16"/>
  <c r="AE132" i="16"/>
  <c r="AA132" i="16"/>
  <c r="V132" i="16"/>
  <c r="U132" i="16"/>
  <c r="T132" i="16"/>
  <c r="S132" i="16"/>
  <c r="P132" i="16"/>
  <c r="O132" i="16"/>
  <c r="N132" i="16"/>
  <c r="H132" i="16"/>
  <c r="G132" i="16"/>
  <c r="F132" i="16"/>
  <c r="E132" i="16"/>
  <c r="D132" i="16"/>
  <c r="C132" i="16"/>
  <c r="B132" i="16"/>
  <c r="A132" i="16"/>
  <c r="AP131" i="16"/>
  <c r="AO131" i="16"/>
  <c r="AN131" i="16"/>
  <c r="AM131" i="16"/>
  <c r="AL131" i="16"/>
  <c r="AK131" i="16"/>
  <c r="AJ131" i="16"/>
  <c r="AI131" i="16"/>
  <c r="AH131" i="16"/>
  <c r="AG131" i="16"/>
  <c r="AF131" i="16"/>
  <c r="AE131" i="16"/>
  <c r="AA131" i="16"/>
  <c r="V131" i="16"/>
  <c r="U131" i="16"/>
  <c r="T131" i="16"/>
  <c r="S131" i="16"/>
  <c r="P131" i="16"/>
  <c r="O131" i="16"/>
  <c r="N131" i="16"/>
  <c r="H131" i="16"/>
  <c r="G131" i="16"/>
  <c r="F131" i="16"/>
  <c r="E131" i="16"/>
  <c r="D131" i="16"/>
  <c r="C131" i="16"/>
  <c r="B131" i="16"/>
  <c r="A131" i="16"/>
  <c r="AP130" i="16"/>
  <c r="AO130" i="16"/>
  <c r="AN130" i="16"/>
  <c r="AM130" i="16"/>
  <c r="AL130" i="16"/>
  <c r="AK130" i="16"/>
  <c r="AJ130" i="16"/>
  <c r="AI130" i="16"/>
  <c r="AH130" i="16"/>
  <c r="AG130" i="16"/>
  <c r="AF130" i="16"/>
  <c r="AE130" i="16"/>
  <c r="AA130" i="16"/>
  <c r="V130" i="16"/>
  <c r="U130" i="16"/>
  <c r="T130" i="16"/>
  <c r="S130" i="16"/>
  <c r="P130" i="16"/>
  <c r="O130" i="16"/>
  <c r="N130" i="16"/>
  <c r="H130" i="16"/>
  <c r="G130" i="16"/>
  <c r="F130" i="16"/>
  <c r="E130" i="16"/>
  <c r="D130" i="16"/>
  <c r="C130" i="16"/>
  <c r="B130" i="16"/>
  <c r="A130" i="16"/>
  <c r="AP129" i="16"/>
  <c r="AO129" i="16"/>
  <c r="AN129" i="16"/>
  <c r="AM129" i="16"/>
  <c r="AL129" i="16"/>
  <c r="AK129" i="16"/>
  <c r="AJ129" i="16"/>
  <c r="AI129" i="16"/>
  <c r="AH129" i="16"/>
  <c r="AG129" i="16"/>
  <c r="AF129" i="16"/>
  <c r="AE129" i="16"/>
  <c r="AA129" i="16"/>
  <c r="V129" i="16"/>
  <c r="U129" i="16"/>
  <c r="T129" i="16"/>
  <c r="S129" i="16"/>
  <c r="P129" i="16"/>
  <c r="O129" i="16"/>
  <c r="N129" i="16"/>
  <c r="H129" i="16"/>
  <c r="G129" i="16"/>
  <c r="F129" i="16"/>
  <c r="E129" i="16"/>
  <c r="D129" i="16"/>
  <c r="C129" i="16"/>
  <c r="B129" i="16"/>
  <c r="A129" i="16"/>
  <c r="AP128" i="16"/>
  <c r="AO128" i="16"/>
  <c r="AN128" i="16"/>
  <c r="AM128" i="16"/>
  <c r="AL128" i="16"/>
  <c r="AK128" i="16"/>
  <c r="AJ128" i="16"/>
  <c r="AI128" i="16"/>
  <c r="AH128" i="16"/>
  <c r="AG128" i="16"/>
  <c r="AF128" i="16"/>
  <c r="AE128" i="16"/>
  <c r="AA128" i="16"/>
  <c r="V128" i="16"/>
  <c r="U128" i="16"/>
  <c r="T128" i="16"/>
  <c r="S128" i="16"/>
  <c r="P128" i="16"/>
  <c r="O128" i="16"/>
  <c r="N128" i="16"/>
  <c r="H128" i="16"/>
  <c r="G128" i="16"/>
  <c r="F128" i="16"/>
  <c r="E128" i="16"/>
  <c r="D128" i="16"/>
  <c r="C128" i="16"/>
  <c r="B128" i="16"/>
  <c r="A128" i="16"/>
  <c r="AP127" i="16"/>
  <c r="AO127" i="16"/>
  <c r="AN127" i="16"/>
  <c r="AM127" i="16"/>
  <c r="AL127" i="16"/>
  <c r="AK127" i="16"/>
  <c r="AJ127" i="16"/>
  <c r="AI127" i="16"/>
  <c r="AH127" i="16"/>
  <c r="AG127" i="16"/>
  <c r="AF127" i="16"/>
  <c r="AE127" i="16"/>
  <c r="AA127" i="16"/>
  <c r="V127" i="16"/>
  <c r="U127" i="16"/>
  <c r="T127" i="16"/>
  <c r="S127" i="16"/>
  <c r="P127" i="16"/>
  <c r="O127" i="16"/>
  <c r="N127" i="16"/>
  <c r="H127" i="16"/>
  <c r="G127" i="16"/>
  <c r="F127" i="16"/>
  <c r="E127" i="16"/>
  <c r="D127" i="16"/>
  <c r="C127" i="16"/>
  <c r="B127" i="16"/>
  <c r="A127" i="16"/>
  <c r="AP126" i="16"/>
  <c r="AO126" i="16"/>
  <c r="AN126" i="16"/>
  <c r="AM126" i="16"/>
  <c r="AL126" i="16"/>
  <c r="AK126" i="16"/>
  <c r="AJ126" i="16"/>
  <c r="AI126" i="16"/>
  <c r="AH126" i="16"/>
  <c r="AG126" i="16"/>
  <c r="AF126" i="16"/>
  <c r="AE126" i="16"/>
  <c r="AA126" i="16"/>
  <c r="V126" i="16"/>
  <c r="U126" i="16"/>
  <c r="T126" i="16"/>
  <c r="S126" i="16"/>
  <c r="P126" i="16"/>
  <c r="O126" i="16"/>
  <c r="N126" i="16"/>
  <c r="H126" i="16"/>
  <c r="G126" i="16"/>
  <c r="F126" i="16"/>
  <c r="E126" i="16"/>
  <c r="D126" i="16"/>
  <c r="C126" i="16"/>
  <c r="B126" i="16"/>
  <c r="A126" i="16"/>
  <c r="AP125" i="16"/>
  <c r="AO125" i="16"/>
  <c r="AN125" i="16"/>
  <c r="AM125" i="16"/>
  <c r="AL125" i="16"/>
  <c r="AK125" i="16"/>
  <c r="AJ125" i="16"/>
  <c r="AI125" i="16"/>
  <c r="AH125" i="16"/>
  <c r="AG125" i="16"/>
  <c r="AF125" i="16"/>
  <c r="AE125" i="16"/>
  <c r="AA125" i="16"/>
  <c r="V125" i="16"/>
  <c r="U125" i="16"/>
  <c r="T125" i="16"/>
  <c r="S125" i="16"/>
  <c r="P125" i="16"/>
  <c r="O125" i="16"/>
  <c r="N125" i="16"/>
  <c r="H125" i="16"/>
  <c r="G125" i="16"/>
  <c r="F125" i="16"/>
  <c r="E125" i="16"/>
  <c r="D125" i="16"/>
  <c r="C125" i="16"/>
  <c r="B125" i="16"/>
  <c r="A125" i="16"/>
  <c r="AP124" i="16"/>
  <c r="AO124" i="16"/>
  <c r="AN124" i="16"/>
  <c r="AM124" i="16"/>
  <c r="AL124" i="16"/>
  <c r="AK124" i="16"/>
  <c r="AJ124" i="16"/>
  <c r="AI124" i="16"/>
  <c r="AH124" i="16"/>
  <c r="AG124" i="16"/>
  <c r="AF124" i="16"/>
  <c r="AE124" i="16"/>
  <c r="AA124" i="16"/>
  <c r="V124" i="16"/>
  <c r="U124" i="16"/>
  <c r="T124" i="16"/>
  <c r="S124" i="16"/>
  <c r="P124" i="16"/>
  <c r="O124" i="16"/>
  <c r="N124" i="16"/>
  <c r="H124" i="16"/>
  <c r="G124" i="16"/>
  <c r="F124" i="16"/>
  <c r="E124" i="16"/>
  <c r="D124" i="16"/>
  <c r="C124" i="16"/>
  <c r="B124" i="16"/>
  <c r="A124" i="16"/>
  <c r="AP123" i="16"/>
  <c r="AO123" i="16"/>
  <c r="AN123" i="16"/>
  <c r="AM123" i="16"/>
  <c r="AL123" i="16"/>
  <c r="AK123" i="16"/>
  <c r="AJ123" i="16"/>
  <c r="AI123" i="16"/>
  <c r="AH123" i="16"/>
  <c r="AG123" i="16"/>
  <c r="AF123" i="16"/>
  <c r="AE123" i="16"/>
  <c r="AA123" i="16"/>
  <c r="V123" i="16"/>
  <c r="U123" i="16"/>
  <c r="T123" i="16"/>
  <c r="S123" i="16"/>
  <c r="P123" i="16"/>
  <c r="O123" i="16"/>
  <c r="N123" i="16"/>
  <c r="H123" i="16"/>
  <c r="G123" i="16"/>
  <c r="F123" i="16"/>
  <c r="E123" i="16"/>
  <c r="D123" i="16"/>
  <c r="C123" i="16"/>
  <c r="B123" i="16"/>
  <c r="A123" i="16"/>
  <c r="AP122" i="16"/>
  <c r="AO122" i="16"/>
  <c r="AN122" i="16"/>
  <c r="AM122" i="16"/>
  <c r="AL122" i="16"/>
  <c r="AK122" i="16"/>
  <c r="AJ122" i="16"/>
  <c r="AI122" i="16"/>
  <c r="AH122" i="16"/>
  <c r="AG122" i="16"/>
  <c r="AF122" i="16"/>
  <c r="AE122" i="16"/>
  <c r="AA122" i="16"/>
  <c r="V122" i="16"/>
  <c r="U122" i="16"/>
  <c r="T122" i="16"/>
  <c r="S122" i="16"/>
  <c r="P122" i="16"/>
  <c r="O122" i="16"/>
  <c r="N122" i="16"/>
  <c r="H122" i="16"/>
  <c r="G122" i="16"/>
  <c r="F122" i="16"/>
  <c r="E122" i="16"/>
  <c r="D122" i="16"/>
  <c r="C122" i="16"/>
  <c r="B122" i="16"/>
  <c r="A122" i="16"/>
  <c r="AP121" i="16"/>
  <c r="AO121" i="16"/>
  <c r="AN121" i="16"/>
  <c r="AM121" i="16"/>
  <c r="AL121" i="16"/>
  <c r="AK121" i="16"/>
  <c r="AJ121" i="16"/>
  <c r="AI121" i="16"/>
  <c r="AH121" i="16"/>
  <c r="AG121" i="16"/>
  <c r="AF121" i="16"/>
  <c r="AE121" i="16"/>
  <c r="AA121" i="16"/>
  <c r="V121" i="16"/>
  <c r="U121" i="16"/>
  <c r="T121" i="16"/>
  <c r="S121" i="16"/>
  <c r="P121" i="16"/>
  <c r="O121" i="16"/>
  <c r="N121" i="16"/>
  <c r="H121" i="16"/>
  <c r="G121" i="16"/>
  <c r="F121" i="16"/>
  <c r="E121" i="16"/>
  <c r="D121" i="16"/>
  <c r="C121" i="16"/>
  <c r="B121" i="16"/>
  <c r="A121" i="16"/>
  <c r="AP120" i="16"/>
  <c r="AO120" i="16"/>
  <c r="AN120" i="16"/>
  <c r="AM120" i="16"/>
  <c r="AL120" i="16"/>
  <c r="AK120" i="16"/>
  <c r="AJ120" i="16"/>
  <c r="AI120" i="16"/>
  <c r="AH120" i="16"/>
  <c r="AG120" i="16"/>
  <c r="AF120" i="16"/>
  <c r="AE120" i="16"/>
  <c r="AA120" i="16"/>
  <c r="V120" i="16"/>
  <c r="U120" i="16"/>
  <c r="T120" i="16"/>
  <c r="S120" i="16"/>
  <c r="P120" i="16"/>
  <c r="O120" i="16"/>
  <c r="N120" i="16"/>
  <c r="H120" i="16"/>
  <c r="G120" i="16"/>
  <c r="F120" i="16"/>
  <c r="E120" i="16"/>
  <c r="D120" i="16"/>
  <c r="C120" i="16"/>
  <c r="B120" i="16"/>
  <c r="A120" i="16"/>
  <c r="AP119" i="16"/>
  <c r="AO119" i="16"/>
  <c r="AN119" i="16"/>
  <c r="AM119" i="16"/>
  <c r="AL119" i="16"/>
  <c r="AK119" i="16"/>
  <c r="AJ119" i="16"/>
  <c r="AI119" i="16"/>
  <c r="AH119" i="16"/>
  <c r="AG119" i="16"/>
  <c r="AF119" i="16"/>
  <c r="AE119" i="16"/>
  <c r="AA119" i="16"/>
  <c r="V119" i="16"/>
  <c r="U119" i="16"/>
  <c r="T119" i="16"/>
  <c r="S119" i="16"/>
  <c r="P119" i="16"/>
  <c r="O119" i="16"/>
  <c r="N119" i="16"/>
  <c r="H119" i="16"/>
  <c r="G119" i="16"/>
  <c r="F119" i="16"/>
  <c r="E119" i="16"/>
  <c r="D119" i="16"/>
  <c r="C119" i="16"/>
  <c r="B119" i="16"/>
  <c r="A119" i="16"/>
  <c r="AP118" i="16"/>
  <c r="AO118" i="16"/>
  <c r="AN118" i="16"/>
  <c r="AM118" i="16"/>
  <c r="AL118" i="16"/>
  <c r="AK118" i="16"/>
  <c r="AJ118" i="16"/>
  <c r="AI118" i="16"/>
  <c r="AH118" i="16"/>
  <c r="AG118" i="16"/>
  <c r="AF118" i="16"/>
  <c r="AE118" i="16"/>
  <c r="AA118" i="16"/>
  <c r="V118" i="16"/>
  <c r="U118" i="16"/>
  <c r="T118" i="16"/>
  <c r="S118" i="16"/>
  <c r="P118" i="16"/>
  <c r="O118" i="16"/>
  <c r="N118" i="16"/>
  <c r="H118" i="16"/>
  <c r="G118" i="16"/>
  <c r="F118" i="16"/>
  <c r="E118" i="16"/>
  <c r="D118" i="16"/>
  <c r="C118" i="16"/>
  <c r="B118" i="16"/>
  <c r="A118" i="16"/>
  <c r="AP117" i="16"/>
  <c r="AO117" i="16"/>
  <c r="AN117" i="16"/>
  <c r="AM117" i="16"/>
  <c r="AL117" i="16"/>
  <c r="AK117" i="16"/>
  <c r="AJ117" i="16"/>
  <c r="AI117" i="16"/>
  <c r="AH117" i="16"/>
  <c r="AG117" i="16"/>
  <c r="AF117" i="16"/>
  <c r="AE117" i="16"/>
  <c r="AA117" i="16"/>
  <c r="V117" i="16"/>
  <c r="U117" i="16"/>
  <c r="T117" i="16"/>
  <c r="S117" i="16"/>
  <c r="P117" i="16"/>
  <c r="O117" i="16"/>
  <c r="N117" i="16"/>
  <c r="H117" i="16"/>
  <c r="G117" i="16"/>
  <c r="F117" i="16"/>
  <c r="E117" i="16"/>
  <c r="D117" i="16"/>
  <c r="C117" i="16"/>
  <c r="B117" i="16"/>
  <c r="A117" i="16"/>
  <c r="AP116" i="16"/>
  <c r="AO116" i="16"/>
  <c r="AN116" i="16"/>
  <c r="AM116" i="16"/>
  <c r="AL116" i="16"/>
  <c r="AK116" i="16"/>
  <c r="AJ116" i="16"/>
  <c r="AI116" i="16"/>
  <c r="AH116" i="16"/>
  <c r="AG116" i="16"/>
  <c r="AF116" i="16"/>
  <c r="AE116" i="16"/>
  <c r="AA116" i="16"/>
  <c r="V116" i="16"/>
  <c r="U116" i="16"/>
  <c r="T116" i="16"/>
  <c r="S116" i="16"/>
  <c r="P116" i="16"/>
  <c r="O116" i="16"/>
  <c r="N116" i="16"/>
  <c r="H116" i="16"/>
  <c r="G116" i="16"/>
  <c r="F116" i="16"/>
  <c r="E116" i="16"/>
  <c r="D116" i="16"/>
  <c r="C116" i="16"/>
  <c r="B116" i="16"/>
  <c r="A116" i="16"/>
  <c r="AP115" i="16"/>
  <c r="AO115" i="16"/>
  <c r="AN115" i="16"/>
  <c r="AM115" i="16"/>
  <c r="AL115" i="16"/>
  <c r="AK115" i="16"/>
  <c r="AJ115" i="16"/>
  <c r="AI115" i="16"/>
  <c r="AH115" i="16"/>
  <c r="AG115" i="16"/>
  <c r="AF115" i="16"/>
  <c r="AE115" i="16"/>
  <c r="AA115" i="16"/>
  <c r="V115" i="16"/>
  <c r="U115" i="16"/>
  <c r="T115" i="16"/>
  <c r="S115" i="16"/>
  <c r="P115" i="16"/>
  <c r="O115" i="16"/>
  <c r="N115" i="16"/>
  <c r="H115" i="16"/>
  <c r="G115" i="16"/>
  <c r="F115" i="16"/>
  <c r="E115" i="16"/>
  <c r="D115" i="16"/>
  <c r="C115" i="16"/>
  <c r="B115" i="16"/>
  <c r="A115" i="16"/>
  <c r="AP114" i="16"/>
  <c r="AO114" i="16"/>
  <c r="AN114" i="16"/>
  <c r="AM114" i="16"/>
  <c r="AL114" i="16"/>
  <c r="AK114" i="16"/>
  <c r="AJ114" i="16"/>
  <c r="AI114" i="16"/>
  <c r="AH114" i="16"/>
  <c r="AG114" i="16"/>
  <c r="AF114" i="16"/>
  <c r="AE114" i="16"/>
  <c r="AA114" i="16"/>
  <c r="V114" i="16"/>
  <c r="U114" i="16"/>
  <c r="T114" i="16"/>
  <c r="S114" i="16"/>
  <c r="P114" i="16"/>
  <c r="O114" i="16"/>
  <c r="N114" i="16"/>
  <c r="H114" i="16"/>
  <c r="G114" i="16"/>
  <c r="F114" i="16"/>
  <c r="E114" i="16"/>
  <c r="D114" i="16"/>
  <c r="C114" i="16"/>
  <c r="B114" i="16"/>
  <c r="A114" i="16"/>
  <c r="AP113" i="16"/>
  <c r="AO113" i="16"/>
  <c r="AN113" i="16"/>
  <c r="AM113" i="16"/>
  <c r="AL113" i="16"/>
  <c r="AK113" i="16"/>
  <c r="AJ113" i="16"/>
  <c r="AI113" i="16"/>
  <c r="AH113" i="16"/>
  <c r="AG113" i="16"/>
  <c r="AF113" i="16"/>
  <c r="AE113" i="16"/>
  <c r="AA113" i="16"/>
  <c r="V113" i="16"/>
  <c r="U113" i="16"/>
  <c r="T113" i="16"/>
  <c r="S113" i="16"/>
  <c r="P113" i="16"/>
  <c r="O113" i="16"/>
  <c r="N113" i="16"/>
  <c r="H113" i="16"/>
  <c r="G113" i="16"/>
  <c r="F113" i="16"/>
  <c r="E113" i="16"/>
  <c r="D113" i="16"/>
  <c r="C113" i="16"/>
  <c r="B113" i="16"/>
  <c r="A113" i="16"/>
  <c r="AP112" i="16"/>
  <c r="AO112" i="16"/>
  <c r="AN112" i="16"/>
  <c r="AM112" i="16"/>
  <c r="AL112" i="16"/>
  <c r="AK112" i="16"/>
  <c r="AJ112" i="16"/>
  <c r="AI112" i="16"/>
  <c r="AH112" i="16"/>
  <c r="AG112" i="16"/>
  <c r="AF112" i="16"/>
  <c r="AE112" i="16"/>
  <c r="AA112" i="16"/>
  <c r="V112" i="16"/>
  <c r="U112" i="16"/>
  <c r="T112" i="16"/>
  <c r="S112" i="16"/>
  <c r="P112" i="16"/>
  <c r="O112" i="16"/>
  <c r="N112" i="16"/>
  <c r="H112" i="16"/>
  <c r="G112" i="16"/>
  <c r="F112" i="16"/>
  <c r="E112" i="16"/>
  <c r="D112" i="16"/>
  <c r="C112" i="16"/>
  <c r="B112" i="16"/>
  <c r="A112" i="16"/>
  <c r="AP111" i="16"/>
  <c r="AO111" i="16"/>
  <c r="AN111" i="16"/>
  <c r="AM111" i="16"/>
  <c r="AL111" i="16"/>
  <c r="AK111" i="16"/>
  <c r="AJ111" i="16"/>
  <c r="AI111" i="16"/>
  <c r="AH111" i="16"/>
  <c r="AG111" i="16"/>
  <c r="AF111" i="16"/>
  <c r="AE111" i="16"/>
  <c r="AA111" i="16"/>
  <c r="V111" i="16"/>
  <c r="U111" i="16"/>
  <c r="T111" i="16"/>
  <c r="S111" i="16"/>
  <c r="P111" i="16"/>
  <c r="O111" i="16"/>
  <c r="N111" i="16"/>
  <c r="H111" i="16"/>
  <c r="G111" i="16"/>
  <c r="F111" i="16"/>
  <c r="E111" i="16"/>
  <c r="D111" i="16"/>
  <c r="C111" i="16"/>
  <c r="B111" i="16"/>
  <c r="A111" i="16"/>
  <c r="AP110" i="16"/>
  <c r="AO110" i="16"/>
  <c r="AN110" i="16"/>
  <c r="AM110" i="16"/>
  <c r="AL110" i="16"/>
  <c r="AK110" i="16"/>
  <c r="AJ110" i="16"/>
  <c r="AI110" i="16"/>
  <c r="AH110" i="16"/>
  <c r="AG110" i="16"/>
  <c r="AF110" i="16"/>
  <c r="AE110" i="16"/>
  <c r="AA110" i="16"/>
  <c r="V110" i="16"/>
  <c r="U110" i="16"/>
  <c r="T110" i="16"/>
  <c r="S110" i="16"/>
  <c r="P110" i="16"/>
  <c r="O110" i="16"/>
  <c r="N110" i="16"/>
  <c r="H110" i="16"/>
  <c r="G110" i="16"/>
  <c r="F110" i="16"/>
  <c r="E110" i="16"/>
  <c r="D110" i="16"/>
  <c r="C110" i="16"/>
  <c r="B110" i="16"/>
  <c r="A110" i="16"/>
  <c r="AP109" i="16"/>
  <c r="AO109" i="16"/>
  <c r="AN109" i="16"/>
  <c r="AM109" i="16"/>
  <c r="AL109" i="16"/>
  <c r="AK109" i="16"/>
  <c r="AJ109" i="16"/>
  <c r="AI109" i="16"/>
  <c r="AH109" i="16"/>
  <c r="AG109" i="16"/>
  <c r="AF109" i="16"/>
  <c r="AE109" i="16"/>
  <c r="AA109" i="16"/>
  <c r="V109" i="16"/>
  <c r="U109" i="16"/>
  <c r="T109" i="16"/>
  <c r="S109" i="16"/>
  <c r="P109" i="16"/>
  <c r="O109" i="16"/>
  <c r="N109" i="16"/>
  <c r="H109" i="16"/>
  <c r="G109" i="16"/>
  <c r="F109" i="16"/>
  <c r="E109" i="16"/>
  <c r="D109" i="16"/>
  <c r="C109" i="16"/>
  <c r="B109" i="16"/>
  <c r="A109" i="16"/>
  <c r="AP108" i="16"/>
  <c r="AO108" i="16"/>
  <c r="AN108" i="16"/>
  <c r="AM108" i="16"/>
  <c r="AL108" i="16"/>
  <c r="AK108" i="16"/>
  <c r="AJ108" i="16"/>
  <c r="AI108" i="16"/>
  <c r="AH108" i="16"/>
  <c r="AG108" i="16"/>
  <c r="AF108" i="16"/>
  <c r="AE108" i="16"/>
  <c r="AA108" i="16"/>
  <c r="V108" i="16"/>
  <c r="U108" i="16"/>
  <c r="T108" i="16"/>
  <c r="S108" i="16"/>
  <c r="P108" i="16"/>
  <c r="O108" i="16"/>
  <c r="N108" i="16"/>
  <c r="H108" i="16"/>
  <c r="G108" i="16"/>
  <c r="F108" i="16"/>
  <c r="E108" i="16"/>
  <c r="D108" i="16"/>
  <c r="C108" i="16"/>
  <c r="B108" i="16"/>
  <c r="A108" i="16"/>
  <c r="AP107" i="16"/>
  <c r="AO107" i="16"/>
  <c r="AN107" i="16"/>
  <c r="AM107" i="16"/>
  <c r="AL107" i="16"/>
  <c r="AK107" i="16"/>
  <c r="AJ107" i="16"/>
  <c r="AI107" i="16"/>
  <c r="AH107" i="16"/>
  <c r="AG107" i="16"/>
  <c r="AF107" i="16"/>
  <c r="AE107" i="16"/>
  <c r="AA107" i="16"/>
  <c r="V107" i="16"/>
  <c r="U107" i="16"/>
  <c r="T107" i="16"/>
  <c r="S107" i="16"/>
  <c r="P107" i="16"/>
  <c r="O107" i="16"/>
  <c r="N107" i="16"/>
  <c r="H107" i="16"/>
  <c r="G107" i="16"/>
  <c r="F107" i="16"/>
  <c r="E107" i="16"/>
  <c r="D107" i="16"/>
  <c r="C107" i="16"/>
  <c r="B107" i="16"/>
  <c r="A107" i="16"/>
  <c r="AP106" i="16"/>
  <c r="AO106" i="16"/>
  <c r="AN106" i="16"/>
  <c r="AM106" i="16"/>
  <c r="AL106" i="16"/>
  <c r="AK106" i="16"/>
  <c r="AJ106" i="16"/>
  <c r="AI106" i="16"/>
  <c r="AH106" i="16"/>
  <c r="AG106" i="16"/>
  <c r="AF106" i="16"/>
  <c r="AE106" i="16"/>
  <c r="AA106" i="16"/>
  <c r="V106" i="16"/>
  <c r="U106" i="16"/>
  <c r="T106" i="16"/>
  <c r="S106" i="16"/>
  <c r="P106" i="16"/>
  <c r="O106" i="16"/>
  <c r="N106" i="16"/>
  <c r="H106" i="16"/>
  <c r="G106" i="16"/>
  <c r="F106" i="16"/>
  <c r="E106" i="16"/>
  <c r="D106" i="16"/>
  <c r="C106" i="16"/>
  <c r="B106" i="16"/>
  <c r="A106" i="16"/>
  <c r="AP105" i="16"/>
  <c r="AO105" i="16"/>
  <c r="AN105" i="16"/>
  <c r="AM105" i="16"/>
  <c r="AL105" i="16"/>
  <c r="AK105" i="16"/>
  <c r="AJ105" i="16"/>
  <c r="AI105" i="16"/>
  <c r="AH105" i="16"/>
  <c r="AG105" i="16"/>
  <c r="AF105" i="16"/>
  <c r="AE105" i="16"/>
  <c r="AA105" i="16"/>
  <c r="V105" i="16"/>
  <c r="U105" i="16"/>
  <c r="T105" i="16"/>
  <c r="S105" i="16"/>
  <c r="P105" i="16"/>
  <c r="O105" i="16"/>
  <c r="N105" i="16"/>
  <c r="H105" i="16"/>
  <c r="G105" i="16"/>
  <c r="F105" i="16"/>
  <c r="E105" i="16"/>
  <c r="D105" i="16"/>
  <c r="C105" i="16"/>
  <c r="B105" i="16"/>
  <c r="A105" i="16"/>
  <c r="AP104" i="16"/>
  <c r="AO104" i="16"/>
  <c r="AN104" i="16"/>
  <c r="AM104" i="16"/>
  <c r="AL104" i="16"/>
  <c r="AK104" i="16"/>
  <c r="AJ104" i="16"/>
  <c r="AI104" i="16"/>
  <c r="AH104" i="16"/>
  <c r="AG104" i="16"/>
  <c r="AF104" i="16"/>
  <c r="AE104" i="16"/>
  <c r="AA104" i="16"/>
  <c r="V104" i="16"/>
  <c r="U104" i="16"/>
  <c r="T104" i="16"/>
  <c r="S104" i="16"/>
  <c r="P104" i="16"/>
  <c r="O104" i="16"/>
  <c r="N104" i="16"/>
  <c r="H104" i="16"/>
  <c r="G104" i="16"/>
  <c r="F104" i="16"/>
  <c r="E104" i="16"/>
  <c r="D104" i="16"/>
  <c r="C104" i="16"/>
  <c r="B104" i="16"/>
  <c r="A104" i="16"/>
  <c r="AP103" i="16"/>
  <c r="AO103" i="16"/>
  <c r="AN103" i="16"/>
  <c r="AM103" i="16"/>
  <c r="AL103" i="16"/>
  <c r="AK103" i="16"/>
  <c r="AJ103" i="16"/>
  <c r="AI103" i="16"/>
  <c r="AH103" i="16"/>
  <c r="AG103" i="16"/>
  <c r="AF103" i="16"/>
  <c r="AE103" i="16"/>
  <c r="AA103" i="16"/>
  <c r="V103" i="16"/>
  <c r="U103" i="16"/>
  <c r="T103" i="16"/>
  <c r="S103" i="16"/>
  <c r="P103" i="16"/>
  <c r="O103" i="16"/>
  <c r="N103" i="16"/>
  <c r="H103" i="16"/>
  <c r="G103" i="16"/>
  <c r="F103" i="16"/>
  <c r="E103" i="16"/>
  <c r="D103" i="16"/>
  <c r="C103" i="16"/>
  <c r="B103" i="16"/>
  <c r="A103" i="16"/>
  <c r="AP102" i="16"/>
  <c r="AO102" i="16"/>
  <c r="AN102" i="16"/>
  <c r="AM102" i="16"/>
  <c r="AL102" i="16"/>
  <c r="AK102" i="16"/>
  <c r="AJ102" i="16"/>
  <c r="AI102" i="16"/>
  <c r="AH102" i="16"/>
  <c r="AG102" i="16"/>
  <c r="AF102" i="16"/>
  <c r="AE102" i="16"/>
  <c r="AA102" i="16"/>
  <c r="V102" i="16"/>
  <c r="U102" i="16"/>
  <c r="T102" i="16"/>
  <c r="S102" i="16"/>
  <c r="P102" i="16"/>
  <c r="O102" i="16"/>
  <c r="N102" i="16"/>
  <c r="H102" i="16"/>
  <c r="G102" i="16"/>
  <c r="F102" i="16"/>
  <c r="E102" i="16"/>
  <c r="D102" i="16"/>
  <c r="C102" i="16"/>
  <c r="B102" i="16"/>
  <c r="A102" i="16"/>
  <c r="AP101" i="16"/>
  <c r="AO101" i="16"/>
  <c r="AN101" i="16"/>
  <c r="AM101" i="16"/>
  <c r="AL101" i="16"/>
  <c r="AK101" i="16"/>
  <c r="AJ101" i="16"/>
  <c r="AI101" i="16"/>
  <c r="AH101" i="16"/>
  <c r="AG101" i="16"/>
  <c r="AF101" i="16"/>
  <c r="AE101" i="16"/>
  <c r="AA101" i="16"/>
  <c r="V101" i="16"/>
  <c r="U101" i="16"/>
  <c r="T101" i="16"/>
  <c r="S101" i="16"/>
  <c r="P101" i="16"/>
  <c r="O101" i="16"/>
  <c r="N101" i="16"/>
  <c r="H101" i="16"/>
  <c r="G101" i="16"/>
  <c r="F101" i="16"/>
  <c r="E101" i="16"/>
  <c r="D101" i="16"/>
  <c r="C101" i="16"/>
  <c r="B101" i="16"/>
  <c r="A101" i="16"/>
  <c r="AP100" i="16"/>
  <c r="AO100" i="16"/>
  <c r="AN100" i="16"/>
  <c r="AM100" i="16"/>
  <c r="AL100" i="16"/>
  <c r="AK100" i="16"/>
  <c r="AJ100" i="16"/>
  <c r="AI100" i="16"/>
  <c r="AH100" i="16"/>
  <c r="AG100" i="16"/>
  <c r="AF100" i="16"/>
  <c r="AE100" i="16"/>
  <c r="AA100" i="16"/>
  <c r="V100" i="16"/>
  <c r="U100" i="16"/>
  <c r="T100" i="16"/>
  <c r="S100" i="16"/>
  <c r="P100" i="16"/>
  <c r="O100" i="16"/>
  <c r="N100" i="16"/>
  <c r="H100" i="16"/>
  <c r="G100" i="16"/>
  <c r="F100" i="16"/>
  <c r="E100" i="16"/>
  <c r="D100" i="16"/>
  <c r="C100" i="16"/>
  <c r="B100" i="16"/>
  <c r="A100" i="16"/>
  <c r="AP99" i="16"/>
  <c r="AO99" i="16"/>
  <c r="AN99" i="16"/>
  <c r="AM99" i="16"/>
  <c r="AL99" i="16"/>
  <c r="AK99" i="16"/>
  <c r="AJ99" i="16"/>
  <c r="AI99" i="16"/>
  <c r="AH99" i="16"/>
  <c r="AG99" i="16"/>
  <c r="AF99" i="16"/>
  <c r="AE99" i="16"/>
  <c r="AA99" i="16"/>
  <c r="V99" i="16"/>
  <c r="U99" i="16"/>
  <c r="T99" i="16"/>
  <c r="S99" i="16"/>
  <c r="P99" i="16"/>
  <c r="O99" i="16"/>
  <c r="N99" i="16"/>
  <c r="H99" i="16"/>
  <c r="G99" i="16"/>
  <c r="F99" i="16"/>
  <c r="E99" i="16"/>
  <c r="D99" i="16"/>
  <c r="C99" i="16"/>
  <c r="B99" i="16"/>
  <c r="A99" i="16"/>
  <c r="AP98" i="16"/>
  <c r="AO98" i="16"/>
  <c r="AN98" i="16"/>
  <c r="AM98" i="16"/>
  <c r="AL98" i="16"/>
  <c r="AK98" i="16"/>
  <c r="AJ98" i="16"/>
  <c r="AI98" i="16"/>
  <c r="AH98" i="16"/>
  <c r="AG98" i="16"/>
  <c r="AF98" i="16"/>
  <c r="AE98" i="16"/>
  <c r="AA98" i="16"/>
  <c r="V98" i="16"/>
  <c r="U98" i="16"/>
  <c r="T98" i="16"/>
  <c r="S98" i="16"/>
  <c r="P98" i="16"/>
  <c r="O98" i="16"/>
  <c r="N98" i="16"/>
  <c r="H98" i="16"/>
  <c r="G98" i="16"/>
  <c r="F98" i="16"/>
  <c r="E98" i="16"/>
  <c r="D98" i="16"/>
  <c r="C98" i="16"/>
  <c r="B98" i="16"/>
  <c r="A98" i="16"/>
  <c r="AP97" i="16"/>
  <c r="AO97" i="16"/>
  <c r="AN97" i="16"/>
  <c r="AM97" i="16"/>
  <c r="AL97" i="16"/>
  <c r="AK97" i="16"/>
  <c r="AJ97" i="16"/>
  <c r="AI97" i="16"/>
  <c r="AH97" i="16"/>
  <c r="AG97" i="16"/>
  <c r="AF97" i="16"/>
  <c r="AE97" i="16"/>
  <c r="AA97" i="16"/>
  <c r="V97" i="16"/>
  <c r="U97" i="16"/>
  <c r="T97" i="16"/>
  <c r="S97" i="16"/>
  <c r="P97" i="16"/>
  <c r="O97" i="16"/>
  <c r="N97" i="16"/>
  <c r="H97" i="16"/>
  <c r="G97" i="16"/>
  <c r="F97" i="16"/>
  <c r="E97" i="16"/>
  <c r="D97" i="16"/>
  <c r="C97" i="16"/>
  <c r="B97" i="16"/>
  <c r="A97" i="16"/>
  <c r="AP96" i="16"/>
  <c r="AO96" i="16"/>
  <c r="AN96" i="16"/>
  <c r="AM96" i="16"/>
  <c r="AL96" i="16"/>
  <c r="AK96" i="16"/>
  <c r="AJ96" i="16"/>
  <c r="AI96" i="16"/>
  <c r="AH96" i="16"/>
  <c r="AG96" i="16"/>
  <c r="AF96" i="16"/>
  <c r="AE96" i="16"/>
  <c r="AA96" i="16"/>
  <c r="V96" i="16"/>
  <c r="U96" i="16"/>
  <c r="T96" i="16"/>
  <c r="S96" i="16"/>
  <c r="P96" i="16"/>
  <c r="O96" i="16"/>
  <c r="N96" i="16"/>
  <c r="H96" i="16"/>
  <c r="G96" i="16"/>
  <c r="F96" i="16"/>
  <c r="E96" i="16"/>
  <c r="D96" i="16"/>
  <c r="C96" i="16"/>
  <c r="B96" i="16"/>
  <c r="A96" i="16"/>
  <c r="AP95" i="16"/>
  <c r="AO95" i="16"/>
  <c r="AN95" i="16"/>
  <c r="AM95" i="16"/>
  <c r="AL95" i="16"/>
  <c r="AK95" i="16"/>
  <c r="AJ95" i="16"/>
  <c r="AI95" i="16"/>
  <c r="AH95" i="16"/>
  <c r="AG95" i="16"/>
  <c r="AF95" i="16"/>
  <c r="AE95" i="16"/>
  <c r="AA95" i="16"/>
  <c r="V95" i="16"/>
  <c r="U95" i="16"/>
  <c r="T95" i="16"/>
  <c r="S95" i="16"/>
  <c r="P95" i="16"/>
  <c r="O95" i="16"/>
  <c r="N95" i="16"/>
  <c r="H95" i="16"/>
  <c r="G95" i="16"/>
  <c r="F95" i="16"/>
  <c r="E95" i="16"/>
  <c r="D95" i="16"/>
  <c r="C95" i="16"/>
  <c r="B95" i="16"/>
  <c r="A95" i="16"/>
  <c r="AP94" i="16"/>
  <c r="AO94" i="16"/>
  <c r="AN94" i="16"/>
  <c r="AM94" i="16"/>
  <c r="AL94" i="16"/>
  <c r="AK94" i="16"/>
  <c r="AJ94" i="16"/>
  <c r="AI94" i="16"/>
  <c r="AH94" i="16"/>
  <c r="AG94" i="16"/>
  <c r="AF94" i="16"/>
  <c r="AE94" i="16"/>
  <c r="AA94" i="16"/>
  <c r="V94" i="16"/>
  <c r="U94" i="16"/>
  <c r="T94" i="16"/>
  <c r="S94" i="16"/>
  <c r="P94" i="16"/>
  <c r="O94" i="16"/>
  <c r="N94" i="16"/>
  <c r="H94" i="16"/>
  <c r="G94" i="16"/>
  <c r="F94" i="16"/>
  <c r="E94" i="16"/>
  <c r="D94" i="16"/>
  <c r="C94" i="16"/>
  <c r="B94" i="16"/>
  <c r="A94" i="16"/>
  <c r="AP93" i="16"/>
  <c r="AO93" i="16"/>
  <c r="AN93" i="16"/>
  <c r="AM93" i="16"/>
  <c r="AL93" i="16"/>
  <c r="AK93" i="16"/>
  <c r="AJ93" i="16"/>
  <c r="AI93" i="16"/>
  <c r="AH93" i="16"/>
  <c r="AG93" i="16"/>
  <c r="AF93" i="16"/>
  <c r="AE93" i="16"/>
  <c r="AA93" i="16"/>
  <c r="V93" i="16"/>
  <c r="U93" i="16"/>
  <c r="T93" i="16"/>
  <c r="S93" i="16"/>
  <c r="P93" i="16"/>
  <c r="O93" i="16"/>
  <c r="N93" i="16"/>
  <c r="H93" i="16"/>
  <c r="G93" i="16"/>
  <c r="F93" i="16"/>
  <c r="E93" i="16"/>
  <c r="D93" i="16"/>
  <c r="C93" i="16"/>
  <c r="B93" i="16"/>
  <c r="A93" i="16"/>
  <c r="AP92" i="16"/>
  <c r="AO92" i="16"/>
  <c r="AN92" i="16"/>
  <c r="AM92" i="16"/>
  <c r="AL92" i="16"/>
  <c r="AK92" i="16"/>
  <c r="AJ92" i="16"/>
  <c r="AI92" i="16"/>
  <c r="AH92" i="16"/>
  <c r="AG92" i="16"/>
  <c r="AF92" i="16"/>
  <c r="AE92" i="16"/>
  <c r="AA92" i="16"/>
  <c r="V92" i="16"/>
  <c r="U92" i="16"/>
  <c r="T92" i="16"/>
  <c r="S92" i="16"/>
  <c r="P92" i="16"/>
  <c r="O92" i="16"/>
  <c r="N92" i="16"/>
  <c r="H92" i="16"/>
  <c r="G92" i="16"/>
  <c r="F92" i="16"/>
  <c r="E92" i="16"/>
  <c r="D92" i="16"/>
  <c r="C92" i="16"/>
  <c r="B92" i="16"/>
  <c r="A92" i="16"/>
  <c r="AP91" i="16"/>
  <c r="AO91" i="16"/>
  <c r="AN91" i="16"/>
  <c r="AM91" i="16"/>
  <c r="AL91" i="16"/>
  <c r="AK91" i="16"/>
  <c r="AJ91" i="16"/>
  <c r="AI91" i="16"/>
  <c r="AH91" i="16"/>
  <c r="AG91" i="16"/>
  <c r="AF91" i="16"/>
  <c r="AE91" i="16"/>
  <c r="AA91" i="16"/>
  <c r="V91" i="16"/>
  <c r="U91" i="16"/>
  <c r="T91" i="16"/>
  <c r="S91" i="16"/>
  <c r="P91" i="16"/>
  <c r="O91" i="16"/>
  <c r="N91" i="16"/>
  <c r="H91" i="16"/>
  <c r="G91" i="16"/>
  <c r="F91" i="16"/>
  <c r="E91" i="16"/>
  <c r="D91" i="16"/>
  <c r="C91" i="16"/>
  <c r="B91" i="16"/>
  <c r="A91" i="16"/>
  <c r="AP90" i="16"/>
  <c r="AO90" i="16"/>
  <c r="AN90" i="16"/>
  <c r="AM90" i="16"/>
  <c r="AL90" i="16"/>
  <c r="AK90" i="16"/>
  <c r="AJ90" i="16"/>
  <c r="AI90" i="16"/>
  <c r="AH90" i="16"/>
  <c r="AG90" i="16"/>
  <c r="AF90" i="16"/>
  <c r="AE90" i="16"/>
  <c r="AA90" i="16"/>
  <c r="V90" i="16"/>
  <c r="U90" i="16"/>
  <c r="T90" i="16"/>
  <c r="S90" i="16"/>
  <c r="P90" i="16"/>
  <c r="O90" i="16"/>
  <c r="N90" i="16"/>
  <c r="H90" i="16"/>
  <c r="G90" i="16"/>
  <c r="F90" i="16"/>
  <c r="E90" i="16"/>
  <c r="D90" i="16"/>
  <c r="C90" i="16"/>
  <c r="B90" i="16"/>
  <c r="A90" i="16"/>
  <c r="AP89" i="16"/>
  <c r="AO89" i="16"/>
  <c r="AN89" i="16"/>
  <c r="AM89" i="16"/>
  <c r="AL89" i="16"/>
  <c r="AK89" i="16"/>
  <c r="AJ89" i="16"/>
  <c r="AI89" i="16"/>
  <c r="AH89" i="16"/>
  <c r="AG89" i="16"/>
  <c r="AF89" i="16"/>
  <c r="AE89" i="16"/>
  <c r="AA89" i="16"/>
  <c r="V89" i="16"/>
  <c r="U89" i="16"/>
  <c r="T89" i="16"/>
  <c r="S89" i="16"/>
  <c r="P89" i="16"/>
  <c r="O89" i="16"/>
  <c r="N89" i="16"/>
  <c r="H89" i="16"/>
  <c r="G89" i="16"/>
  <c r="F89" i="16"/>
  <c r="E89" i="16"/>
  <c r="D89" i="16"/>
  <c r="C89" i="16"/>
  <c r="B89" i="16"/>
  <c r="A89" i="16"/>
  <c r="AP88" i="16"/>
  <c r="AO88" i="16"/>
  <c r="AN88" i="16"/>
  <c r="AM88" i="16"/>
  <c r="AL88" i="16"/>
  <c r="AK88" i="16"/>
  <c r="AJ88" i="16"/>
  <c r="AI88" i="16"/>
  <c r="AH88" i="16"/>
  <c r="AG88" i="16"/>
  <c r="AF88" i="16"/>
  <c r="AE88" i="16"/>
  <c r="AA88" i="16"/>
  <c r="V88" i="16"/>
  <c r="U88" i="16"/>
  <c r="T88" i="16"/>
  <c r="S88" i="16"/>
  <c r="P88" i="16"/>
  <c r="O88" i="16"/>
  <c r="N88" i="16"/>
  <c r="H88" i="16"/>
  <c r="G88" i="16"/>
  <c r="F88" i="16"/>
  <c r="E88" i="16"/>
  <c r="D88" i="16"/>
  <c r="C88" i="16"/>
  <c r="B88" i="16"/>
  <c r="A88" i="16"/>
  <c r="AP87" i="16"/>
  <c r="AO87" i="16"/>
  <c r="AN87" i="16"/>
  <c r="AM87" i="16"/>
  <c r="AL87" i="16"/>
  <c r="AK87" i="16"/>
  <c r="AJ87" i="16"/>
  <c r="AI87" i="16"/>
  <c r="AH87" i="16"/>
  <c r="AG87" i="16"/>
  <c r="AF87" i="16"/>
  <c r="AE87" i="16"/>
  <c r="AA87" i="16"/>
  <c r="V87" i="16"/>
  <c r="U87" i="16"/>
  <c r="T87" i="16"/>
  <c r="S87" i="16"/>
  <c r="P87" i="16"/>
  <c r="O87" i="16"/>
  <c r="N87" i="16"/>
  <c r="H87" i="16"/>
  <c r="G87" i="16"/>
  <c r="F87" i="16"/>
  <c r="E87" i="16"/>
  <c r="D87" i="16"/>
  <c r="C87" i="16"/>
  <c r="B87" i="16"/>
  <c r="A87" i="16"/>
  <c r="AP86" i="16"/>
  <c r="AO86" i="16"/>
  <c r="AN86" i="16"/>
  <c r="AM86" i="16"/>
  <c r="AL86" i="16"/>
  <c r="AK86" i="16"/>
  <c r="AJ86" i="16"/>
  <c r="AI86" i="16"/>
  <c r="AH86" i="16"/>
  <c r="AG86" i="16"/>
  <c r="AF86" i="16"/>
  <c r="AE86" i="16"/>
  <c r="AA86" i="16"/>
  <c r="V86" i="16"/>
  <c r="U86" i="16"/>
  <c r="T86" i="16"/>
  <c r="S86" i="16"/>
  <c r="P86" i="16"/>
  <c r="O86" i="16"/>
  <c r="N86" i="16"/>
  <c r="H86" i="16"/>
  <c r="G86" i="16"/>
  <c r="F86" i="16"/>
  <c r="E86" i="16"/>
  <c r="D86" i="16"/>
  <c r="C86" i="16"/>
  <c r="B86" i="16"/>
  <c r="A86" i="16"/>
  <c r="AP85" i="16"/>
  <c r="AO85" i="16"/>
  <c r="AN85" i="16"/>
  <c r="AM85" i="16"/>
  <c r="AL85" i="16"/>
  <c r="AK85" i="16"/>
  <c r="AJ85" i="16"/>
  <c r="AI85" i="16"/>
  <c r="AH85" i="16"/>
  <c r="AG85" i="16"/>
  <c r="AF85" i="16"/>
  <c r="AE85" i="16"/>
  <c r="AA85" i="16"/>
  <c r="V85" i="16"/>
  <c r="U85" i="16"/>
  <c r="T85" i="16"/>
  <c r="S85" i="16"/>
  <c r="P85" i="16"/>
  <c r="O85" i="16"/>
  <c r="N85" i="16"/>
  <c r="H85" i="16"/>
  <c r="G85" i="16"/>
  <c r="F85" i="16"/>
  <c r="E85" i="16"/>
  <c r="D85" i="16"/>
  <c r="C85" i="16"/>
  <c r="B85" i="16"/>
  <c r="A85" i="16"/>
  <c r="AP84" i="16"/>
  <c r="AO84" i="16"/>
  <c r="AN84" i="16"/>
  <c r="AM84" i="16"/>
  <c r="AL84" i="16"/>
  <c r="AK84" i="16"/>
  <c r="AJ84" i="16"/>
  <c r="AI84" i="16"/>
  <c r="AH84" i="16"/>
  <c r="AG84" i="16"/>
  <c r="AF84" i="16"/>
  <c r="AE84" i="16"/>
  <c r="AA84" i="16"/>
  <c r="V84" i="16"/>
  <c r="U84" i="16"/>
  <c r="T84" i="16"/>
  <c r="S84" i="16"/>
  <c r="P84" i="16"/>
  <c r="O84" i="16"/>
  <c r="N84" i="16"/>
  <c r="H84" i="16"/>
  <c r="G84" i="16"/>
  <c r="F84" i="16"/>
  <c r="E84" i="16"/>
  <c r="D84" i="16"/>
  <c r="C84" i="16"/>
  <c r="B84" i="16"/>
  <c r="A84" i="16"/>
  <c r="AP83" i="16"/>
  <c r="AO83" i="16"/>
  <c r="AN83" i="16"/>
  <c r="AM83" i="16"/>
  <c r="AL83" i="16"/>
  <c r="AK83" i="16"/>
  <c r="AJ83" i="16"/>
  <c r="AI83" i="16"/>
  <c r="AH83" i="16"/>
  <c r="AG83" i="16"/>
  <c r="AF83" i="16"/>
  <c r="AE83" i="16"/>
  <c r="AA83" i="16"/>
  <c r="V83" i="16"/>
  <c r="U83" i="16"/>
  <c r="T83" i="16"/>
  <c r="S83" i="16"/>
  <c r="P83" i="16"/>
  <c r="O83" i="16"/>
  <c r="N83" i="16"/>
  <c r="H83" i="16"/>
  <c r="G83" i="16"/>
  <c r="F83" i="16"/>
  <c r="E83" i="16"/>
  <c r="D83" i="16"/>
  <c r="C83" i="16"/>
  <c r="B83" i="16"/>
  <c r="A83" i="16"/>
  <c r="AP82" i="16"/>
  <c r="AO82" i="16"/>
  <c r="AN82" i="16"/>
  <c r="AM82" i="16"/>
  <c r="AL82" i="16"/>
  <c r="AK82" i="16"/>
  <c r="AJ82" i="16"/>
  <c r="AI82" i="16"/>
  <c r="AH82" i="16"/>
  <c r="AG82" i="16"/>
  <c r="AF82" i="16"/>
  <c r="AE82" i="16"/>
  <c r="AA82" i="16"/>
  <c r="V82" i="16"/>
  <c r="U82" i="16"/>
  <c r="T82" i="16"/>
  <c r="S82" i="16"/>
  <c r="P82" i="16"/>
  <c r="O82" i="16"/>
  <c r="N82" i="16"/>
  <c r="H82" i="16"/>
  <c r="G82" i="16"/>
  <c r="F82" i="16"/>
  <c r="E82" i="16"/>
  <c r="D82" i="16"/>
  <c r="C82" i="16"/>
  <c r="B82" i="16"/>
  <c r="A82" i="16"/>
  <c r="AP81" i="16"/>
  <c r="AO81" i="16"/>
  <c r="AN81" i="16"/>
  <c r="AM81" i="16"/>
  <c r="AL81" i="16"/>
  <c r="AK81" i="16"/>
  <c r="AJ81" i="16"/>
  <c r="AI81" i="16"/>
  <c r="AH81" i="16"/>
  <c r="AG81" i="16"/>
  <c r="AF81" i="16"/>
  <c r="AE81" i="16"/>
  <c r="AA81" i="16"/>
  <c r="V81" i="16"/>
  <c r="U81" i="16"/>
  <c r="T81" i="16"/>
  <c r="S81" i="16"/>
  <c r="P81" i="16"/>
  <c r="O81" i="16"/>
  <c r="N81" i="16"/>
  <c r="H81" i="16"/>
  <c r="G81" i="16"/>
  <c r="F81" i="16"/>
  <c r="E81" i="16"/>
  <c r="D81" i="16"/>
  <c r="C81" i="16"/>
  <c r="B81" i="16"/>
  <c r="A81" i="16"/>
  <c r="AP80" i="16"/>
  <c r="AO80" i="16"/>
  <c r="AN80" i="16"/>
  <c r="AM80" i="16"/>
  <c r="AL80" i="16"/>
  <c r="AK80" i="16"/>
  <c r="AJ80" i="16"/>
  <c r="AI80" i="16"/>
  <c r="AH80" i="16"/>
  <c r="AG80" i="16"/>
  <c r="AF80" i="16"/>
  <c r="AE80" i="16"/>
  <c r="AA80" i="16"/>
  <c r="V80" i="16"/>
  <c r="U80" i="16"/>
  <c r="T80" i="16"/>
  <c r="S80" i="16"/>
  <c r="P80" i="16"/>
  <c r="O80" i="16"/>
  <c r="N80" i="16"/>
  <c r="H80" i="16"/>
  <c r="G80" i="16"/>
  <c r="F80" i="16"/>
  <c r="E80" i="16"/>
  <c r="D80" i="16"/>
  <c r="C80" i="16"/>
  <c r="B80" i="16"/>
  <c r="A80" i="16"/>
  <c r="AP79" i="16"/>
  <c r="AO79" i="16"/>
  <c r="AN79" i="16"/>
  <c r="AM79" i="16"/>
  <c r="AL79" i="16"/>
  <c r="AK79" i="16"/>
  <c r="AJ79" i="16"/>
  <c r="AI79" i="16"/>
  <c r="AH79" i="16"/>
  <c r="AG79" i="16"/>
  <c r="AF79" i="16"/>
  <c r="AE79" i="16"/>
  <c r="AA79" i="16"/>
  <c r="V79" i="16"/>
  <c r="U79" i="16"/>
  <c r="T79" i="16"/>
  <c r="S79" i="16"/>
  <c r="P79" i="16"/>
  <c r="O79" i="16"/>
  <c r="N79" i="16"/>
  <c r="H79" i="16"/>
  <c r="G79" i="16"/>
  <c r="F79" i="16"/>
  <c r="E79" i="16"/>
  <c r="D79" i="16"/>
  <c r="C79" i="16"/>
  <c r="B79" i="16"/>
  <c r="A79" i="16"/>
  <c r="AP78" i="16"/>
  <c r="AO78" i="16"/>
  <c r="AN78" i="16"/>
  <c r="AM78" i="16"/>
  <c r="AL78" i="16"/>
  <c r="AK78" i="16"/>
  <c r="AJ78" i="16"/>
  <c r="AI78" i="16"/>
  <c r="AH78" i="16"/>
  <c r="AG78" i="16"/>
  <c r="AF78" i="16"/>
  <c r="AE78" i="16"/>
  <c r="AA78" i="16"/>
  <c r="V78" i="16"/>
  <c r="U78" i="16"/>
  <c r="T78" i="16"/>
  <c r="S78" i="16"/>
  <c r="P78" i="16"/>
  <c r="O78" i="16"/>
  <c r="N78" i="16"/>
  <c r="H78" i="16"/>
  <c r="G78" i="16"/>
  <c r="F78" i="16"/>
  <c r="E78" i="16"/>
  <c r="D78" i="16"/>
  <c r="C78" i="16"/>
  <c r="B78" i="16"/>
  <c r="A78" i="16"/>
  <c r="AP77" i="16"/>
  <c r="AO77" i="16"/>
  <c r="AN77" i="16"/>
  <c r="AM77" i="16"/>
  <c r="AL77" i="16"/>
  <c r="AK77" i="16"/>
  <c r="AJ77" i="16"/>
  <c r="AI77" i="16"/>
  <c r="AH77" i="16"/>
  <c r="AG77" i="16"/>
  <c r="AF77" i="16"/>
  <c r="AE77" i="16"/>
  <c r="AA77" i="16"/>
  <c r="V77" i="16"/>
  <c r="U77" i="16"/>
  <c r="T77" i="16"/>
  <c r="S77" i="16"/>
  <c r="P77" i="16"/>
  <c r="O77" i="16"/>
  <c r="N77" i="16"/>
  <c r="H77" i="16"/>
  <c r="G77" i="16"/>
  <c r="F77" i="16"/>
  <c r="E77" i="16"/>
  <c r="D77" i="16"/>
  <c r="C77" i="16"/>
  <c r="B77" i="16"/>
  <c r="A77" i="16"/>
  <c r="AP76" i="16"/>
  <c r="AO76" i="16"/>
  <c r="AN76" i="16"/>
  <c r="AM76" i="16"/>
  <c r="AL76" i="16"/>
  <c r="AK76" i="16"/>
  <c r="AJ76" i="16"/>
  <c r="AI76" i="16"/>
  <c r="AH76" i="16"/>
  <c r="AG76" i="16"/>
  <c r="AF76" i="16"/>
  <c r="AE76" i="16"/>
  <c r="AA76" i="16"/>
  <c r="V76" i="16"/>
  <c r="U76" i="16"/>
  <c r="T76" i="16"/>
  <c r="S76" i="16"/>
  <c r="P76" i="16"/>
  <c r="O76" i="16"/>
  <c r="N76" i="16"/>
  <c r="H76" i="16"/>
  <c r="G76" i="16"/>
  <c r="F76" i="16"/>
  <c r="E76" i="16"/>
  <c r="D76" i="16"/>
  <c r="C76" i="16"/>
  <c r="B76" i="16"/>
  <c r="A76" i="16"/>
  <c r="AP75" i="16"/>
  <c r="AO75" i="16"/>
  <c r="AN75" i="16"/>
  <c r="AM75" i="16"/>
  <c r="AL75" i="16"/>
  <c r="AK75" i="16"/>
  <c r="AJ75" i="16"/>
  <c r="AI75" i="16"/>
  <c r="AH75" i="16"/>
  <c r="AG75" i="16"/>
  <c r="AF75" i="16"/>
  <c r="AE75" i="16"/>
  <c r="AA75" i="16"/>
  <c r="V75" i="16"/>
  <c r="U75" i="16"/>
  <c r="T75" i="16"/>
  <c r="S75" i="16"/>
  <c r="P75" i="16"/>
  <c r="O75" i="16"/>
  <c r="N75" i="16"/>
  <c r="H75" i="16"/>
  <c r="G75" i="16"/>
  <c r="F75" i="16"/>
  <c r="E75" i="16"/>
  <c r="D75" i="16"/>
  <c r="C75" i="16"/>
  <c r="B75" i="16"/>
  <c r="A75" i="16"/>
  <c r="AP74" i="16"/>
  <c r="AO74" i="16"/>
  <c r="AN74" i="16"/>
  <c r="AM74" i="16"/>
  <c r="AL74" i="16"/>
  <c r="AK74" i="16"/>
  <c r="AJ74" i="16"/>
  <c r="AI74" i="16"/>
  <c r="AH74" i="16"/>
  <c r="AG74" i="16"/>
  <c r="AF74" i="16"/>
  <c r="AE74" i="16"/>
  <c r="AA74" i="16"/>
  <c r="V74" i="16"/>
  <c r="U74" i="16"/>
  <c r="T74" i="16"/>
  <c r="S74" i="16"/>
  <c r="P74" i="16"/>
  <c r="O74" i="16"/>
  <c r="N74" i="16"/>
  <c r="H74" i="16"/>
  <c r="G74" i="16"/>
  <c r="F74" i="16"/>
  <c r="E74" i="16"/>
  <c r="D74" i="16"/>
  <c r="C74" i="16"/>
  <c r="B74" i="16"/>
  <c r="A74" i="16"/>
  <c r="AP73" i="16"/>
  <c r="AO73" i="16"/>
  <c r="AN73" i="16"/>
  <c r="AM73" i="16"/>
  <c r="AL73" i="16"/>
  <c r="AK73" i="16"/>
  <c r="AJ73" i="16"/>
  <c r="AI73" i="16"/>
  <c r="AH73" i="16"/>
  <c r="AG73" i="16"/>
  <c r="AF73" i="16"/>
  <c r="AE73" i="16"/>
  <c r="AA73" i="16"/>
  <c r="V73" i="16"/>
  <c r="U73" i="16"/>
  <c r="T73" i="16"/>
  <c r="S73" i="16"/>
  <c r="P73" i="16"/>
  <c r="O73" i="16"/>
  <c r="N73" i="16"/>
  <c r="H73" i="16"/>
  <c r="G73" i="16"/>
  <c r="F73" i="16"/>
  <c r="E73" i="16"/>
  <c r="D73" i="16"/>
  <c r="C73" i="16"/>
  <c r="B73" i="16"/>
  <c r="A73" i="16"/>
  <c r="AP72" i="16"/>
  <c r="AO72" i="16"/>
  <c r="AN72" i="16"/>
  <c r="AM72" i="16"/>
  <c r="AL72" i="16"/>
  <c r="AK72" i="16"/>
  <c r="AJ72" i="16"/>
  <c r="AI72" i="16"/>
  <c r="AH72" i="16"/>
  <c r="AG72" i="16"/>
  <c r="AF72" i="16"/>
  <c r="AE72" i="16"/>
  <c r="AA72" i="16"/>
  <c r="V72" i="16"/>
  <c r="U72" i="16"/>
  <c r="T72" i="16"/>
  <c r="S72" i="16"/>
  <c r="P72" i="16"/>
  <c r="O72" i="16"/>
  <c r="N72" i="16"/>
  <c r="H72" i="16"/>
  <c r="G72" i="16"/>
  <c r="F72" i="16"/>
  <c r="E72" i="16"/>
  <c r="D72" i="16"/>
  <c r="C72" i="16"/>
  <c r="B72" i="16"/>
  <c r="A72" i="16"/>
  <c r="AP71" i="16"/>
  <c r="AO71" i="16"/>
  <c r="AN71" i="16"/>
  <c r="AM71" i="16"/>
  <c r="AL71" i="16"/>
  <c r="AK71" i="16"/>
  <c r="AJ71" i="16"/>
  <c r="AI71" i="16"/>
  <c r="AH71" i="16"/>
  <c r="AG71" i="16"/>
  <c r="AF71" i="16"/>
  <c r="AE71" i="16"/>
  <c r="AA71" i="16"/>
  <c r="V71" i="16"/>
  <c r="U71" i="16"/>
  <c r="T71" i="16"/>
  <c r="S71" i="16"/>
  <c r="P71" i="16"/>
  <c r="O71" i="16"/>
  <c r="N71" i="16"/>
  <c r="H71" i="16"/>
  <c r="G71" i="16"/>
  <c r="F71" i="16"/>
  <c r="E71" i="16"/>
  <c r="D71" i="16"/>
  <c r="C71" i="16"/>
  <c r="B71" i="16"/>
  <c r="A71" i="16"/>
  <c r="AP70" i="16"/>
  <c r="AO70" i="16"/>
  <c r="AN70" i="16"/>
  <c r="AM70" i="16"/>
  <c r="AL70" i="16"/>
  <c r="AK70" i="16"/>
  <c r="AJ70" i="16"/>
  <c r="AI70" i="16"/>
  <c r="AH70" i="16"/>
  <c r="AG70" i="16"/>
  <c r="AF70" i="16"/>
  <c r="AE70" i="16"/>
  <c r="AA70" i="16"/>
  <c r="V70" i="16"/>
  <c r="U70" i="16"/>
  <c r="T70" i="16"/>
  <c r="S70" i="16"/>
  <c r="P70" i="16"/>
  <c r="O70" i="16"/>
  <c r="N70" i="16"/>
  <c r="H70" i="16"/>
  <c r="G70" i="16"/>
  <c r="F70" i="16"/>
  <c r="E70" i="16"/>
  <c r="D70" i="16"/>
  <c r="C70" i="16"/>
  <c r="B70" i="16"/>
  <c r="A70" i="16"/>
  <c r="AP69" i="16"/>
  <c r="AO69" i="16"/>
  <c r="AN69" i="16"/>
  <c r="AM69" i="16"/>
  <c r="AL69" i="16"/>
  <c r="AK69" i="16"/>
  <c r="AJ69" i="16"/>
  <c r="AI69" i="16"/>
  <c r="AH69" i="16"/>
  <c r="AG69" i="16"/>
  <c r="AF69" i="16"/>
  <c r="AE69" i="16"/>
  <c r="AA69" i="16"/>
  <c r="V69" i="16"/>
  <c r="U69" i="16"/>
  <c r="T69" i="16"/>
  <c r="S69" i="16"/>
  <c r="P69" i="16"/>
  <c r="O69" i="16"/>
  <c r="N69" i="16"/>
  <c r="H69" i="16"/>
  <c r="G69" i="16"/>
  <c r="F69" i="16"/>
  <c r="E69" i="16"/>
  <c r="D69" i="16"/>
  <c r="C69" i="16"/>
  <c r="B69" i="16"/>
  <c r="A69" i="16"/>
  <c r="AP68" i="16"/>
  <c r="AO68" i="16"/>
  <c r="AN68" i="16"/>
  <c r="AM68" i="16"/>
  <c r="AL68" i="16"/>
  <c r="AK68" i="16"/>
  <c r="AJ68" i="16"/>
  <c r="AI68" i="16"/>
  <c r="AH68" i="16"/>
  <c r="AG68" i="16"/>
  <c r="AF68" i="16"/>
  <c r="AE68" i="16"/>
  <c r="AA68" i="16"/>
  <c r="V68" i="16"/>
  <c r="U68" i="16"/>
  <c r="T68" i="16"/>
  <c r="S68" i="16"/>
  <c r="P68" i="16"/>
  <c r="O68" i="16"/>
  <c r="N68" i="16"/>
  <c r="H68" i="16"/>
  <c r="G68" i="16"/>
  <c r="F68" i="16"/>
  <c r="E68" i="16"/>
  <c r="D68" i="16"/>
  <c r="C68" i="16"/>
  <c r="B68" i="16"/>
  <c r="A68" i="16"/>
  <c r="AP67" i="16"/>
  <c r="AO67" i="16"/>
  <c r="AN67" i="16"/>
  <c r="AM67" i="16"/>
  <c r="AL67" i="16"/>
  <c r="AK67" i="16"/>
  <c r="AJ67" i="16"/>
  <c r="AI67" i="16"/>
  <c r="AH67" i="16"/>
  <c r="AG67" i="16"/>
  <c r="AF67" i="16"/>
  <c r="AE67" i="16"/>
  <c r="AA67" i="16"/>
  <c r="V67" i="16"/>
  <c r="U67" i="16"/>
  <c r="T67" i="16"/>
  <c r="S67" i="16"/>
  <c r="P67" i="16"/>
  <c r="O67" i="16"/>
  <c r="N67" i="16"/>
  <c r="H67" i="16"/>
  <c r="G67" i="16"/>
  <c r="F67" i="16"/>
  <c r="E67" i="16"/>
  <c r="D67" i="16"/>
  <c r="C67" i="16"/>
  <c r="B67" i="16"/>
  <c r="A67" i="16"/>
  <c r="AP66" i="16"/>
  <c r="AO66" i="16"/>
  <c r="AN66" i="16"/>
  <c r="AM66" i="16"/>
  <c r="AL66" i="16"/>
  <c r="AK66" i="16"/>
  <c r="AJ66" i="16"/>
  <c r="AI66" i="16"/>
  <c r="AH66" i="16"/>
  <c r="AG66" i="16"/>
  <c r="AF66" i="16"/>
  <c r="AE66" i="16"/>
  <c r="AA66" i="16"/>
  <c r="V66" i="16"/>
  <c r="U66" i="16"/>
  <c r="T66" i="16"/>
  <c r="S66" i="16"/>
  <c r="P66" i="16"/>
  <c r="O66" i="16"/>
  <c r="N66" i="16"/>
  <c r="H66" i="16"/>
  <c r="G66" i="16"/>
  <c r="F66" i="16"/>
  <c r="E66" i="16"/>
  <c r="D66" i="16"/>
  <c r="C66" i="16"/>
  <c r="B66" i="16"/>
  <c r="A66" i="16"/>
  <c r="AP65" i="16"/>
  <c r="AO65" i="16"/>
  <c r="AN65" i="16"/>
  <c r="AM65" i="16"/>
  <c r="AL65" i="16"/>
  <c r="AK65" i="16"/>
  <c r="AJ65" i="16"/>
  <c r="AI65" i="16"/>
  <c r="AH65" i="16"/>
  <c r="AG65" i="16"/>
  <c r="AF65" i="16"/>
  <c r="AE65" i="16"/>
  <c r="AA65" i="16"/>
  <c r="V65" i="16"/>
  <c r="U65" i="16"/>
  <c r="T65" i="16"/>
  <c r="S65" i="16"/>
  <c r="P65" i="16"/>
  <c r="O65" i="16"/>
  <c r="N65" i="16"/>
  <c r="H65" i="16"/>
  <c r="G65" i="16"/>
  <c r="F65" i="16"/>
  <c r="E65" i="16"/>
  <c r="D65" i="16"/>
  <c r="C65" i="16"/>
  <c r="B65" i="16"/>
  <c r="A65" i="16"/>
  <c r="AA17" i="16"/>
  <c r="AB15" i="16"/>
  <c r="AB13" i="16"/>
  <c r="AB12" i="16"/>
  <c r="S9" i="16"/>
  <c r="P9" i="16"/>
  <c r="O9" i="16"/>
  <c r="N9" i="16"/>
  <c r="E20" i="15"/>
  <c r="S51" i="14"/>
  <c r="P51" i="14"/>
  <c r="O51" i="14"/>
  <c r="N51" i="14"/>
  <c r="S50" i="14"/>
  <c r="P50" i="14"/>
  <c r="O50" i="14"/>
  <c r="N50" i="14"/>
  <c r="S49" i="14"/>
  <c r="P49" i="14"/>
  <c r="O49" i="14"/>
  <c r="N49" i="14"/>
  <c r="S48" i="14"/>
  <c r="P48" i="14"/>
  <c r="O48" i="14"/>
  <c r="N48" i="14"/>
  <c r="S47" i="14"/>
  <c r="P47" i="14"/>
  <c r="O47" i="14"/>
  <c r="N47" i="14"/>
  <c r="S46" i="14"/>
  <c r="P46" i="14"/>
  <c r="O46" i="14"/>
  <c r="N46" i="14"/>
  <c r="S45" i="14"/>
  <c r="P45" i="14"/>
  <c r="O45" i="14"/>
  <c r="N45" i="14"/>
  <c r="S44" i="14"/>
  <c r="P44" i="14"/>
  <c r="O44" i="14"/>
  <c r="N44" i="14"/>
  <c r="S43" i="14"/>
  <c r="P43" i="14"/>
  <c r="O43" i="14"/>
  <c r="N43" i="14"/>
  <c r="S42" i="14"/>
  <c r="P42" i="14"/>
  <c r="O42" i="14"/>
  <c r="N42" i="14"/>
  <c r="S41" i="14"/>
  <c r="P41" i="14"/>
  <c r="O41" i="14"/>
  <c r="N41" i="14"/>
  <c r="S40" i="14"/>
  <c r="P40" i="14"/>
  <c r="O40" i="14"/>
  <c r="N40" i="14"/>
  <c r="S39" i="14"/>
  <c r="P39" i="14"/>
  <c r="O39" i="14"/>
  <c r="N39" i="14"/>
  <c r="S38" i="14"/>
  <c r="P38" i="14"/>
  <c r="O38" i="14"/>
  <c r="N38" i="14"/>
  <c r="S37" i="14"/>
  <c r="P37" i="14"/>
  <c r="O37" i="14"/>
  <c r="N37" i="14"/>
  <c r="S36" i="14"/>
  <c r="P36" i="14"/>
  <c r="O36" i="14"/>
  <c r="N36" i="14"/>
  <c r="S35" i="14"/>
  <c r="P35" i="14"/>
  <c r="O35" i="14"/>
  <c r="N35" i="14"/>
  <c r="S34" i="14"/>
  <c r="P34" i="14"/>
  <c r="O34" i="14"/>
  <c r="N34" i="14"/>
  <c r="S33" i="14"/>
  <c r="P33" i="14"/>
  <c r="O33" i="14"/>
  <c r="N33" i="14"/>
  <c r="S32" i="14"/>
  <c r="P32" i="14"/>
  <c r="O32" i="14"/>
  <c r="N32" i="14"/>
  <c r="S31" i="14"/>
  <c r="P31" i="14"/>
  <c r="O31" i="14"/>
  <c r="N31" i="14"/>
  <c r="S30" i="14"/>
  <c r="P30" i="14"/>
  <c r="O30" i="14"/>
  <c r="N30" i="14"/>
  <c r="S29" i="14"/>
  <c r="P29" i="14"/>
  <c r="O29" i="14"/>
  <c r="N29" i="14"/>
  <c r="S28" i="14"/>
  <c r="P28" i="14"/>
  <c r="O28" i="14"/>
  <c r="N28" i="14"/>
  <c r="S27" i="14"/>
  <c r="P27" i="14"/>
  <c r="O27" i="14"/>
  <c r="N27" i="14"/>
  <c r="S26" i="14"/>
  <c r="P26" i="14"/>
  <c r="O26" i="14"/>
  <c r="N26" i="14"/>
  <c r="S25" i="14"/>
  <c r="P25" i="14"/>
  <c r="O25" i="14"/>
  <c r="N25" i="14"/>
  <c r="S24" i="14"/>
  <c r="P24" i="14"/>
  <c r="O24" i="14"/>
  <c r="N24" i="14"/>
  <c r="S23" i="14"/>
  <c r="P23" i="14"/>
  <c r="O23" i="14"/>
  <c r="N23" i="14"/>
  <c r="S22" i="14"/>
  <c r="P22" i="14"/>
  <c r="O22" i="14"/>
  <c r="N22" i="14"/>
  <c r="S21" i="14"/>
  <c r="P21" i="14"/>
  <c r="O21" i="14"/>
  <c r="N21" i="14"/>
  <c r="S20" i="14"/>
  <c r="P20" i="14"/>
  <c r="O20" i="14"/>
  <c r="N20" i="14"/>
  <c r="S19" i="14"/>
  <c r="P19" i="14"/>
  <c r="O19" i="14"/>
  <c r="N19" i="14"/>
  <c r="S18" i="14"/>
  <c r="P18" i="14"/>
  <c r="O18" i="14"/>
  <c r="N18" i="14"/>
  <c r="S17" i="14"/>
  <c r="P17" i="14"/>
  <c r="O17" i="14"/>
  <c r="N17" i="14"/>
  <c r="S16" i="14"/>
  <c r="P16" i="14"/>
  <c r="O16" i="14"/>
  <c r="N16" i="14"/>
  <c r="S15" i="14"/>
  <c r="P15" i="14"/>
  <c r="O15" i="14"/>
  <c r="N15" i="14"/>
  <c r="S14" i="14"/>
  <c r="P14" i="14"/>
  <c r="O14" i="14"/>
  <c r="N14" i="14"/>
  <c r="S13" i="14"/>
  <c r="P13" i="14"/>
  <c r="O13" i="14"/>
  <c r="N13" i="14"/>
  <c r="S12" i="14"/>
  <c r="P12" i="14"/>
  <c r="O12" i="14"/>
  <c r="N12" i="14"/>
  <c r="S11" i="14"/>
  <c r="P11" i="14"/>
  <c r="O11" i="14"/>
  <c r="N11" i="14"/>
  <c r="S10" i="14"/>
  <c r="P10" i="14"/>
  <c r="O10" i="14"/>
  <c r="N10" i="14"/>
  <c r="S9" i="14"/>
  <c r="P9" i="14"/>
  <c r="O9" i="14"/>
  <c r="N9" i="14"/>
  <c r="I33" i="13" l="1"/>
  <c r="I32" i="13"/>
  <c r="I31" i="13"/>
  <c r="I30" i="13"/>
  <c r="I28" i="13"/>
  <c r="I25" i="13"/>
  <c r="I24" i="13"/>
  <c r="I22" i="13"/>
  <c r="I20" i="13"/>
  <c r="I16" i="13"/>
  <c r="I15" i="13"/>
  <c r="I14" i="13"/>
  <c r="I12" i="13"/>
  <c r="I11" i="13"/>
  <c r="I10" i="13"/>
  <c r="S96" i="12"/>
  <c r="P96" i="12"/>
  <c r="O96" i="12"/>
  <c r="N96" i="12"/>
  <c r="S95" i="12"/>
  <c r="P95" i="12"/>
  <c r="O95" i="12"/>
  <c r="N95" i="12"/>
  <c r="S94" i="12"/>
  <c r="P94" i="12"/>
  <c r="O94" i="12"/>
  <c r="N94" i="12"/>
  <c r="S93" i="12"/>
  <c r="P93" i="12"/>
  <c r="O93" i="12"/>
  <c r="N93" i="12"/>
  <c r="S92" i="12"/>
  <c r="P92" i="12"/>
  <c r="O92" i="12"/>
  <c r="N92" i="12"/>
  <c r="S91" i="12"/>
  <c r="P91" i="12"/>
  <c r="O91" i="12"/>
  <c r="N91" i="12"/>
  <c r="S90" i="12"/>
  <c r="P90" i="12"/>
  <c r="O90" i="12"/>
  <c r="N90" i="12"/>
  <c r="S89" i="12"/>
  <c r="P89" i="12"/>
  <c r="O89" i="12"/>
  <c r="N89" i="12"/>
  <c r="S88" i="12"/>
  <c r="P88" i="12"/>
  <c r="O88" i="12"/>
  <c r="N88" i="12"/>
  <c r="S87" i="12"/>
  <c r="P87" i="12"/>
  <c r="O87" i="12"/>
  <c r="N87" i="12"/>
  <c r="S86" i="12"/>
  <c r="P86" i="12"/>
  <c r="O86" i="12"/>
  <c r="N86" i="12"/>
  <c r="S85" i="12"/>
  <c r="P85" i="12"/>
  <c r="O85" i="12"/>
  <c r="N85" i="12"/>
  <c r="S84" i="12"/>
  <c r="P84" i="12"/>
  <c r="O84" i="12"/>
  <c r="N84" i="12"/>
  <c r="S83" i="12"/>
  <c r="P83" i="12"/>
  <c r="O83" i="12"/>
  <c r="N83" i="12"/>
  <c r="S82" i="12"/>
  <c r="P82" i="12"/>
  <c r="O82" i="12"/>
  <c r="N82" i="12"/>
  <c r="S81" i="12"/>
  <c r="P81" i="12"/>
  <c r="O81" i="12"/>
  <c r="N81" i="12"/>
  <c r="S80" i="12"/>
  <c r="P80" i="12"/>
  <c r="O80" i="12"/>
  <c r="N80" i="12"/>
  <c r="S79" i="12"/>
  <c r="P79" i="12"/>
  <c r="O79" i="12"/>
  <c r="N79" i="12"/>
  <c r="S78" i="12"/>
  <c r="P78" i="12"/>
  <c r="O78" i="12"/>
  <c r="N78" i="12"/>
  <c r="S77" i="12"/>
  <c r="P77" i="12"/>
  <c r="O77" i="12"/>
  <c r="N77" i="12"/>
  <c r="S76" i="12"/>
  <c r="P76" i="12"/>
  <c r="O76" i="12"/>
  <c r="N76" i="12"/>
  <c r="S75" i="12"/>
  <c r="P75" i="12"/>
  <c r="O75" i="12"/>
  <c r="N75" i="12"/>
  <c r="S74" i="12"/>
  <c r="P74" i="12"/>
  <c r="O74" i="12"/>
  <c r="N74" i="12"/>
  <c r="S73" i="12"/>
  <c r="P73" i="12"/>
  <c r="O73" i="12"/>
  <c r="N73" i="12"/>
  <c r="S72" i="12"/>
  <c r="P72" i="12"/>
  <c r="O72" i="12"/>
  <c r="N72" i="12"/>
  <c r="S71" i="12"/>
  <c r="P71" i="12"/>
  <c r="O71" i="12"/>
  <c r="N71" i="12"/>
  <c r="S70" i="12"/>
  <c r="P70" i="12"/>
  <c r="O70" i="12"/>
  <c r="N70" i="12"/>
  <c r="S69" i="12"/>
  <c r="P69" i="12"/>
  <c r="O69" i="12"/>
  <c r="N69" i="12"/>
  <c r="S68" i="12"/>
  <c r="P68" i="12"/>
  <c r="O68" i="12"/>
  <c r="N68" i="12"/>
  <c r="S67" i="12"/>
  <c r="P67" i="12"/>
  <c r="O67" i="12"/>
  <c r="N67" i="12"/>
  <c r="S66" i="12"/>
  <c r="P66" i="12"/>
  <c r="O66" i="12"/>
  <c r="N66" i="12"/>
  <c r="S65" i="12"/>
  <c r="P65" i="12"/>
  <c r="O65" i="12"/>
  <c r="N65" i="12"/>
  <c r="S64" i="12"/>
  <c r="P64" i="12"/>
  <c r="O64" i="12"/>
  <c r="N64" i="12"/>
  <c r="S63" i="12"/>
  <c r="P63" i="12"/>
  <c r="O63" i="12"/>
  <c r="N63" i="12"/>
  <c r="S62" i="12"/>
  <c r="P62" i="12"/>
  <c r="O62" i="12"/>
  <c r="N62" i="12"/>
  <c r="S61" i="12"/>
  <c r="P61" i="12"/>
  <c r="O61" i="12"/>
  <c r="N61" i="12"/>
  <c r="S60" i="12"/>
  <c r="P60" i="12"/>
  <c r="O60" i="12"/>
  <c r="N60" i="12"/>
  <c r="S59" i="12"/>
  <c r="P59" i="12"/>
  <c r="O59" i="12"/>
  <c r="N59" i="12"/>
  <c r="S58" i="12"/>
  <c r="P58" i="12"/>
  <c r="O58" i="12"/>
  <c r="N58" i="12"/>
  <c r="S57" i="12"/>
  <c r="P57" i="12"/>
  <c r="O57" i="12"/>
  <c r="N57" i="12"/>
  <c r="S56" i="12"/>
  <c r="P56" i="12"/>
  <c r="O56" i="12"/>
  <c r="N56" i="12"/>
  <c r="S55" i="12"/>
  <c r="P55" i="12"/>
  <c r="O55" i="12"/>
  <c r="N55" i="12"/>
  <c r="S54" i="12"/>
  <c r="P54" i="12"/>
  <c r="O54" i="12"/>
  <c r="N54" i="12"/>
  <c r="S53" i="12"/>
  <c r="P53" i="12"/>
  <c r="O53" i="12"/>
  <c r="N53" i="12"/>
  <c r="S52" i="12"/>
  <c r="P52" i="12"/>
  <c r="O52" i="12"/>
  <c r="N52" i="12"/>
  <c r="S51" i="12"/>
  <c r="P51" i="12"/>
  <c r="O51" i="12"/>
  <c r="N51" i="12"/>
  <c r="S50" i="12"/>
  <c r="P50" i="12"/>
  <c r="O50" i="12"/>
  <c r="N50" i="12"/>
  <c r="S49" i="12"/>
  <c r="P49" i="12"/>
  <c r="O49" i="12"/>
  <c r="N49" i="12"/>
  <c r="S48" i="12"/>
  <c r="P48" i="12"/>
  <c r="O48" i="12"/>
  <c r="N48" i="12"/>
  <c r="AB47" i="12"/>
  <c r="S47" i="12"/>
  <c r="P47" i="12"/>
  <c r="O47" i="12"/>
  <c r="N47" i="12"/>
  <c r="S46" i="12"/>
  <c r="P46" i="12"/>
  <c r="O46" i="12"/>
  <c r="N46" i="12"/>
  <c r="S45" i="12"/>
  <c r="P45" i="12"/>
  <c r="O45" i="12"/>
  <c r="N45" i="12"/>
  <c r="S44" i="12"/>
  <c r="P44" i="12"/>
  <c r="O44" i="12"/>
  <c r="N44" i="12"/>
  <c r="S43" i="12"/>
  <c r="P43" i="12"/>
  <c r="O43" i="12"/>
  <c r="N43" i="12"/>
  <c r="S42" i="12"/>
  <c r="P42" i="12"/>
  <c r="O42" i="12"/>
  <c r="N42" i="12"/>
  <c r="S41" i="12"/>
  <c r="P41" i="12"/>
  <c r="O41" i="12"/>
  <c r="N41" i="12"/>
  <c r="I41" i="12"/>
  <c r="S40" i="12"/>
  <c r="P40" i="12"/>
  <c r="O40" i="12"/>
  <c r="N40" i="12"/>
  <c r="S39" i="12"/>
  <c r="P39" i="12"/>
  <c r="O39" i="12"/>
  <c r="N39" i="12"/>
  <c r="S38" i="12"/>
  <c r="P38" i="12"/>
  <c r="O38" i="12"/>
  <c r="N38" i="12"/>
  <c r="S37" i="12"/>
  <c r="P37" i="12"/>
  <c r="O37" i="12"/>
  <c r="N37" i="12"/>
  <c r="S36" i="12"/>
  <c r="P36" i="12"/>
  <c r="O36" i="12"/>
  <c r="N36" i="12"/>
  <c r="S35" i="12"/>
  <c r="P35" i="12"/>
  <c r="O35" i="12"/>
  <c r="N35" i="12"/>
  <c r="S34" i="12"/>
  <c r="P34" i="12"/>
  <c r="O34" i="12"/>
  <c r="N34" i="12"/>
  <c r="S33" i="12"/>
  <c r="P33" i="12"/>
  <c r="O33" i="12"/>
  <c r="N33" i="12"/>
  <c r="S32" i="12"/>
  <c r="P32" i="12"/>
  <c r="O32" i="12"/>
  <c r="N32" i="12"/>
  <c r="S31" i="12"/>
  <c r="P31" i="12"/>
  <c r="O31" i="12"/>
  <c r="N31" i="12"/>
  <c r="S30" i="12"/>
  <c r="P30" i="12"/>
  <c r="O30" i="12"/>
  <c r="N30" i="12"/>
  <c r="S29" i="12"/>
  <c r="P29" i="12"/>
  <c r="O29" i="12"/>
  <c r="N29" i="12"/>
  <c r="I29" i="12"/>
  <c r="S28" i="12"/>
  <c r="P28" i="12"/>
  <c r="O28" i="12"/>
  <c r="N28" i="12"/>
  <c r="S27" i="12"/>
  <c r="P27" i="12"/>
  <c r="O27" i="12"/>
  <c r="N27" i="12"/>
  <c r="S26" i="12"/>
  <c r="P26" i="12"/>
  <c r="O26" i="12"/>
  <c r="N26" i="12"/>
  <c r="S25" i="12"/>
  <c r="P25" i="12"/>
  <c r="O25" i="12"/>
  <c r="N25" i="12"/>
  <c r="S24" i="12"/>
  <c r="P24" i="12"/>
  <c r="O24" i="12"/>
  <c r="N24" i="12"/>
  <c r="S23" i="12"/>
  <c r="P23" i="12"/>
  <c r="O23" i="12"/>
  <c r="N23" i="12"/>
  <c r="S22" i="12"/>
  <c r="P22" i="12"/>
  <c r="O22" i="12"/>
  <c r="N22" i="12"/>
  <c r="S21" i="12"/>
  <c r="P21" i="12"/>
  <c r="O21" i="12"/>
  <c r="N21" i="12"/>
  <c r="S20" i="12"/>
  <c r="P20" i="12"/>
  <c r="O20" i="12"/>
  <c r="N20" i="12"/>
  <c r="S19" i="12"/>
  <c r="P19" i="12"/>
  <c r="O19" i="12"/>
  <c r="N19" i="12"/>
  <c r="S18" i="12"/>
  <c r="P18" i="12"/>
  <c r="O18" i="12"/>
  <c r="N18" i="12"/>
  <c r="S17" i="12"/>
  <c r="P17" i="12"/>
  <c r="O17" i="12"/>
  <c r="N17" i="12"/>
  <c r="S16" i="12"/>
  <c r="P16" i="12"/>
  <c r="O16" i="12"/>
  <c r="N16" i="12"/>
  <c r="S15" i="12"/>
  <c r="P15" i="12"/>
  <c r="O15" i="12"/>
  <c r="N15" i="12"/>
  <c r="S14" i="12"/>
  <c r="P14" i="12"/>
  <c r="O14" i="12"/>
  <c r="N14" i="12"/>
  <c r="S13" i="12"/>
  <c r="P13" i="12"/>
  <c r="O13" i="12"/>
  <c r="N13" i="12"/>
  <c r="S12" i="12"/>
  <c r="P12" i="12"/>
  <c r="O12" i="12"/>
  <c r="N12" i="12"/>
  <c r="S11" i="12"/>
  <c r="P11" i="12"/>
  <c r="O11" i="12"/>
  <c r="N11" i="12"/>
  <c r="S10" i="12"/>
  <c r="P10" i="12"/>
  <c r="O10" i="12"/>
  <c r="N10" i="12"/>
  <c r="S9" i="12"/>
  <c r="P9" i="12"/>
  <c r="O9" i="12"/>
  <c r="N9" i="12"/>
  <c r="S14" i="10" l="1"/>
  <c r="AP31" i="10"/>
  <c r="AO31" i="10"/>
  <c r="AN31" i="10"/>
  <c r="AM31" i="10"/>
  <c r="AL31" i="10"/>
  <c r="AK31" i="10"/>
  <c r="AJ31" i="10"/>
  <c r="AI31" i="10"/>
  <c r="AH31" i="10"/>
  <c r="AG31" i="10"/>
  <c r="AF31" i="10"/>
  <c r="AE31" i="10"/>
  <c r="AD31" i="10"/>
  <c r="AC31" i="10"/>
  <c r="AB31" i="10"/>
  <c r="AA31" i="10"/>
  <c r="Z31" i="10"/>
  <c r="Y31" i="10"/>
  <c r="X31" i="10"/>
  <c r="W31" i="10"/>
  <c r="V31" i="10"/>
  <c r="U31" i="10"/>
  <c r="T31" i="10"/>
  <c r="R31" i="10"/>
  <c r="Q31" i="10"/>
  <c r="M31" i="10"/>
  <c r="L31" i="10"/>
  <c r="K31" i="10"/>
  <c r="J31" i="10"/>
  <c r="I31" i="10"/>
  <c r="H31" i="10"/>
  <c r="S28" i="10"/>
  <c r="P28" i="10"/>
  <c r="O28" i="10"/>
  <c r="N28" i="10"/>
  <c r="S26" i="10"/>
  <c r="P26" i="10"/>
  <c r="O26" i="10"/>
  <c r="N26" i="10"/>
  <c r="S25" i="10"/>
  <c r="P25" i="10"/>
  <c r="O25" i="10"/>
  <c r="N25" i="10"/>
  <c r="S24" i="10"/>
  <c r="P24" i="10"/>
  <c r="O24" i="10"/>
  <c r="N24" i="10"/>
  <c r="S23" i="10"/>
  <c r="P23" i="10"/>
  <c r="O23" i="10"/>
  <c r="N23" i="10"/>
  <c r="S22" i="10"/>
  <c r="P22" i="10"/>
  <c r="O22" i="10"/>
  <c r="N22" i="10"/>
  <c r="S21" i="10"/>
  <c r="P21" i="10"/>
  <c r="O21" i="10"/>
  <c r="N21" i="10"/>
  <c r="S20" i="10"/>
  <c r="P20" i="10"/>
  <c r="O20" i="10"/>
  <c r="N20" i="10"/>
  <c r="S19" i="10"/>
  <c r="P19" i="10"/>
  <c r="O19" i="10"/>
  <c r="N19" i="10"/>
  <c r="S18" i="10"/>
  <c r="P18" i="10"/>
  <c r="O18" i="10"/>
  <c r="N18" i="10"/>
  <c r="S17" i="10"/>
  <c r="P17" i="10"/>
  <c r="O17" i="10"/>
  <c r="N17" i="10"/>
  <c r="S16" i="10"/>
  <c r="P16" i="10"/>
  <c r="O16" i="10"/>
  <c r="N16" i="10"/>
  <c r="S15" i="10"/>
  <c r="P15" i="10"/>
  <c r="O15" i="10"/>
  <c r="N15" i="10"/>
  <c r="P14" i="10"/>
  <c r="O14" i="10"/>
  <c r="N14" i="10"/>
  <c r="S13" i="10"/>
  <c r="P13" i="10"/>
  <c r="O13" i="10"/>
  <c r="N13" i="10"/>
  <c r="S12" i="10"/>
  <c r="P12" i="10"/>
  <c r="O12" i="10"/>
  <c r="N12" i="10"/>
  <c r="S11" i="10"/>
  <c r="P11" i="10"/>
  <c r="O11" i="10"/>
  <c r="N11" i="10"/>
  <c r="S10" i="10"/>
  <c r="P10" i="10"/>
  <c r="O10" i="10"/>
  <c r="N10" i="10"/>
  <c r="S9" i="10"/>
  <c r="P9" i="10"/>
  <c r="P31" i="10" s="1"/>
  <c r="O9" i="10"/>
  <c r="O31" i="10" s="1"/>
  <c r="N9" i="10"/>
  <c r="N31" i="10" s="1"/>
  <c r="S31" i="10" l="1"/>
  <c r="O349" i="8"/>
  <c r="N349" i="8"/>
  <c r="O348" i="8"/>
  <c r="N348" i="8"/>
  <c r="O347" i="8"/>
  <c r="N347" i="8"/>
  <c r="O346" i="8"/>
  <c r="N346" i="8"/>
  <c r="O345" i="8"/>
  <c r="N345" i="8"/>
  <c r="S344" i="8"/>
  <c r="O344" i="8"/>
  <c r="N344" i="8"/>
  <c r="S343" i="8"/>
  <c r="O343" i="8"/>
  <c r="N343" i="8"/>
  <c r="S342" i="8"/>
  <c r="O342" i="8"/>
  <c r="N342" i="8"/>
  <c r="S341" i="8"/>
  <c r="O341" i="8"/>
  <c r="N341" i="8"/>
  <c r="O340" i="8"/>
  <c r="N340" i="8"/>
  <c r="O339" i="8"/>
  <c r="N339" i="8"/>
  <c r="O338" i="8"/>
  <c r="N338" i="8"/>
  <c r="S337" i="8"/>
  <c r="O337" i="8"/>
  <c r="N337" i="8"/>
  <c r="S336" i="8"/>
  <c r="O336" i="8"/>
  <c r="N336" i="8"/>
  <c r="O335" i="8"/>
  <c r="N335" i="8"/>
  <c r="O334" i="8"/>
  <c r="N334" i="8"/>
  <c r="O333" i="8"/>
  <c r="N333" i="8"/>
  <c r="S332" i="8"/>
  <c r="O332" i="8"/>
  <c r="N332" i="8"/>
  <c r="S331" i="8"/>
  <c r="O331" i="8"/>
  <c r="N331" i="8"/>
  <c r="S330" i="8"/>
  <c r="O330" i="8"/>
  <c r="N330" i="8"/>
  <c r="S329" i="8"/>
  <c r="O329" i="8"/>
  <c r="N329" i="8"/>
  <c r="S328" i="8"/>
  <c r="O328" i="8"/>
  <c r="N328" i="8"/>
  <c r="S327" i="8"/>
  <c r="O327" i="8"/>
  <c r="N327" i="8"/>
  <c r="S326" i="8"/>
  <c r="O326" i="8"/>
  <c r="N326" i="8"/>
  <c r="S325" i="8"/>
  <c r="O325" i="8"/>
  <c r="N325" i="8"/>
  <c r="S324" i="8"/>
  <c r="O324" i="8"/>
  <c r="N324" i="8"/>
  <c r="S323" i="8"/>
  <c r="O323" i="8"/>
  <c r="N323" i="8"/>
  <c r="S322" i="8"/>
  <c r="O322" i="8"/>
  <c r="N322" i="8"/>
  <c r="O321" i="8"/>
  <c r="N321" i="8"/>
  <c r="O319" i="8"/>
  <c r="N319" i="8"/>
  <c r="O318" i="8"/>
  <c r="N318" i="8"/>
  <c r="O317" i="8"/>
  <c r="N317" i="8"/>
  <c r="O316" i="8"/>
  <c r="N316" i="8"/>
  <c r="O315" i="8"/>
  <c r="N315" i="8"/>
  <c r="O314" i="8"/>
  <c r="N314" i="8"/>
  <c r="O313" i="8"/>
  <c r="N313" i="8"/>
  <c r="O312" i="8"/>
  <c r="N312" i="8"/>
  <c r="O311" i="8"/>
  <c r="N311" i="8"/>
  <c r="O310" i="8"/>
  <c r="N310" i="8"/>
  <c r="S309" i="8"/>
  <c r="S308" i="8"/>
  <c r="N303" i="8"/>
  <c r="N301" i="8"/>
  <c r="S300" i="8"/>
  <c r="P300" i="8"/>
  <c r="O300" i="8"/>
  <c r="N300" i="8"/>
  <c r="S298" i="8"/>
  <c r="P298" i="8"/>
  <c r="O298" i="8"/>
  <c r="N298" i="8"/>
  <c r="S297" i="8"/>
  <c r="P297" i="8"/>
  <c r="O297" i="8"/>
  <c r="N297" i="8"/>
  <c r="S296" i="8"/>
  <c r="P296" i="8"/>
  <c r="O296" i="8"/>
  <c r="N296" i="8"/>
  <c r="O292" i="8"/>
  <c r="N292" i="8"/>
  <c r="S291" i="8"/>
  <c r="P291" i="8"/>
  <c r="O291" i="8"/>
  <c r="N291" i="8"/>
  <c r="S290" i="8"/>
  <c r="P290" i="8"/>
  <c r="O290" i="8"/>
  <c r="N290" i="8"/>
  <c r="S286" i="8"/>
  <c r="P286" i="8"/>
  <c r="O286" i="8"/>
  <c r="N286" i="8"/>
  <c r="S285" i="8"/>
  <c r="P285" i="8"/>
  <c r="O285" i="8"/>
  <c r="N285" i="8"/>
  <c r="S284" i="8"/>
  <c r="P284" i="8"/>
  <c r="O284" i="8"/>
  <c r="N284" i="8"/>
  <c r="P283" i="8"/>
  <c r="O283" i="8"/>
  <c r="N283" i="8"/>
  <c r="S282" i="8"/>
  <c r="P282" i="8"/>
  <c r="O282" i="8"/>
  <c r="N282" i="8"/>
  <c r="S281" i="8"/>
  <c r="P281" i="8"/>
  <c r="O281" i="8"/>
  <c r="N281" i="8"/>
  <c r="S280" i="8"/>
  <c r="P280" i="8"/>
  <c r="O280" i="8"/>
  <c r="N280" i="8"/>
  <c r="S279" i="8"/>
  <c r="P279" i="8"/>
  <c r="O279" i="8"/>
  <c r="N279" i="8"/>
  <c r="S278" i="8"/>
  <c r="P278" i="8"/>
  <c r="O278" i="8"/>
  <c r="N278" i="8"/>
  <c r="S277" i="8"/>
  <c r="P277" i="8"/>
  <c r="O277" i="8"/>
  <c r="N277" i="8"/>
  <c r="S276" i="8"/>
  <c r="P276" i="8"/>
  <c r="O276" i="8"/>
  <c r="N276" i="8"/>
  <c r="S275" i="8"/>
  <c r="P275" i="8"/>
  <c r="O275" i="8"/>
  <c r="N275" i="8"/>
  <c r="S274" i="8"/>
  <c r="P274" i="8"/>
  <c r="O274" i="8"/>
  <c r="N274" i="8"/>
  <c r="S273" i="8"/>
  <c r="P273" i="8"/>
  <c r="O273" i="8"/>
  <c r="N273" i="8"/>
  <c r="S272" i="8"/>
  <c r="P272" i="8"/>
  <c r="O272" i="8"/>
  <c r="N272" i="8"/>
  <c r="S269" i="8"/>
  <c r="P269" i="8"/>
  <c r="O269" i="8"/>
  <c r="N269" i="8"/>
  <c r="S267" i="8"/>
  <c r="P267" i="8"/>
  <c r="O267" i="8"/>
  <c r="N267" i="8"/>
  <c r="S266" i="8"/>
  <c r="P266" i="8"/>
  <c r="O266" i="8"/>
  <c r="N266" i="8"/>
  <c r="S265" i="8"/>
  <c r="P265" i="8"/>
  <c r="O265" i="8"/>
  <c r="N265" i="8"/>
  <c r="S264" i="8"/>
  <c r="P264" i="8"/>
  <c r="O264" i="8"/>
  <c r="N264" i="8"/>
  <c r="S261" i="8"/>
  <c r="P261" i="8"/>
  <c r="O261" i="8"/>
  <c r="N261" i="8"/>
  <c r="S260" i="8"/>
  <c r="P260" i="8"/>
  <c r="O260" i="8"/>
  <c r="N260" i="8"/>
  <c r="S259" i="8"/>
  <c r="P259" i="8"/>
  <c r="O259" i="8"/>
  <c r="N259" i="8"/>
  <c r="S256" i="8"/>
  <c r="P256" i="8"/>
  <c r="O256" i="8"/>
  <c r="N256" i="8"/>
  <c r="S255" i="8"/>
  <c r="P255" i="8"/>
  <c r="O255" i="8"/>
  <c r="N255" i="8"/>
  <c r="S254" i="8"/>
  <c r="P254" i="8"/>
  <c r="O254" i="8"/>
  <c r="N254" i="8"/>
  <c r="S253" i="8"/>
  <c r="P253" i="8"/>
  <c r="O253" i="8"/>
  <c r="N253" i="8"/>
  <c r="S251" i="8"/>
  <c r="P251" i="8"/>
  <c r="O251" i="8"/>
  <c r="N251" i="8"/>
  <c r="S250" i="8"/>
  <c r="P250" i="8"/>
  <c r="O250" i="8"/>
  <c r="N250" i="8"/>
  <c r="S249" i="8"/>
  <c r="P249" i="8"/>
  <c r="O249" i="8"/>
  <c r="N249" i="8"/>
  <c r="S247" i="8"/>
  <c r="P247" i="8"/>
  <c r="O247" i="8"/>
  <c r="N247" i="8"/>
  <c r="S246" i="8"/>
  <c r="P246" i="8"/>
  <c r="O246" i="8"/>
  <c r="N246" i="8"/>
  <c r="S245" i="8"/>
  <c r="P245" i="8"/>
  <c r="O245" i="8"/>
  <c r="N245" i="8"/>
  <c r="S244" i="8"/>
  <c r="P244" i="8"/>
  <c r="O244" i="8"/>
  <c r="N244" i="8"/>
  <c r="S243" i="8"/>
  <c r="P243" i="8"/>
  <c r="O243" i="8"/>
  <c r="N243" i="8"/>
  <c r="S236" i="8"/>
  <c r="P236" i="8"/>
  <c r="O236" i="8"/>
  <c r="N236" i="8"/>
  <c r="S235" i="8"/>
  <c r="P235" i="8"/>
  <c r="O235" i="8"/>
  <c r="N235" i="8"/>
  <c r="S234" i="8"/>
  <c r="P234" i="8"/>
  <c r="O234" i="8"/>
  <c r="N234" i="8"/>
  <c r="N228" i="8"/>
  <c r="S227" i="8"/>
  <c r="P227" i="8"/>
  <c r="O227" i="8"/>
  <c r="N227" i="8"/>
  <c r="S226" i="8"/>
  <c r="P226" i="8"/>
  <c r="O226" i="8"/>
  <c r="N226" i="8"/>
  <c r="S225" i="8"/>
  <c r="P225" i="8"/>
  <c r="O225" i="8"/>
  <c r="N225" i="8"/>
  <c r="S224" i="8"/>
  <c r="P224" i="8"/>
  <c r="O224" i="8"/>
  <c r="N224" i="8"/>
  <c r="S223" i="8"/>
  <c r="P223" i="8"/>
  <c r="O223" i="8"/>
  <c r="N223" i="8"/>
  <c r="S222" i="8"/>
  <c r="P222" i="8"/>
  <c r="O222" i="8"/>
  <c r="N222" i="8"/>
  <c r="S221" i="8"/>
  <c r="P221" i="8"/>
  <c r="O221" i="8"/>
  <c r="N221" i="8"/>
  <c r="S219" i="8"/>
  <c r="P219" i="8"/>
  <c r="O219" i="8"/>
  <c r="N219" i="8"/>
  <c r="S218" i="8"/>
  <c r="P218" i="8"/>
  <c r="O218" i="8"/>
  <c r="N218" i="8"/>
  <c r="S217" i="8"/>
  <c r="P217" i="8"/>
  <c r="O217" i="8"/>
  <c r="N217" i="8"/>
  <c r="S216" i="8"/>
  <c r="P216" i="8"/>
  <c r="O216" i="8"/>
  <c r="N216" i="8"/>
  <c r="S215" i="8"/>
  <c r="P215" i="8"/>
  <c r="O215" i="8"/>
  <c r="N215" i="8"/>
  <c r="S214" i="8"/>
  <c r="P214" i="8"/>
  <c r="O214" i="8"/>
  <c r="N214" i="8"/>
  <c r="S213" i="8"/>
  <c r="P213" i="8"/>
  <c r="O213" i="8"/>
  <c r="N213" i="8"/>
  <c r="S212" i="8"/>
  <c r="P212" i="8"/>
  <c r="O212" i="8"/>
  <c r="N212" i="8"/>
  <c r="S211" i="8"/>
  <c r="P211" i="8"/>
  <c r="O211" i="8"/>
  <c r="N211" i="8"/>
  <c r="S210" i="8"/>
  <c r="P210" i="8"/>
  <c r="O210" i="8"/>
  <c r="N210" i="8"/>
  <c r="S209" i="8"/>
  <c r="P209" i="8"/>
  <c r="O209" i="8"/>
  <c r="N209" i="8"/>
  <c r="S199" i="8"/>
  <c r="P199" i="8"/>
  <c r="O199" i="8"/>
  <c r="N199" i="8"/>
  <c r="S198" i="8"/>
  <c r="P198" i="8"/>
  <c r="O198" i="8"/>
  <c r="N198" i="8"/>
  <c r="S196" i="8"/>
  <c r="P196" i="8"/>
  <c r="O196" i="8"/>
  <c r="N196" i="8"/>
  <c r="S195" i="8"/>
  <c r="P195" i="8"/>
  <c r="O195" i="8"/>
  <c r="N195" i="8"/>
  <c r="S194" i="8"/>
  <c r="P194" i="8"/>
  <c r="O194" i="8"/>
  <c r="N194" i="8"/>
  <c r="S193" i="8"/>
  <c r="P193" i="8"/>
  <c r="O193" i="8"/>
  <c r="N193" i="8"/>
  <c r="S192" i="8"/>
  <c r="P192" i="8"/>
  <c r="O192" i="8"/>
  <c r="N192" i="8"/>
  <c r="S191" i="8"/>
  <c r="P191" i="8"/>
  <c r="O191" i="8"/>
  <c r="N191" i="8"/>
  <c r="S190" i="8"/>
  <c r="P190" i="8"/>
  <c r="O190" i="8"/>
  <c r="N190" i="8"/>
  <c r="S189" i="8"/>
  <c r="P189" i="8"/>
  <c r="O189" i="8"/>
  <c r="N189" i="8"/>
  <c r="S188" i="8"/>
  <c r="P188" i="8"/>
  <c r="O188" i="8"/>
  <c r="N188" i="8"/>
  <c r="S187" i="8"/>
  <c r="P187" i="8"/>
  <c r="O187" i="8"/>
  <c r="N187" i="8"/>
  <c r="S186" i="8"/>
  <c r="P186" i="8"/>
  <c r="O186" i="8"/>
  <c r="N186" i="8"/>
  <c r="S185" i="8"/>
  <c r="P185" i="8"/>
  <c r="O185" i="8"/>
  <c r="N185" i="8"/>
  <c r="S176" i="8"/>
  <c r="P176" i="8"/>
  <c r="O176" i="8"/>
  <c r="N176" i="8"/>
  <c r="S175" i="8"/>
  <c r="P175" i="8"/>
  <c r="O175" i="8"/>
  <c r="N175" i="8"/>
  <c r="S174" i="8"/>
  <c r="P174" i="8"/>
  <c r="N174" i="8"/>
  <c r="S171" i="8"/>
  <c r="P171" i="8"/>
  <c r="O171" i="8"/>
  <c r="N171" i="8"/>
  <c r="S170" i="8"/>
  <c r="P170" i="8"/>
  <c r="O170" i="8"/>
  <c r="N170" i="8"/>
  <c r="S169" i="8"/>
  <c r="P169" i="8"/>
  <c r="O169" i="8"/>
  <c r="N169" i="8"/>
  <c r="S167" i="8"/>
  <c r="P167" i="8"/>
  <c r="O167" i="8"/>
  <c r="N167" i="8"/>
  <c r="S157" i="8"/>
  <c r="P157" i="8"/>
  <c r="O157" i="8"/>
  <c r="N157" i="8"/>
  <c r="S156" i="8"/>
  <c r="P156" i="8"/>
  <c r="O156" i="8"/>
  <c r="N156" i="8"/>
  <c r="S155" i="8"/>
  <c r="P155" i="8"/>
  <c r="O155" i="8"/>
  <c r="N155" i="8"/>
  <c r="S154" i="8"/>
  <c r="P154" i="8"/>
  <c r="O154" i="8"/>
  <c r="N154" i="8"/>
  <c r="S153" i="8"/>
  <c r="P153" i="8"/>
  <c r="O153" i="8"/>
  <c r="N153" i="8"/>
  <c r="S152" i="8"/>
  <c r="P152" i="8"/>
  <c r="O152" i="8"/>
  <c r="N152" i="8"/>
  <c r="S151" i="8"/>
  <c r="P151" i="8"/>
  <c r="O151" i="8"/>
  <c r="N151" i="8"/>
  <c r="S150" i="8"/>
  <c r="P150" i="8"/>
  <c r="O150" i="8"/>
  <c r="N150" i="8"/>
  <c r="S149" i="8"/>
  <c r="P149" i="8"/>
  <c r="O149" i="8"/>
  <c r="N149" i="8"/>
  <c r="S148" i="8"/>
  <c r="P148" i="8"/>
  <c r="O148" i="8"/>
  <c r="N148" i="8"/>
  <c r="S147" i="8"/>
  <c r="P147" i="8"/>
  <c r="O147" i="8"/>
  <c r="N147" i="8"/>
  <c r="S146" i="8"/>
  <c r="P146" i="8"/>
  <c r="O146" i="8"/>
  <c r="N146" i="8"/>
  <c r="S145" i="8"/>
  <c r="P145" i="8"/>
  <c r="O145" i="8"/>
  <c r="N145" i="8"/>
  <c r="S144" i="8"/>
  <c r="P144" i="8"/>
  <c r="O144" i="8"/>
  <c r="N144" i="8"/>
  <c r="S143" i="8"/>
  <c r="P143" i="8"/>
  <c r="O143" i="8"/>
  <c r="N143" i="8"/>
  <c r="S142" i="8"/>
  <c r="P142" i="8"/>
  <c r="O142" i="8"/>
  <c r="N142" i="8"/>
  <c r="S140" i="8"/>
  <c r="P140" i="8"/>
  <c r="O140" i="8"/>
  <c r="N140" i="8"/>
  <c r="S139" i="8"/>
  <c r="P139" i="8"/>
  <c r="O139" i="8"/>
  <c r="N139" i="8"/>
  <c r="S137" i="8"/>
  <c r="P137" i="8"/>
  <c r="O137" i="8"/>
  <c r="N137" i="8"/>
  <c r="S136" i="8"/>
  <c r="P136" i="8"/>
  <c r="O136" i="8"/>
  <c r="N136" i="8"/>
  <c r="S135" i="8"/>
  <c r="P135" i="8"/>
  <c r="O135" i="8"/>
  <c r="N135" i="8"/>
  <c r="S134" i="8"/>
  <c r="P134" i="8"/>
  <c r="O134" i="8"/>
  <c r="N134" i="8"/>
  <c r="S130" i="8"/>
  <c r="P130" i="8"/>
  <c r="O130" i="8"/>
  <c r="N130" i="8"/>
  <c r="N126" i="8"/>
  <c r="S125" i="8"/>
  <c r="P125" i="8"/>
  <c r="O125" i="8"/>
  <c r="N125" i="8"/>
  <c r="S124" i="8"/>
  <c r="P124" i="8"/>
  <c r="O124" i="8"/>
  <c r="N124" i="8"/>
  <c r="S123" i="8"/>
  <c r="P123" i="8"/>
  <c r="O123" i="8"/>
  <c r="N123" i="8"/>
  <c r="S122" i="8"/>
  <c r="P122" i="8"/>
  <c r="O122" i="8"/>
  <c r="N122" i="8"/>
  <c r="S121" i="8"/>
  <c r="P121" i="8"/>
  <c r="O121" i="8"/>
  <c r="N121" i="8"/>
  <c r="S120" i="8"/>
  <c r="P120" i="8"/>
  <c r="O120" i="8"/>
  <c r="N120" i="8"/>
  <c r="S119" i="8"/>
  <c r="P119" i="8"/>
  <c r="O119" i="8"/>
  <c r="N119" i="8"/>
  <c r="S118" i="8"/>
  <c r="P118" i="8"/>
  <c r="O118" i="8"/>
  <c r="N118" i="8"/>
  <c r="S117" i="8"/>
  <c r="P117" i="8"/>
  <c r="O117" i="8"/>
  <c r="N117" i="8"/>
  <c r="S116" i="8"/>
  <c r="P116" i="8"/>
  <c r="O116" i="8"/>
  <c r="N116" i="8"/>
  <c r="S115" i="8"/>
  <c r="P115" i="8"/>
  <c r="O115" i="8"/>
  <c r="N115" i="8"/>
  <c r="S114" i="8"/>
  <c r="P114" i="8"/>
  <c r="O114" i="8"/>
  <c r="N114" i="8"/>
  <c r="S113" i="8"/>
  <c r="P113" i="8"/>
  <c r="O113" i="8"/>
  <c r="N113" i="8"/>
  <c r="S112" i="8"/>
  <c r="P112" i="8"/>
  <c r="O112" i="8"/>
  <c r="N112" i="8"/>
  <c r="S110" i="8"/>
  <c r="P110" i="8"/>
  <c r="O110" i="8"/>
  <c r="N110" i="8"/>
  <c r="S108" i="8"/>
  <c r="P108" i="8"/>
  <c r="O108" i="8"/>
  <c r="N108" i="8"/>
  <c r="S107" i="8"/>
  <c r="P107" i="8"/>
  <c r="O107" i="8"/>
  <c r="N107" i="8"/>
  <c r="S106" i="8"/>
  <c r="P106" i="8"/>
  <c r="O106" i="8"/>
  <c r="N106" i="8"/>
  <c r="S105" i="8"/>
  <c r="P105" i="8"/>
  <c r="O105" i="8"/>
  <c r="N105" i="8"/>
  <c r="S104" i="8"/>
  <c r="P104" i="8"/>
  <c r="O104" i="8"/>
  <c r="N104" i="8"/>
  <c r="S103" i="8"/>
  <c r="P103" i="8"/>
  <c r="O103" i="8"/>
  <c r="N103" i="8"/>
  <c r="S102" i="8"/>
  <c r="P102" i="8"/>
  <c r="O102" i="8"/>
  <c r="N102" i="8"/>
  <c r="S101" i="8"/>
  <c r="P101" i="8"/>
  <c r="O101" i="8"/>
  <c r="N101" i="8"/>
  <c r="S100" i="8"/>
  <c r="P100" i="8"/>
  <c r="O100" i="8"/>
  <c r="N100" i="8"/>
  <c r="S99" i="8"/>
  <c r="P99" i="8"/>
  <c r="O99" i="8"/>
  <c r="N99" i="8"/>
  <c r="S98" i="8"/>
  <c r="P98" i="8"/>
  <c r="O98" i="8"/>
  <c r="N98" i="8"/>
  <c r="S97" i="8"/>
  <c r="P97" i="8"/>
  <c r="O97" i="8"/>
  <c r="N97" i="8"/>
  <c r="S95" i="8"/>
  <c r="P95" i="8"/>
  <c r="O95" i="8"/>
  <c r="N95" i="8"/>
  <c r="S94" i="8"/>
  <c r="P94" i="8"/>
  <c r="O94" i="8"/>
  <c r="N94" i="8"/>
  <c r="S93" i="8"/>
  <c r="P93" i="8"/>
  <c r="O93" i="8"/>
  <c r="N93" i="8"/>
  <c r="S92" i="8"/>
  <c r="P92" i="8"/>
  <c r="O92" i="8"/>
  <c r="N92" i="8"/>
  <c r="S91" i="8"/>
  <c r="P91" i="8"/>
  <c r="O91" i="8"/>
  <c r="N91" i="8"/>
  <c r="S90" i="8"/>
  <c r="P90" i="8"/>
  <c r="O90" i="8"/>
  <c r="N90" i="8"/>
  <c r="S89" i="8"/>
  <c r="P89" i="8"/>
  <c r="O89" i="8"/>
  <c r="N89" i="8"/>
  <c r="S88" i="8"/>
  <c r="P88" i="8"/>
  <c r="O88" i="8"/>
  <c r="N88" i="8"/>
  <c r="S87" i="8"/>
  <c r="P87" i="8"/>
  <c r="O87" i="8"/>
  <c r="N87" i="8"/>
  <c r="S86" i="8"/>
  <c r="P86" i="8"/>
  <c r="O86" i="8"/>
  <c r="N86" i="8"/>
  <c r="S85" i="8"/>
  <c r="P85" i="8"/>
  <c r="O85" i="8"/>
  <c r="N85" i="8"/>
  <c r="S83" i="8"/>
  <c r="P83" i="8"/>
  <c r="O83" i="8"/>
  <c r="N83" i="8"/>
  <c r="S81" i="8"/>
  <c r="P81" i="8"/>
  <c r="O81" i="8"/>
  <c r="N81" i="8"/>
  <c r="S80" i="8"/>
  <c r="P80" i="8"/>
  <c r="O80" i="8"/>
  <c r="N80" i="8"/>
  <c r="O66" i="8"/>
  <c r="O65" i="8"/>
  <c r="O64" i="8"/>
  <c r="S63" i="8"/>
  <c r="P63" i="8"/>
  <c r="O63" i="8"/>
  <c r="N63" i="8"/>
  <c r="S62" i="8"/>
  <c r="P62" i="8"/>
  <c r="O62" i="8"/>
  <c r="N62" i="8"/>
  <c r="S61" i="8"/>
  <c r="P61" i="8"/>
  <c r="O61" i="8"/>
  <c r="N61" i="8"/>
  <c r="S60" i="8"/>
  <c r="P60" i="8"/>
  <c r="O60" i="8"/>
  <c r="N60" i="8"/>
  <c r="S59" i="8"/>
  <c r="P59" i="8"/>
  <c r="O59" i="8"/>
  <c r="N59" i="8"/>
  <c r="S58" i="8"/>
  <c r="P58" i="8"/>
  <c r="O58" i="8"/>
  <c r="N58" i="8"/>
  <c r="S57" i="8"/>
  <c r="P57" i="8"/>
  <c r="O57" i="8"/>
  <c r="N57" i="8"/>
  <c r="S56" i="8"/>
  <c r="P56" i="8"/>
  <c r="O56" i="8"/>
  <c r="N56" i="8"/>
  <c r="S55" i="8"/>
  <c r="P55" i="8"/>
  <c r="O55" i="8"/>
  <c r="N55" i="8"/>
  <c r="S54" i="8"/>
  <c r="P54" i="8"/>
  <c r="O54" i="8"/>
  <c r="N54" i="8"/>
  <c r="S53" i="8"/>
  <c r="P53" i="8"/>
  <c r="O53" i="8"/>
  <c r="N53" i="8"/>
  <c r="O52" i="8"/>
  <c r="O51" i="8"/>
  <c r="S50" i="8"/>
  <c r="P50" i="8"/>
  <c r="O50" i="8"/>
  <c r="N50" i="8"/>
  <c r="S49" i="8"/>
  <c r="P49" i="8"/>
  <c r="O49" i="8"/>
  <c r="N49" i="8"/>
  <c r="S48" i="8"/>
  <c r="P48" i="8"/>
  <c r="O48" i="8"/>
  <c r="N48" i="8"/>
  <c r="S47" i="8"/>
  <c r="P47" i="8"/>
  <c r="O47" i="8"/>
  <c r="N47" i="8"/>
  <c r="S46" i="8"/>
  <c r="P46" i="8"/>
  <c r="O46" i="8"/>
  <c r="N46" i="8"/>
  <c r="S45" i="8"/>
  <c r="P45" i="8"/>
  <c r="O45" i="8"/>
  <c r="N45" i="8"/>
  <c r="S44" i="8"/>
  <c r="P44" i="8"/>
  <c r="O44" i="8"/>
  <c r="N44" i="8"/>
  <c r="S43" i="8"/>
  <c r="P43" i="8"/>
  <c r="O43" i="8"/>
  <c r="N43" i="8"/>
  <c r="S42" i="8"/>
  <c r="P42" i="8"/>
  <c r="O42" i="8"/>
  <c r="N42" i="8"/>
  <c r="S41" i="8"/>
  <c r="P41" i="8"/>
  <c r="O41" i="8"/>
  <c r="N41" i="8"/>
  <c r="S40" i="8"/>
  <c r="P40" i="8"/>
  <c r="O40" i="8"/>
  <c r="N40" i="8"/>
  <c r="S39" i="8"/>
  <c r="P39" i="8"/>
  <c r="O39" i="8"/>
  <c r="N39" i="8"/>
  <c r="S38" i="8"/>
  <c r="P38" i="8"/>
  <c r="O38" i="8"/>
  <c r="N38" i="8"/>
  <c r="S37" i="8"/>
  <c r="P37" i="8"/>
  <c r="O37" i="8"/>
  <c r="N37" i="8"/>
  <c r="S36" i="8"/>
  <c r="P36" i="8"/>
  <c r="O36" i="8"/>
  <c r="N36" i="8"/>
  <c r="S35" i="8"/>
  <c r="P35" i="8"/>
  <c r="O35" i="8"/>
  <c r="N35" i="8"/>
  <c r="S34" i="8"/>
  <c r="P34" i="8"/>
  <c r="O34" i="8"/>
  <c r="N34" i="8"/>
  <c r="S33" i="8"/>
  <c r="P33" i="8"/>
  <c r="O33" i="8"/>
  <c r="N33" i="8"/>
  <c r="S32" i="8"/>
  <c r="P32" i="8"/>
  <c r="O32" i="8"/>
  <c r="N32" i="8"/>
  <c r="S31" i="8"/>
  <c r="P31" i="8"/>
  <c r="O31" i="8"/>
  <c r="N31" i="8"/>
  <c r="S30" i="8"/>
  <c r="P30" i="8"/>
  <c r="O30" i="8"/>
  <c r="N30" i="8"/>
  <c r="S29" i="8"/>
  <c r="P29" i="8"/>
  <c r="O29" i="8"/>
  <c r="N29" i="8"/>
  <c r="S22" i="8"/>
  <c r="P22" i="8"/>
  <c r="O22" i="8"/>
  <c r="N22" i="8"/>
  <c r="S21" i="8"/>
  <c r="P21" i="8"/>
  <c r="O21" i="8"/>
  <c r="N21" i="8"/>
  <c r="S20" i="8"/>
  <c r="P20" i="8"/>
  <c r="O20" i="8"/>
  <c r="N20" i="8"/>
  <c r="S19" i="8"/>
  <c r="P19" i="8"/>
  <c r="O19" i="8"/>
  <c r="N19" i="8"/>
  <c r="S18" i="8"/>
  <c r="P18" i="8"/>
  <c r="O18" i="8"/>
  <c r="N18" i="8"/>
  <c r="S17" i="8"/>
  <c r="P17" i="8"/>
  <c r="O17" i="8"/>
  <c r="N17" i="8"/>
  <c r="S15" i="8"/>
  <c r="P15" i="8"/>
  <c r="O15" i="8"/>
  <c r="N15" i="8"/>
  <c r="S14" i="8"/>
  <c r="P14" i="8"/>
  <c r="O14" i="8"/>
  <c r="N14" i="8"/>
  <c r="S13" i="8"/>
  <c r="P13" i="8"/>
  <c r="O13" i="8"/>
  <c r="N13" i="8"/>
  <c r="S12" i="8"/>
  <c r="P12" i="8"/>
  <c r="O12" i="8"/>
  <c r="N12" i="8"/>
  <c r="S9" i="8"/>
  <c r="P9" i="8"/>
  <c r="O9" i="8"/>
  <c r="N9" i="8"/>
  <c r="I6" i="8"/>
  <c r="S17" i="6" l="1"/>
  <c r="P17" i="6"/>
  <c r="O17" i="6"/>
  <c r="N17" i="6"/>
  <c r="S15" i="6"/>
  <c r="P15" i="6"/>
  <c r="O15" i="6"/>
  <c r="N15" i="6"/>
  <c r="S13" i="6"/>
  <c r="P13" i="6"/>
  <c r="O13" i="6"/>
  <c r="N13" i="6"/>
  <c r="S11" i="6"/>
  <c r="P11" i="6"/>
  <c r="O11" i="6"/>
  <c r="N11" i="6"/>
  <c r="S9" i="6"/>
  <c r="P9" i="6"/>
  <c r="O9" i="6"/>
  <c r="N9" i="6"/>
  <c r="S123" i="4" l="1"/>
  <c r="P123" i="4"/>
  <c r="O123" i="4"/>
  <c r="N123" i="4"/>
  <c r="S122" i="4"/>
  <c r="P122" i="4"/>
  <c r="O122" i="4"/>
  <c r="N122" i="4"/>
  <c r="S121" i="4"/>
  <c r="P121" i="4"/>
  <c r="O121" i="4"/>
  <c r="N121" i="4"/>
  <c r="S120" i="4"/>
  <c r="P120" i="4"/>
  <c r="O120" i="4"/>
  <c r="N120" i="4"/>
  <c r="S119" i="4"/>
  <c r="P119" i="4"/>
  <c r="O119" i="4"/>
  <c r="N119" i="4"/>
  <c r="S118" i="4"/>
  <c r="P118" i="4"/>
  <c r="O118" i="4"/>
  <c r="N118" i="4"/>
  <c r="S117" i="4"/>
  <c r="P117" i="4"/>
  <c r="O117" i="4"/>
  <c r="N117" i="4"/>
  <c r="S116" i="4"/>
  <c r="P116" i="4"/>
  <c r="O116" i="4"/>
  <c r="N116" i="4"/>
  <c r="P115" i="4"/>
  <c r="O115" i="4"/>
  <c r="N115" i="4"/>
  <c r="S114" i="4"/>
  <c r="P114" i="4"/>
  <c r="O114" i="4"/>
  <c r="N114" i="4"/>
  <c r="S113" i="4"/>
  <c r="P113" i="4"/>
  <c r="O113" i="4"/>
  <c r="N113" i="4"/>
  <c r="S112" i="4"/>
  <c r="P112" i="4"/>
  <c r="O112" i="4"/>
  <c r="N112" i="4"/>
  <c r="S111" i="4"/>
  <c r="P111" i="4"/>
  <c r="O111" i="4"/>
  <c r="N111" i="4"/>
  <c r="S110" i="4"/>
  <c r="P110" i="4"/>
  <c r="O110" i="4"/>
  <c r="N110" i="4"/>
  <c r="S109" i="4"/>
  <c r="P109" i="4"/>
  <c r="O109" i="4"/>
  <c r="N109" i="4"/>
  <c r="S102" i="4"/>
  <c r="P102" i="4"/>
  <c r="O102" i="4"/>
  <c r="N102" i="4"/>
  <c r="S99" i="4"/>
  <c r="P99" i="4"/>
  <c r="O99" i="4"/>
  <c r="N99" i="4"/>
  <c r="S96" i="4"/>
  <c r="P96" i="4"/>
  <c r="O96" i="4"/>
  <c r="N96" i="4"/>
  <c r="S95" i="4"/>
  <c r="P95" i="4"/>
  <c r="O95" i="4"/>
  <c r="N95" i="4"/>
  <c r="S94" i="4"/>
  <c r="S88" i="4"/>
  <c r="P88" i="4"/>
  <c r="O88" i="4"/>
  <c r="N88" i="4"/>
  <c r="S83" i="4"/>
  <c r="S74" i="4"/>
  <c r="P74" i="4"/>
  <c r="O74" i="4"/>
  <c r="N74" i="4"/>
  <c r="S68" i="4"/>
  <c r="P68" i="4"/>
  <c r="O68" i="4"/>
  <c r="N68" i="4"/>
  <c r="S38" i="4"/>
  <c r="P38" i="4"/>
  <c r="O38" i="4"/>
  <c r="N38" i="4"/>
  <c r="S37" i="4"/>
  <c r="P37" i="4"/>
  <c r="O37" i="4"/>
  <c r="N37" i="4"/>
  <c r="P36" i="4"/>
  <c r="O36" i="4"/>
  <c r="P34" i="4"/>
  <c r="O34" i="4"/>
  <c r="N34" i="4"/>
  <c r="S27" i="4"/>
  <c r="P27" i="4"/>
  <c r="O27" i="4"/>
  <c r="N27" i="4"/>
  <c r="S12" i="4"/>
  <c r="P12" i="4"/>
  <c r="O12" i="4"/>
  <c r="N12" i="4"/>
  <c r="S9" i="4"/>
  <c r="P9" i="4"/>
  <c r="O9" i="4"/>
  <c r="N9" i="4"/>
  <c r="H250" i="3" l="1"/>
  <c r="G250" i="3"/>
  <c r="F250" i="3"/>
  <c r="E250" i="3"/>
  <c r="D250" i="3"/>
  <c r="C250" i="3"/>
  <c r="B250" i="3"/>
  <c r="A250" i="3"/>
  <c r="AP249" i="3"/>
  <c r="AO249" i="3"/>
  <c r="AN249" i="3"/>
  <c r="AM249" i="3"/>
  <c r="AL249" i="3"/>
  <c r="AK249" i="3"/>
  <c r="AJ249" i="3"/>
  <c r="AI249" i="3"/>
  <c r="AH249" i="3"/>
  <c r="AG249" i="3"/>
  <c r="AF249" i="3"/>
  <c r="AE249" i="3"/>
  <c r="AA249" i="3"/>
  <c r="V249" i="3"/>
  <c r="U249" i="3"/>
  <c r="T249" i="3"/>
  <c r="S249" i="3"/>
  <c r="P249" i="3"/>
  <c r="O249" i="3"/>
  <c r="H249" i="3"/>
  <c r="N249" i="3" s="1"/>
  <c r="G249" i="3"/>
  <c r="F249" i="3"/>
  <c r="E249" i="3"/>
  <c r="D249" i="3"/>
  <c r="C249" i="3"/>
  <c r="B249" i="3"/>
  <c r="A249" i="3"/>
  <c r="AP248" i="3"/>
  <c r="AO248" i="3"/>
  <c r="AN248" i="3"/>
  <c r="AM248" i="3"/>
  <c r="AL248" i="3"/>
  <c r="AK248" i="3"/>
  <c r="AJ248" i="3"/>
  <c r="AI248" i="3"/>
  <c r="AH248" i="3"/>
  <c r="AG248" i="3"/>
  <c r="AF248" i="3"/>
  <c r="AE248" i="3"/>
  <c r="AA248" i="3"/>
  <c r="V248" i="3"/>
  <c r="U248" i="3"/>
  <c r="T248" i="3"/>
  <c r="S248" i="3"/>
  <c r="P248" i="3"/>
  <c r="O248" i="3"/>
  <c r="H248" i="3"/>
  <c r="N248" i="3" s="1"/>
  <c r="G248" i="3"/>
  <c r="F248" i="3"/>
  <c r="E248" i="3"/>
  <c r="D248" i="3"/>
  <c r="C248" i="3"/>
  <c r="B248" i="3"/>
  <c r="A248" i="3"/>
  <c r="AP247" i="3"/>
  <c r="AO247" i="3"/>
  <c r="AN247" i="3"/>
  <c r="AM247" i="3"/>
  <c r="AL247" i="3"/>
  <c r="AK247" i="3"/>
  <c r="AJ247" i="3"/>
  <c r="AI247" i="3"/>
  <c r="AH247" i="3"/>
  <c r="AG247" i="3"/>
  <c r="AF247" i="3"/>
  <c r="AE247" i="3"/>
  <c r="AA247" i="3"/>
  <c r="V247" i="3"/>
  <c r="U247" i="3"/>
  <c r="T247" i="3"/>
  <c r="S247" i="3"/>
  <c r="P247" i="3"/>
  <c r="O247" i="3"/>
  <c r="H247" i="3"/>
  <c r="N247" i="3" s="1"/>
  <c r="G247" i="3"/>
  <c r="F247" i="3"/>
  <c r="E247" i="3"/>
  <c r="D247" i="3"/>
  <c r="C247" i="3"/>
  <c r="B247" i="3"/>
  <c r="A247" i="3"/>
  <c r="AP246" i="3"/>
  <c r="AO246" i="3"/>
  <c r="AN246" i="3"/>
  <c r="AM246" i="3"/>
  <c r="AL246" i="3"/>
  <c r="AK246" i="3"/>
  <c r="AJ246" i="3"/>
  <c r="AI246" i="3"/>
  <c r="AH246" i="3"/>
  <c r="AG246" i="3"/>
  <c r="AF246" i="3"/>
  <c r="AE246" i="3"/>
  <c r="AA246" i="3"/>
  <c r="V246" i="3"/>
  <c r="U246" i="3"/>
  <c r="T246" i="3"/>
  <c r="S246" i="3"/>
  <c r="P246" i="3"/>
  <c r="O246" i="3"/>
  <c r="H246" i="3"/>
  <c r="N246" i="3" s="1"/>
  <c r="G246" i="3"/>
  <c r="F246" i="3"/>
  <c r="E246" i="3"/>
  <c r="D246" i="3"/>
  <c r="C246" i="3"/>
  <c r="B246" i="3"/>
  <c r="A246" i="3"/>
  <c r="AP245" i="3"/>
  <c r="AO245" i="3"/>
  <c r="AN245" i="3"/>
  <c r="AM245" i="3"/>
  <c r="AL245" i="3"/>
  <c r="AK245" i="3"/>
  <c r="AJ245" i="3"/>
  <c r="AI245" i="3"/>
  <c r="AH245" i="3"/>
  <c r="AG245" i="3"/>
  <c r="AF245" i="3"/>
  <c r="AE245" i="3"/>
  <c r="AA245" i="3"/>
  <c r="V245" i="3"/>
  <c r="U245" i="3"/>
  <c r="T245" i="3"/>
  <c r="S245" i="3"/>
  <c r="P245" i="3"/>
  <c r="O245" i="3"/>
  <c r="H245" i="3"/>
  <c r="N245" i="3" s="1"/>
  <c r="G245" i="3"/>
  <c r="F245" i="3"/>
  <c r="E245" i="3"/>
  <c r="D245" i="3"/>
  <c r="C245" i="3"/>
  <c r="B245" i="3"/>
  <c r="A245" i="3"/>
  <c r="AB26" i="3"/>
  <c r="S26" i="3"/>
  <c r="P26" i="3"/>
  <c r="O26" i="3"/>
  <c r="N26" i="3"/>
  <c r="S25" i="3"/>
  <c r="P25" i="3"/>
  <c r="O25" i="3"/>
  <c r="N25" i="3"/>
  <c r="S24" i="3"/>
  <c r="P24" i="3"/>
  <c r="O24" i="3"/>
  <c r="N24" i="3"/>
  <c r="S23" i="3"/>
  <c r="P23" i="3"/>
  <c r="O23" i="3"/>
  <c r="N23" i="3"/>
  <c r="AB22" i="3"/>
  <c r="S22" i="3"/>
  <c r="P22" i="3"/>
  <c r="O22" i="3"/>
  <c r="N22" i="3"/>
  <c r="S21" i="3"/>
  <c r="P21" i="3"/>
  <c r="O21" i="3"/>
  <c r="N21" i="3"/>
  <c r="S20" i="3"/>
  <c r="P20" i="3"/>
  <c r="O20" i="3"/>
  <c r="N20" i="3"/>
  <c r="S19" i="3"/>
  <c r="P19" i="3"/>
  <c r="O19" i="3"/>
  <c r="N19" i="3"/>
  <c r="S18" i="3"/>
  <c r="P18" i="3"/>
  <c r="O18" i="3"/>
  <c r="N18" i="3"/>
  <c r="S17" i="3"/>
  <c r="P17" i="3"/>
  <c r="O17" i="3"/>
  <c r="N17" i="3"/>
  <c r="S16" i="3"/>
  <c r="P16" i="3"/>
  <c r="O16" i="3"/>
  <c r="N16" i="3"/>
  <c r="S15" i="3"/>
  <c r="P15" i="3"/>
  <c r="O15" i="3"/>
  <c r="N15" i="3"/>
  <c r="S14" i="3"/>
  <c r="P14" i="3"/>
  <c r="O14" i="3"/>
  <c r="N14" i="3"/>
  <c r="S13" i="3"/>
  <c r="P13" i="3"/>
  <c r="O13" i="3"/>
  <c r="N13" i="3"/>
  <c r="AB12" i="3"/>
  <c r="S12" i="3"/>
  <c r="P12" i="3"/>
  <c r="O12" i="3"/>
  <c r="N12" i="3"/>
  <c r="AB11" i="3"/>
  <c r="S11" i="3"/>
  <c r="P11" i="3"/>
  <c r="O11" i="3"/>
  <c r="N11" i="3"/>
  <c r="AB10" i="3"/>
  <c r="S10" i="3"/>
  <c r="P10" i="3"/>
  <c r="O10" i="3"/>
  <c r="N10" i="3"/>
  <c r="S9" i="3"/>
  <c r="P9" i="3"/>
  <c r="O9" i="3"/>
  <c r="N9" i="3"/>
</calcChain>
</file>

<file path=xl/comments1.xml><?xml version="1.0" encoding="utf-8"?>
<comments xmlns="http://schemas.openxmlformats.org/spreadsheetml/2006/main">
  <authors>
    <author>JOHN JAIRO LOPEZ ARANGO</author>
  </authors>
  <commentList>
    <comment ref="Q33" authorId="0" shapeId="0">
      <text>
        <r>
          <rPr>
            <b/>
            <sz val="9"/>
            <color indexed="81"/>
            <rFont val="Tahoma"/>
            <family val="2"/>
          </rPr>
          <t>JOHN JAIRO LOPEZ ARANGO:</t>
        </r>
        <r>
          <rPr>
            <sz val="9"/>
            <color indexed="81"/>
            <rFont val="Tahoma"/>
            <family val="2"/>
          </rPr>
          <t xml:space="preserve">
Si invirtieron100 millones por que no avanzaron nada, contar</t>
        </r>
      </text>
    </comment>
  </commentList>
</comments>
</file>

<file path=xl/comments10.xml><?xml version="1.0" encoding="utf-8"?>
<comments xmlns="http://schemas.openxmlformats.org/spreadsheetml/2006/main">
  <authors>
    <author>JOHN JAIRO LOPEZ ARANGO</author>
  </authors>
  <commentList>
    <comment ref="I9" authorId="0" shapeId="0">
      <text>
        <r>
          <rPr>
            <sz val="9"/>
            <color indexed="81"/>
            <rFont val="Tahoma"/>
            <family val="2"/>
          </rPr>
          <t>Se trasladaron a la Gerencia de Comuniciaciones</t>
        </r>
      </text>
    </comment>
  </commentList>
</comments>
</file>

<file path=xl/comments11.xml><?xml version="1.0" encoding="utf-8"?>
<comments xmlns="http://schemas.openxmlformats.org/spreadsheetml/2006/main">
  <authors>
    <author>MICHELLA SALAZAR AGUIRRE</author>
    <author>JOHN JAIRO LOPEZ ARANGO</author>
  </authors>
  <commentList>
    <comment ref="L10" authorId="0" shapeId="0">
      <text>
        <r>
          <rPr>
            <b/>
            <sz val="9"/>
            <color indexed="81"/>
            <rFont val="Tahoma"/>
            <family val="2"/>
          </rPr>
          <t>MICHELLA SALAZAR AGUIRRE:</t>
        </r>
        <r>
          <rPr>
            <sz val="9"/>
            <color indexed="81"/>
            <rFont val="Tahoma"/>
            <family val="2"/>
          </rPr>
          <t xml:space="preserve">
ojo no se debería restar la linea base</t>
        </r>
      </text>
    </comment>
    <comment ref="L11" authorId="0" shapeId="0">
      <text>
        <r>
          <rPr>
            <b/>
            <sz val="9"/>
            <color indexed="81"/>
            <rFont val="Tahoma"/>
            <family val="2"/>
          </rPr>
          <t>MICHELLA SALAZAR AGUIRRE:</t>
        </r>
        <r>
          <rPr>
            <sz val="9"/>
            <color indexed="81"/>
            <rFont val="Tahoma"/>
            <family val="2"/>
          </rPr>
          <t xml:space="preserve">
ojo no se debría restar la linea base</t>
        </r>
      </text>
    </comment>
    <comment ref="L12" authorId="0" shapeId="0">
      <text>
        <r>
          <rPr>
            <b/>
            <sz val="9"/>
            <color indexed="81"/>
            <rFont val="Tahoma"/>
            <family val="2"/>
          </rPr>
          <t>MICHELLA SALAZAR AGUIRRE:</t>
        </r>
        <r>
          <rPr>
            <sz val="9"/>
            <color indexed="81"/>
            <rFont val="Tahoma"/>
            <family val="2"/>
          </rPr>
          <t xml:space="preserve">
ojo no se debería restar la linea base</t>
        </r>
      </text>
    </comment>
    <comment ref="K13" authorId="1" shapeId="0">
      <text>
        <r>
          <rPr>
            <sz val="9"/>
            <color indexed="81"/>
            <rFont val="Tahoma"/>
            <family val="2"/>
          </rPr>
          <t xml:space="preserve">Comunicarse con "Gerencia de Servicios públicos" que es la entidad que reporta el indicador
</t>
        </r>
      </text>
    </comment>
  </commentList>
</comments>
</file>

<file path=xl/comments12.xml><?xml version="1.0" encoding="utf-8"?>
<comments xmlns="http://schemas.openxmlformats.org/spreadsheetml/2006/main">
  <authors>
    <author>ACORREAM</author>
  </authors>
  <commentList>
    <comment ref="U19" authorId="0" shapeId="0">
      <text>
        <r>
          <rPr>
            <b/>
            <sz val="8"/>
            <color indexed="81"/>
            <rFont val="Tahoma"/>
            <family val="2"/>
          </rPr>
          <t>ACORREAM:</t>
        </r>
        <r>
          <rPr>
            <sz val="8"/>
            <color indexed="81"/>
            <rFont val="Tahoma"/>
            <family val="2"/>
          </rPr>
          <t xml:space="preserve">
# DE PERSONAS CAPACITADAS EN INICIATIVAS DE CONSERVACIÓN</t>
        </r>
      </text>
    </comment>
  </commentList>
</comments>
</file>

<file path=xl/comments13.xml><?xml version="1.0" encoding="utf-8"?>
<comments xmlns="http://schemas.openxmlformats.org/spreadsheetml/2006/main">
  <authors>
    <author>JOHN JAIRO LOPEZ ARANGO</author>
  </authors>
  <commentList>
    <comment ref="H18" authorId="0" shapeId="0">
      <text>
        <r>
          <rPr>
            <b/>
            <sz val="9"/>
            <color indexed="81"/>
            <rFont val="Tahoma"/>
            <family val="2"/>
          </rPr>
          <t>JOHN JAIRO LOPEZ ARANGO:</t>
        </r>
        <r>
          <rPr>
            <sz val="9"/>
            <color indexed="81"/>
            <rFont val="Tahoma"/>
            <family val="2"/>
          </rPr>
          <t xml:space="preserve">
Este proyecto lo ejecuta la Secretaría de Gobierno, informele su contribución para que ellos  lo reporten</t>
        </r>
      </text>
    </comment>
  </commentList>
</comments>
</file>

<file path=xl/comments14.xml><?xml version="1.0" encoding="utf-8"?>
<comments xmlns="http://schemas.openxmlformats.org/spreadsheetml/2006/main">
  <authors>
    <author>JOHN JAIRO LOPEZ ARANGO</author>
  </authors>
  <commentList>
    <comment ref="S13" authorId="0" shapeId="0">
      <text>
        <r>
          <rPr>
            <b/>
            <sz val="9"/>
            <color indexed="81"/>
            <rFont val="Tahoma"/>
            <family val="2"/>
          </rPr>
          <t>JOHN JAIRO LOPEZ ARANGO:</t>
        </r>
        <r>
          <rPr>
            <sz val="9"/>
            <color indexed="81"/>
            <rFont val="Tahoma"/>
            <family val="2"/>
          </rPr>
          <t xml:space="preserve">
Recursos disponibles</t>
        </r>
      </text>
    </comment>
  </commentList>
</comments>
</file>

<file path=xl/comments2.xml><?xml version="1.0" encoding="utf-8"?>
<comments xmlns="http://schemas.openxmlformats.org/spreadsheetml/2006/main">
  <authors>
    <author>JOHN JAIRO LOPEZ ARANGO</author>
  </authors>
  <commentList>
    <comment ref="L17" authorId="0" shapeId="0">
      <text>
        <r>
          <rPr>
            <sz val="9"/>
            <color indexed="81"/>
            <rFont val="Tahoma"/>
            <family val="2"/>
          </rPr>
          <t xml:space="preserve">Esta meta se debe redistribuir entre los proyectos con los que se relaciona - filas 17, 18
</t>
        </r>
      </text>
    </comment>
  </commentList>
</comments>
</file>

<file path=xl/comments3.xml><?xml version="1.0" encoding="utf-8"?>
<comments xmlns="http://schemas.openxmlformats.org/spreadsheetml/2006/main">
  <authors>
    <author>CLAUDIA CRISTINA RAVE HERRERA</author>
  </authors>
  <commentList>
    <comment ref="K37" authorId="0" shapeId="0">
      <text>
        <r>
          <rPr>
            <sz val="9"/>
            <color indexed="81"/>
            <rFont val="Tahoma"/>
            <family val="2"/>
          </rPr>
          <t>Recursos de aporte de la Universidad Nacional de Colombia, sede Medellín para proyecto de investigación por $430.000.000</t>
        </r>
      </text>
    </comment>
    <comment ref="K48" authorId="0" shapeId="0">
      <text>
        <r>
          <rPr>
            <sz val="9"/>
            <color indexed="81"/>
            <rFont val="Tahoma"/>
            <family val="2"/>
          </rPr>
          <t xml:space="preserve">Recursos de gestión aportes AMVA. $10.000 millones para obras en fallo de ancon (recursos 2012 en ejecución en 2013). $6.500 millones para obras Plan de desarrollo
</t>
        </r>
      </text>
    </comment>
    <comment ref="L81" authorId="0" shapeId="0">
      <text>
        <r>
          <rPr>
            <sz val="9"/>
            <color indexed="81"/>
            <rFont val="Tahoma"/>
            <family val="2"/>
          </rPr>
          <t>Aporte de $500 millones de los asfaltadores para el reparcheo de la vía Jerico-Canaan- Jamaica. Aporte EEPM proyecto Hidroelectrica Ituango: pavimentación vía Pescadero- Ituango $11.000 millones; Aporte Argos para estabilización con cemento vía La Elvira - El CAiro - SAnta Barbara $200 millones</t>
        </r>
      </text>
    </comment>
    <comment ref="K87" authorId="0" shapeId="0">
      <text>
        <r>
          <rPr>
            <sz val="9"/>
            <color indexed="81"/>
            <rFont val="Tahoma"/>
            <family val="2"/>
          </rPr>
          <t>Aportes en especie de 37 municipios para el mantenimiento de vías terciarias, valorados en $2.280.000.000</t>
        </r>
      </text>
    </comment>
    <comment ref="K89" authorId="0" shapeId="0">
      <text>
        <r>
          <rPr>
            <sz val="9"/>
            <color indexed="81"/>
            <rFont val="Tahoma"/>
            <family val="2"/>
          </rPr>
          <t>Recursos de contrapartidas de municipios para proyectos de vías urbanas</t>
        </r>
      </text>
    </comment>
    <comment ref="K92" authorId="0" shapeId="0">
      <text>
        <r>
          <rPr>
            <sz val="9"/>
            <color indexed="81"/>
            <rFont val="Tahoma"/>
            <family val="2"/>
          </rPr>
          <t>Recursos en especie municipio de Peque para el convenio de mantenimiento de coaminos de herradura, valorado en $30.446.676
Recursos comunidad (mano de obra) valorados en $45.810.798 para Convenio de mantenimiento de caminos de Herradura en Urrao</t>
        </r>
      </text>
    </comment>
  </commentList>
</comments>
</file>

<file path=xl/comments4.xml><?xml version="1.0" encoding="utf-8"?>
<comments xmlns="http://schemas.openxmlformats.org/spreadsheetml/2006/main">
  <authors>
    <author>JvillegasQ</author>
  </authors>
  <commentList>
    <comment ref="L21" authorId="0" shapeId="0">
      <text>
        <r>
          <rPr>
            <b/>
            <sz val="8"/>
            <color indexed="81"/>
            <rFont val="Tahoma"/>
            <family val="2"/>
          </rPr>
          <t>JvillegasQ:</t>
        </r>
        <r>
          <rPr>
            <sz val="8"/>
            <color indexed="81"/>
            <rFont val="Tahoma"/>
            <family val="2"/>
          </rPr>
          <t xml:space="preserve">
La Meta 2013 es 15, pero la meta para 2012 - 2015 es 56</t>
        </r>
      </text>
    </comment>
  </commentList>
</comments>
</file>

<file path=xl/comments5.xml><?xml version="1.0" encoding="utf-8"?>
<comments xmlns="http://schemas.openxmlformats.org/spreadsheetml/2006/main">
  <authors>
    <author>JUAN CARLOS JARAMILLO OBREGON</author>
    <author>JOHN JAIRO LOPEZ ARANGO</author>
  </authors>
  <commentList>
    <comment ref="K9" authorId="0" shapeId="0">
      <text>
        <r>
          <rPr>
            <b/>
            <sz val="9"/>
            <color indexed="81"/>
            <rFont val="Tahoma"/>
            <family val="2"/>
          </rPr>
          <t>Informar a Planeacion Dptal quien es la entidad que reporta el indicador</t>
        </r>
      </text>
    </comment>
    <comment ref="L16" authorId="0" shapeId="0">
      <text>
        <r>
          <rPr>
            <b/>
            <sz val="9"/>
            <color indexed="81"/>
            <rFont val="Tahoma"/>
            <family val="2"/>
          </rPr>
          <t>Esta meta se debe redistribuir entre los proyectos con los que se relaciona: Filas 16,17,18</t>
        </r>
      </text>
    </comment>
    <comment ref="I22" authorId="1" shapeId="0">
      <text>
        <r>
          <rPr>
            <b/>
            <sz val="9"/>
            <color indexed="81"/>
            <rFont val="Tahoma"/>
            <family val="2"/>
          </rPr>
          <t>JOHN JAIRO LOPEZ ARANGO:</t>
        </r>
        <r>
          <rPr>
            <sz val="9"/>
            <color indexed="81"/>
            <rFont val="Tahoma"/>
            <family val="2"/>
          </rPr>
          <t xml:space="preserve">
El incremento real es de 527,275,405</t>
        </r>
      </text>
    </comment>
  </commentList>
</comments>
</file>

<file path=xl/comments6.xml><?xml version="1.0" encoding="utf-8"?>
<comments xmlns="http://schemas.openxmlformats.org/spreadsheetml/2006/main">
  <authors>
    <author>JOHN JAIRO LOPEZ ARANGO</author>
  </authors>
  <commentList>
    <comment ref="Q10" authorId="0" shapeId="0">
      <text>
        <r>
          <rPr>
            <b/>
            <sz val="9"/>
            <color indexed="81"/>
            <rFont val="Tahoma"/>
            <family val="2"/>
          </rPr>
          <t>JOHN JAIRO LOPEZ ARANGO:</t>
        </r>
        <r>
          <rPr>
            <sz val="9"/>
            <color indexed="81"/>
            <rFont val="Tahoma"/>
            <family val="2"/>
          </rPr>
          <t xml:space="preserve">
Si le aumentaron recursos financieros y ejecutaron 294 millones por qué no hay producto? Cómo que se incluyó en otro proyecto?</t>
        </r>
      </text>
    </comment>
  </commentList>
</comments>
</file>

<file path=xl/comments7.xml><?xml version="1.0" encoding="utf-8"?>
<comments xmlns="http://schemas.openxmlformats.org/spreadsheetml/2006/main">
  <authors>
    <author>JOHN JAIRO LOPEZ ARANGO</author>
  </authors>
  <commentList>
    <comment ref="G19" authorId="0" shapeId="0">
      <text>
        <r>
          <rPr>
            <b/>
            <sz val="9"/>
            <color indexed="81"/>
            <rFont val="Tahoma"/>
            <family val="2"/>
          </rPr>
          <t>JOHN JAIRO LOPEZ ARANGO:</t>
        </r>
        <r>
          <rPr>
            <sz val="9"/>
            <color indexed="81"/>
            <rFont val="Tahoma"/>
            <family val="2"/>
          </rPr>
          <t xml:space="preserve">
Falta el elemento PEP</t>
        </r>
      </text>
    </comment>
  </commentList>
</comments>
</file>

<file path=xl/comments8.xml><?xml version="1.0" encoding="utf-8"?>
<comments xmlns="http://schemas.openxmlformats.org/spreadsheetml/2006/main">
  <authors>
    <author>JOHN JAIRO LOPEZ ARANGO</author>
  </authors>
  <commentList>
    <comment ref="AD39" authorId="0" shapeId="0">
      <text>
        <r>
          <rPr>
            <b/>
            <sz val="9"/>
            <color indexed="81"/>
            <rFont val="Tahoma"/>
            <family val="2"/>
          </rPr>
          <t>JOHN JAIRO LOPEZ ARANGO:</t>
        </r>
        <r>
          <rPr>
            <sz val="9"/>
            <color indexed="81"/>
            <rFont val="Tahoma"/>
            <family val="2"/>
          </rPr>
          <t xml:space="preserve">
Pero no muestra ejecución de dineros</t>
        </r>
      </text>
    </comment>
  </commentList>
</comments>
</file>

<file path=xl/comments9.xml><?xml version="1.0" encoding="utf-8"?>
<comments xmlns="http://schemas.openxmlformats.org/spreadsheetml/2006/main">
  <authors>
    <author>JOHN JAIRO LOPEZ ARANGO</author>
  </authors>
  <commentList>
    <comment ref="H25" authorId="0" shapeId="0">
      <text>
        <r>
          <rPr>
            <b/>
            <sz val="9"/>
            <color indexed="81"/>
            <rFont val="Tahoma"/>
            <family val="2"/>
          </rPr>
          <t>JOHN JAIRO LOPEZ ARANGO:</t>
        </r>
        <r>
          <rPr>
            <sz val="9"/>
            <color indexed="81"/>
            <rFont val="Tahoma"/>
            <family val="2"/>
          </rPr>
          <t xml:space="preserve">
Proyecto presentado al Banco por Gobierno</t>
        </r>
      </text>
    </comment>
    <comment ref="H27" authorId="0" shapeId="0">
      <text>
        <r>
          <rPr>
            <b/>
            <sz val="9"/>
            <color indexed="81"/>
            <rFont val="Tahoma"/>
            <family val="2"/>
          </rPr>
          <t>JOHN JAIRO LOPEZ ARANGO:</t>
        </r>
        <r>
          <rPr>
            <sz val="9"/>
            <color indexed="81"/>
            <rFont val="Tahoma"/>
            <family val="2"/>
          </rPr>
          <t xml:space="preserve">
Proyecto presentado al Banco por Gobierno</t>
        </r>
      </text>
    </comment>
  </commentList>
</comments>
</file>

<file path=xl/sharedStrings.xml><?xml version="1.0" encoding="utf-8"?>
<sst xmlns="http://schemas.openxmlformats.org/spreadsheetml/2006/main" count="20868" uniqueCount="4247">
  <si>
    <t>DEPARTAMENTO ADMINISTRATIVO DE PLANEACION</t>
  </si>
  <si>
    <t>FORMATO PLAN DE ACCION</t>
  </si>
  <si>
    <t>INFORMACIÓN DE PRODUCTOS</t>
  </si>
  <si>
    <t>INFORMACION DE PRODUCTOS</t>
  </si>
  <si>
    <t>ENTIDAD</t>
  </si>
  <si>
    <t>Secretaría de Minas</t>
  </si>
  <si>
    <t>Línea</t>
  </si>
  <si>
    <t>Componente</t>
  </si>
  <si>
    <t>Programa</t>
  </si>
  <si>
    <t>Area Funcional</t>
  </si>
  <si>
    <t>Proyecto Plan</t>
  </si>
  <si>
    <t>Código BPID</t>
  </si>
  <si>
    <t>PEP</t>
  </si>
  <si>
    <t>Proyecto Banco</t>
  </si>
  <si>
    <t xml:space="preserve">VARIACIÓN DE RECURSOS  FINANCIEROS SEMESTRE 1 </t>
  </si>
  <si>
    <t>VARIACIÓN DE RECURSOS  FINANCIEROS SEMESTRE 2</t>
  </si>
  <si>
    <t>Indicador de producto</t>
  </si>
  <si>
    <t>Meta vigencia Plan de desarrollo</t>
  </si>
  <si>
    <t>Meta vigencia Plan de acción semestre 1</t>
  </si>
  <si>
    <t>Meta vigencia Plan de acción semestre 2</t>
  </si>
  <si>
    <t>Resultado semestre 1</t>
  </si>
  <si>
    <t>Resultado semestre 2</t>
  </si>
  <si>
    <t xml:space="preserve">OBSERVACIONES </t>
  </si>
  <si>
    <t>1 Antioquia legal</t>
  </si>
  <si>
    <t>1.1 "En Antioquia no se pierde un peso"</t>
  </si>
  <si>
    <t xml:space="preserve">1.1.1 Gobernación transparente </t>
  </si>
  <si>
    <t xml:space="preserve"> Feria de la transparencia en la contratación pública (Alianza Medellín Antioquia)</t>
  </si>
  <si>
    <t>2012050000129</t>
  </si>
  <si>
    <t>222129-001</t>
  </si>
  <si>
    <t>Sistematización Sistema De Información De La Secretaría De Minas- Medellín</t>
  </si>
  <si>
    <t>Sistemas de información creados para la gestión de la información del Departamento</t>
  </si>
  <si>
    <t xml:space="preserve">Se realizó traslado de recursos a la Dirección de Informática de la Secretaría de Gestión Humana para el desarrollo y la implementación del sistema de información de la Secretaría de Minas, de acuerdo con sus competencias para tal fin.
El proceso de desarrollo e implementación del  60% del sistema de información se inició el 28 de julio de la presente vigencia; por lo tanto, el avance se verá reflejado en el segundo semestre. 
El indicador de producto esta a cargo del Departamento Administrativo de Planeación; en consecuencia, la meta programada corresponde al desarrollo e implementación del sistema de información esperado en la vigencia 2013 para la Secretaría de Minas. </t>
  </si>
  <si>
    <t>1.4 Promoción de la legalidad en campos estratégicos</t>
  </si>
  <si>
    <t xml:space="preserve">1.4.2  Legalidad en la actividad minera </t>
  </si>
  <si>
    <t xml:space="preserve"> Seguimiento, verificación y monitoreo de la actividad minera en el departamento</t>
  </si>
  <si>
    <t>2012050000088</t>
  </si>
  <si>
    <t>152088-001</t>
  </si>
  <si>
    <t xml:space="preserve">Administración, Seguimiento, Verificación Y Monitoreo De La Actividad Minera En El Departamento De Antioquia </t>
  </si>
  <si>
    <t>Unidades mineras de explotación monitoreados y controlados</t>
  </si>
  <si>
    <t>En cuanto a los avances del proceso de Seguimiento, Verificación y Monitoreo, durante la vigencia 2013, se debe advertir, que en atención a la expedición de la Resolución N° 9-1818 del 13 de diciembre de 2012 “Por medio de la cual se modifican y derogan unos artículos de las resoluciones que delegan la función de fiscalización”, se elevó el día 23 de enero de 2013 consulta a la viceministra de Minas, la cual se ratificó por parte del Gobernador de Antioquia ante el Ministro de Minas y Energía el día 1ro de febrero de 2013.
La realización de dicha consulta tenía como propósito que fuese aclarado lo concerniente al concepto de fiscalización minera y a la competencia de la Secretaría de Minas para la realización de actuaciones administrativas orientadas al seguimiento, verificación y monitoreo de los títulos mineros en el Departamento de Antioquia; toda vez que lo prescrito en dicho acto administrativo (Res 9 1818 de 2012) generó vacíos en materia de competencias y de interpretación, derivando en circunstancias de inseguridad jurídica para la toma de decisiones e imposibilitando que esta dependencia se entendiera como delegada para la materia.  
Respecto a la consulta antes señalada, en oficio del 12 de marzo de 2013 el Ministerio de Minas y Energía se pronuncia indicando que (“…”) sin duda alguna la delegación de fiscalización requiere y está supeditada a la delegación que realice la Agencia Nacional de Minería”, en este sentido la Secretaría de Minas quedó atenta a la delegación de funciones que realizara dicha entidad. 
Dicho asunto de competencias, sólo fue aclarado mediante Resolución N° 0271 del 18 de abril de 2013 de la Agencia Nacional de Minería, a través de la cual se delega en la Gobernación de Antioquia el seguimiento y control a las obligaciones a cargo de los titulares mineros. 
En consecuencia y dadas las circunstancias antes expuestas, se tuvo como punto de partida para la realización de actuaciones técnicas y jurídicas en materia de fiscalización minera el 18 de abril de 2013, fecha de expedición de la resolución en mención. 
En cuanto a las competencias delegadas en materia de Fiscalización Minera, es pertinente señalar que durante la vigencia 2012, la Agencia Nacional de Minería en articulación con FONADE suscribió un Convenio para apoyar las labores de fiscalización minera, el cual fue adjudicado a los Consorcios HGC y Bureau Veritas – Tecnicontrol. 
Lo anterior, es decir, la adjudicación de los Convenios en mención, implica que las inspecciones en campo sean realizadas por dichas personas jurídicas y que a la Secretaría de Minas sean remitidos los informes de visitas con los hallazgos identificados en las mismas, para que se proceda con los requerimientos a los que haya lugar y con la evaluación documental al título minero objeto de fiscalización. 
Al respecto se debe indicar que la fiscalización minera es un proceso integral, compuesto por la Inspección en Campo y la Evaluación Documental y que si bien los consorcios realizan labores de apoyo y acompañamiento principalmente en la realización de las inspecciones en campo, es la Secretaría de Minas la Autoridad Minera en el ámbito territorial y por ende, la encargada de realizar la evaluación documental y de expedir los actos administrativos correspondientes. 
En cuanto a los informes de fiscalización integral que deben ser remitidos por los Consorcios, debe anotarse que actualmente sólo se han recibido 27, a pesar de que según los reportes entregados se tienen 784 visitas de fiscalización realizadas por el Consorcio HGC en lo corrido del año y que han sido cargadas en la plataforma informática de seguimiento. 
Respecto a la entrega de dichos informes, la Secretaría de Minas ha generado diversos requerimientos a la ANM solicitando la remisión de los mismos, toda vez que esta circunstancia genera retrasos en el proceso de fiscalización minera. 
Hechas las anteriores precisiones, la cifra reportada corresponde a los avances realizados en materia de evaluación documental por parte del personal de la Secretaría de Minas y a las inspecciones en campo reportadas en la plataforma informática por parte del Consorcio HGC. 
La variación del presupuesto radica en la incorporación de saldo de caja y bancos de vigencias anteriores, resultado del saneamiento del Fondo 2513 realizado de manera articulada con la Secretaría de Hacienda</t>
  </si>
  <si>
    <t xml:space="preserve"> Legalización minera</t>
  </si>
  <si>
    <t>2012050000072</t>
  </si>
  <si>
    <t>152072-001</t>
  </si>
  <si>
    <t>Apoyo En La Legalización Minera</t>
  </si>
  <si>
    <t>Unidades productivas legalizadas</t>
  </si>
  <si>
    <t>De acuerdo con el procedimiento normativo establecido para la legalización de minería de hecho, se encuentra como decisiva la etapa de mediación con el titular minero en caso de presentarse superposición del área susceptible de legalizar con un título minero, la cual ha sido exitosa sobre las unidades mineras reportadas para la meta 2013, asunto que se encuentra debidamente soportado en las actas de mediación que se materializaran en el respectivo contratos de operación que se suscribe de manera particular entre las partes.
Se debe tener en cuenta que por instrucción de Ministerio de Minas y Energia no se adelantan estudios técnicos y jurídicos sobre las solicitudes de legalización radicadas hasta el 10 de mayo de 2013, considerando una posible modificación a la norma aplicable a dicho proceso adminsitrativo que afecte el fondo sobre las decisiones administrativas.
Sin embargo, el 15 de julio de 2013 se inició el contrato interadminsitrativo que permitirá llevar a cabo el Laboratorio de Legalización y Formalización Minera en el Bajo Cauca, en el marco del cual se podrán adelantar 80 legalizaciones mineras por las condiciones y especificidades mineras de la zona.
Por otro lado, la Secretaría de Minas adelantaba los trámites contractuales para desarrollar el proceso de legalización y formalización minera en la vigencia 2013, a través de la modalidad de concurso de méritos con propuesta técnica detallada; sin embargo, el proceso no pudo iniciarse toda vez que se realizó una primera convocatoria para la conformación de lista corta y los oferentes no cumplieron con la totalidad de requisitos habilitantes, en consecuencia se abrió una segunda convocatoria donde se conformó la lista corta de posibles oferentes la cual debió ser revocada por posibles errores procedimentales, de acuerdo con la asesoría de la Secretaría General. Por lo tanto, se estan desarrollando los trámites precontractuales para desarrollar un contrato interadministrativo que permita desarrollar parte de las fases del proceso de legalización minera. 
Además, se realizó la solicitud de vigencias futuras para desarrollar la legalización y formalización minera en las vigencias 2013, 2014 y 2015, para garantizar el cumplimiento de las metas del cuatrienio y el impacto del desarrollo integral del proyecto, de acuerdo con el tiempo promedio de intervención por unidad minera y el cumplimiento de los productos asociados, teniendo en cuenta que se pretende no solo conducir a la legalidad de las unidades mineras sino darle las herramientas para que asuman los compromisos y obligaciones que se derivan de esa esta, es decir que se conviertan en verdaderas empresas sostenibles en el territorio.   Actualmente, se presentó en la Comisión de Hacienda y en la Comisión de Presupuesto de la Asamblea, pendiente del segundo y tercer debate en plenaria entre el 20 de agosto y el 05 de septiembre.
La variación del presupuesto radica en la incorporación de saldo de caja y bancos de vigencias anteriores, resultado del saneamiento del Fondo 4598 realizado de manera articulada con la Secretaría de Hacienda.</t>
  </si>
  <si>
    <t xml:space="preserve"> Fortalecimiento de las competencias básicas de los actores del sector minero</t>
  </si>
  <si>
    <t>2012050000090</t>
  </si>
  <si>
    <t>152090-001</t>
  </si>
  <si>
    <t xml:space="preserve">Asistencia Fortalecimiento De Las Competencias Básicas De Los Actores Del Sector Minero Todos Los Municipios De Antioquia </t>
  </si>
  <si>
    <t>Servidores públicos, alcaldes y actores del sector formados y asesorados en aspectos legales, técnicos y ambientales referentes al ejercicio de la minería</t>
  </si>
  <si>
    <t>Se realizó el traslado presupuestal a la Gerencia de Comunicaciones para la operación lógistica del desarrollo de las jornadas de fortalecimiento de competencias del sector minero, de acuerdo con sus competencias para tal fin. 
Se debieron reprogramar gran parte de las jornadas de fortalecimiento de competencias de los actores del sector minero contempladas para el primer semestre de la presente vigencia, teniendo en cuenta los ajustes en el marco normativo de los trámites mineros. Por lo tanto, el avance mas representativo  de este indicador se verá reflejado en el segundo semestre.</t>
  </si>
  <si>
    <t>2 La educación como motor de transformación de Antioquia</t>
  </si>
  <si>
    <t>2.2 Ciencia, Tecnología, Innovación y Emprendimiento</t>
  </si>
  <si>
    <t>2.2.3.Fortalecimiento Empresarial</t>
  </si>
  <si>
    <t>Minería productiva y competitiva</t>
  </si>
  <si>
    <t>2012050000043</t>
  </si>
  <si>
    <t>152043-001</t>
  </si>
  <si>
    <t xml:space="preserve">Asistencia Minera Productiva y Competitiva Municipios Mineros Del Departamento De Antioquia </t>
  </si>
  <si>
    <t>Planes de mejoramiento suscritos con miras a la certificación de la unidad productiva-</t>
  </si>
  <si>
    <t>La Secretaría de Minas adelantaba los trámites contractuales para desarrollar el proceso de legalización y formalización minera en la vigencia 2013, a través de la modalidad de concurso de méritos con propuesta técnica detallada; sin embargo, el proceso no pudo iniciarse toda vez que se realizó una primera convocatoria para la conformación de lista corta y los oferentes no cumplieron con la totalidad de requisitos habilitantes, en consecuencia se abrió una segunda convocatoria donde se conformó la lista corta de posibles oferentes la cual debió ser revocada por posibles errores procedimentales, de acuerdo con la asesoría de la Secretaría General. Por lo tanto, se estan desarrollando los trámites precontractuales para desarrollar un contrato interadministrativo que permita desarrollar parte de las fases del proceso de los  planes de mejoramiento con miras a la certificación.  
Además, se realizó la solicitud de vigencias futuras para desarrollar la legalización y formalización minera en las vigencias 2013, 2014 y 2015, en el que se contempla los planes de mejoramiento con miras a la certificación, garantizando el cumplimiento de las metas del cuatrienio y el impacto del desarrollo integral del proyecto.   Actualmente, se presentó en la Comisión de Hacienda y en la Comisión de Presupuesto de la Asamblea, pendiente del segundo y tercer debate en plenaria entre el 20 de agosto y el 05 de septiembre.
La variación del presupuesto radica en la incorporación de saldo de caja y bancos de vigencias anteriores, resultado del saneamiento del Fondo 4598 realizado de manera articulada con la Secretaría de Hacienda.</t>
  </si>
  <si>
    <t>Unidades mineras formalizadas</t>
  </si>
  <si>
    <t>El 15 de julio de 2013 se inició el contrato interadminsitrativo que permitirá llevar a cabo el Laboratorio de Legalización y Formalización Minera en el Bajo Cauca, en el marco del cual se podrán adelantar 80 formalizaciones mineras por las condiciones y especificidades mineras de la zona.
Por otro lado, la Secretaría de Minas adelantaba los trámites contractuales para desarrollar el proceso de legalización y formalización minera en la vigencia 2013, a través de la modalidad de concurso de méritos con propuesta técnica detallada; sin embargo, el proceso no pudo iniciarse toda vez que se realizó una primera convocatoria para la conformación de lista corta y los oferentes no cumplieron con la totalidad de requisitos habilitantes, en consecuencia se abrió una segunda convocatoria donde se conformó la lista corta de posibles oferentes la cual debió ser revocada por posibles errores procedimentales, de acuerdo con la asesoría de la Secretaría General. Por lo tanto, se estan desarrollando los trámites precontractuales para desarrollar un contrato interadministrativo que permita desarrollar parte de las fases del proceso de formalización minera. 
Además, se realizó la solicitud de vigencias futuras para desarrollar la legalización y formalización minera en las vigencias 2013, 2014 y 2015, para garantizar el cumplimiento de las metas del cuatrienio y el impacto del desarrollo integral del proyecto, de acuerdo con el tiempo promedio de intervención por unidad minera y el cumplimiento de los productos asociados, teniendo en cuenta que se pretende no solo conducir a la legalidad de las unidades mineras sino darle las herramientas para que asuman los compromisos y obligaciones que se derivan de esa esta, es decir que se conviertan en verdaderas empresas sostenibles en el territorio.   Actualmente, se presentó en la Comisión de Hacienda y en la Comisión de Presupuesto de la Asamblea, pendiente del segundo y tercer debate en plenaria entre el 20 de agosto y el 05 de septiembre.
La variación del presupuesto radica en la incorporación de saldo de caja y bancos de vigencias anteriores, resultado del saneamiento del Fondo 4598 realizado de manera articulada con la Secretaría de Hacienda.</t>
  </si>
  <si>
    <t>Construcción y dotación del Centro Minero Ambiental de la subregión del Bajo Cauca</t>
  </si>
  <si>
    <t>2012050000089</t>
  </si>
  <si>
    <t>152089-001</t>
  </si>
  <si>
    <t>Construcción y dotación del Centro de Formación Minero ambiental en la subregión del Bajo Cauca Antiqueño y apoyo a otros centros municipios mineros de las subregiones Bajo Cauca, Alto Nordeste, Suroeste y Magdalena Medio</t>
  </si>
  <si>
    <t>Construcción y dotación del Centro Minero Ambiental</t>
  </si>
  <si>
    <t xml:space="preserve"> 
Se realizó la solicitud de Vigencias futuras: Se presentó en la Comisión de Hacienda y en la Comisión de Presupuesto de la Asamblea, pendiente del segundo y tercer debate en plenaria entre el 20 de agosto y el 05 de septiembre.
El 29 de julio se firmó el Convenio Marco Interadministrativo de Cooperación N. 281 entre el SENA y el Departamento de Antioquia, del cual se deriva la construcción del Centro de Formación. 
La variación del presupuesto radica en la incorporación de saldo de caja y bancos de vigencias anteriores, resultado del saneamiento del Fondo 4598 realizado de manera articulada con la Secretaría de Hacienda.</t>
  </si>
  <si>
    <t>2.2.7.  Generación de conocimiento científico y tecnológico aplicado (Fondo de CTI)</t>
  </si>
  <si>
    <t>Generación de conocimiento e innovación en seguridad minera</t>
  </si>
  <si>
    <t>201205SGR0005</t>
  </si>
  <si>
    <t>152R05-001</t>
  </si>
  <si>
    <t>Estudio determinación del grado de explosividad del polvo de carbón y el contenido de gas metano en los mantos de carbón de la Cuenca del Sinifaná, Amagá, Angelópilis, Titiribi, Venecia y Fredonia</t>
  </si>
  <si>
    <t>Unidades mineras intervenidas con la medición de los índices de explosividad y determinación del contenido de gas metano</t>
  </si>
  <si>
    <t xml:space="preserve">El proyecto fue presentado al Fondo de Ciencia y Tecnología del Sistema General de Regalías, fue aprobado por el OCAD el 15 de noviembre de 2012 y los recursos fueron incorporados el 15 de abril de 2013. Se desarrollaron los trámites precontractuales del convenio con la Universidad Nacional que permitirá dar cumplimiento a estos indicadores , con fecha de incio del 23 de agosto; por lo tanto, el avance se verá reflejado en el segundo semestre. 
Se realizó incorporación de los recursos que se tenian programados para la vigencia 2012 y no se alcanzaron a ejecutar por las fechas de aprobación del OCAD. </t>
  </si>
  <si>
    <t>Minas que incorporan resultads para mejores prácticas</t>
  </si>
  <si>
    <t xml:space="preserve">El proyecto fue presentado al Fondo de Ciencia y Tecnología del Sistema General de Regalías, fue aprobado por el OCAD el 15 de noviembre de 2012 y los recursos fueron incorporados el 15 de abril de 2013. Se desarrollaron los trámites precontractuales del convenio con la Universidad Nacional que permitirá dar cumplimiento a estos indicadores , con fecha de incio del 23 de agosto.
En trámites precontractuales con la Universidad Nacional para la instalación y puesta en marcha de los equipos mineros en la Cuenca del Sinifaná que permitirán desarrollar mejores prácticas para la productividad de las unidades mineras.
Por lo anterior, el avance se verá reflejado en el segundo semestre. 
</t>
  </si>
  <si>
    <t>3 Antioquia es segura y previene la violencia</t>
  </si>
  <si>
    <t>3.4 Derechos Humanos y atención a víctimas con horizonte de reconciliación</t>
  </si>
  <si>
    <t>3.4.2 Programa departamental de atención integral y reparación a víctimas del conflicto (Alianza Medellín - Antioquia)</t>
  </si>
  <si>
    <t xml:space="preserve"> Coordinación y articulación para la atención integral y reparación a la población víctima del conflicto a través de la ruta de atención (Alianza Medellín - Antioquia)</t>
  </si>
  <si>
    <t>2011050000033</t>
  </si>
  <si>
    <t>071045-001</t>
  </si>
  <si>
    <t>Contribución a la inserción de la población desplazada en la subregión del  Bajo Cauca – Antioquia</t>
  </si>
  <si>
    <t>Familias víctimas del conflicto armado que reciben acompañamiento psicosocial y jurídico para el restablecimiento de derechos a través de la Ruta Departamental de Atención Integral a Víctimas del Conflicto</t>
  </si>
  <si>
    <t xml:space="preserve">A junio 30 se encontraba en ejecución el proceso asociado a este proyecto que se inició en la vigecia 2012.
El proceso de la vigencia 2013 inició trámites contractuales en el mes de julio y fue aprobado en comité interno y comité de contratación; por lo tanto, el avance se verá reflejado en el segundo semestre.
El indicador de producto esta a cargo de la Secretaría de Gobierno; en consecuencia, la meta programada corresponde a la establecida desde la Secretaría de de Minas que contribuirá al cumplimiento de l programación general de dicho indicador. </t>
  </si>
  <si>
    <t>5 Antioquia es verde y sostenible</t>
  </si>
  <si>
    <t>5.2 Producción sostenible</t>
  </si>
  <si>
    <t>5.2.2. Minería Responsable.</t>
  </si>
  <si>
    <t xml:space="preserve"> Titulación minera responsable desde la viabilización de propuestas para el adecuado equilibrio de los ecosistemas</t>
  </si>
  <si>
    <t>2012050000071</t>
  </si>
  <si>
    <t>152071-001</t>
  </si>
  <si>
    <t>Mejoramiento De La Titulación Minera Responsable Desde La Viabilización De Propuestas Para El Adecuado Equilibrio Del Ecosistema, Todos Los Municipios De Vocación Minera Del Departamento De Antioquia</t>
  </si>
  <si>
    <t>Cobertura y oportunidad en la titulación minera responsable</t>
  </si>
  <si>
    <t>El avance corresponde a los estuidios jurídicos de las propuestas de contrato, así como a los estudios técnicos y jurídicos necesarios para las solicitudes de autorización temporal y a los recursos resueltos sobre ambos trámites. 
La variación del presupuesto radica en la incorporación de saldo de caja y bancos de vigencias anteriores, resultado del saneamiento del Fondo 4598 realizado de manera articulada con la Secretaría de Hacienda.</t>
  </si>
  <si>
    <t xml:space="preserve"> Promoción e implementación de tecnologías limpias en el sector minero.</t>
  </si>
  <si>
    <t>201205SGR0006</t>
  </si>
  <si>
    <t>152R06-001</t>
  </si>
  <si>
    <t xml:space="preserve">Promoción De Tecnologías Limpias En El Sector Minero Del Nordeste Y Bajo Cauca </t>
  </si>
  <si>
    <t>Personas capacitadas para la aplicación de tecnologías limpias</t>
  </si>
  <si>
    <t>Las jornadas de capacitación para la aplicación y la incorporación de las tecnologías limpias fueron programadas para iniciar el 26 de julio de 2013.
Adicionalmente, en el mes de agosto se firmará el convenio interadministrativo con Corantioquia para la Implementación del proyecto de tecnologías limpias a través del mejoramiento de las competencias en las actividades específicas de los procesos extractivos y de beneficio de minerales al personal operativo y técnico a través del diseño y aplicación de módulos de aprendizaje, y la implementación de tecnologías limpias en unidades mineras.
La variación del presupuesto radica en la incorporación de saldo de caja y bancos de vigencias anteriores, resultado del saneamiento del Fondo 4598 realizado de manera articulada con la Secretaría de Hacienda.</t>
  </si>
  <si>
    <t/>
  </si>
  <si>
    <t>Unidades mineras con incorporación de tecnologías limpias</t>
  </si>
  <si>
    <t>En el mes de agosto se firmará el convenio interadministrativo con Corantioquia para la Implementación del proyecto de tecnologías limpias a través del mejoramiento de las competencias en las actividades específicas de los procesos extractivos y de beneficio de minerales al personal operativo y técnico a través del diseño y aplicación de módulos de aprendizaje, y la implementación de tecnologías limpias en unidades mineras.</t>
  </si>
  <si>
    <t xml:space="preserve"> Recuperación y mitigación de pasivos ambientales generados por la minería</t>
  </si>
  <si>
    <t>201205SGR0023</t>
  </si>
  <si>
    <t>152R23-001</t>
  </si>
  <si>
    <t xml:space="preserve">Recuperación Proyecto Piloto, Recuperación Y Mitigación De Pasivos Ambientales Generados Por La Mineria Bajo Cauca Antioquia </t>
  </si>
  <si>
    <t>Hectáreas recuperadas para generar programas productivos</t>
  </si>
  <si>
    <t xml:space="preserve">De acuerdo con la situación de las zonas degradas por la actividad minera en Antioquia, se vienen realizando las gestiones para aunar esfuerzos que permitan ampliar la cobertura en la recuperación de dichas áreas a través de reforestación y proyectos productivos, como se referencia a continuación: 
1. La meta reportada corresponde al proyecto de recuperación de áreas degradadas por la actividad minera en el Bajo Cauca, que se viene desarrollando a través de un proceso de reforestación en Cuacasia corregimiento de Cuturú, en articulación con RIA y la Secretaría de Agricultura.
2. Segunda fase del proyecto de recuperación de áreas degradadas por la actividad minera en el Bajo Cauca, a través de un proceso de reforestación en Cuacasia en articulación con RIA y la Secretaría de Agricultura. Se encuentra en trámites contractuales y se dará inició en el mes de septiembre ampliando la cobertura en 750 hectaréas adicionales. 
3.  Proyecto de recuperación de áreas degradadas mediantes parcelas productivas y reforestación en el Bajo Cauca fue presentado al Fondo de Desarrollo Regional del Sistema General de Regalías y aprobado por el respectivo OCAD para el desarrollo de la fase 1, orientada a la identificación y caracterización de las zonas a intervenir. Para lo cual, se celebraró el convenio de asociación con la Fundación Mineros, Corantioquia, las Secretarías de Medio Ambiente y Agricultura del Departamento y el respectivo contrato de interventoría con fecha de inicio el 13 de junio.
4. Proyecto de recuperación de áreas degradadas por la actividad minera en Suroeste - Cuenca del Sinifaná, a través de un proceso de reforestación en articulación con RIA y la Secretaría de Agricultura. Se encuentra en trámites contractuales y se dará inició en el mes de septiembre con una cobertura de 100 hectaréas.
</t>
  </si>
  <si>
    <t>INFORMACION DE ACTIVIDADES</t>
  </si>
  <si>
    <t>Presupuesto inicial aprobado 2013</t>
  </si>
  <si>
    <t>Presupuesto real semestre 1 2013</t>
  </si>
  <si>
    <t>Presupuesto real semestre 2 2013</t>
  </si>
  <si>
    <t>Presupuesto gestión inicial 2013</t>
  </si>
  <si>
    <t>Presupuesto gestión real semestre 1  2013</t>
  </si>
  <si>
    <t>Presupuesto gestión real semestre 2  2013</t>
  </si>
  <si>
    <t>Presupuesto inicial total proyecto 2013</t>
  </si>
  <si>
    <t>Total presupuesto real semestre 1  2013</t>
  </si>
  <si>
    <t>Total presupuesto real semestre 2  2013</t>
  </si>
  <si>
    <t>Total Ejecutado Recursos Departamento</t>
  </si>
  <si>
    <t>Total Ejecutado Recursos Gestión</t>
  </si>
  <si>
    <t>Total General Ejecutado</t>
  </si>
  <si>
    <t>Descripción actividades</t>
  </si>
  <si>
    <t>PROGRAMACION DE ACTIVIDADES</t>
  </si>
  <si>
    <t>Nombre de la actividad</t>
  </si>
  <si>
    <t>Unidad</t>
  </si>
  <si>
    <t>Cantidad programada</t>
  </si>
  <si>
    <t xml:space="preserve">Cantidad reprogramada semestre 1 </t>
  </si>
  <si>
    <t>Cantidad reprogramada semestre 2</t>
  </si>
  <si>
    <t xml:space="preserve">Cantidad realizada semestre 1 </t>
  </si>
  <si>
    <t>Cantidad realizada semestre 2</t>
  </si>
  <si>
    <t>Tiempo programado (Días)</t>
  </si>
  <si>
    <t>Tiempo real semestre 1  (Días)</t>
  </si>
  <si>
    <t>Tiempo real semestre 2 (Dias)</t>
  </si>
  <si>
    <t>Enero</t>
  </si>
  <si>
    <t>Febrero</t>
  </si>
  <si>
    <t>Marzo</t>
  </si>
  <si>
    <t>Abril</t>
  </si>
  <si>
    <t>Mayo</t>
  </si>
  <si>
    <t>Junio</t>
  </si>
  <si>
    <t>Julio</t>
  </si>
  <si>
    <t>Agosto</t>
  </si>
  <si>
    <t>Septiembre</t>
  </si>
  <si>
    <t>Octubre</t>
  </si>
  <si>
    <t>Noviembre</t>
  </si>
  <si>
    <t>Diciembre</t>
  </si>
  <si>
    <t>Sistema de información de la Secretaría de Minas fortalecido</t>
  </si>
  <si>
    <t xml:space="preserve">Porcentual </t>
  </si>
  <si>
    <t>Se realizó traslado de recursos a la Dirección de Informática de la Secretaría de Gestión Humana para el desarrollo y la implementación del sistema de información de la Secretaría de Minas, de acuerdo con sus competencias para tal fin.
El proceso de desarrollo e implementación del 60% del sistema de información se inició el 28 de julio de la presente vigencia; por lo tanto, el avance se verá reflejado en el segundo semestre.</t>
  </si>
  <si>
    <t xml:space="preserve">Titulos mineros con inspección, vigilancia y control </t>
  </si>
  <si>
    <t>Número</t>
  </si>
  <si>
    <t xml:space="preserve">En cuanto a los avances del proceso de Seguimiento, Verificación y Monitoreo, durante la vigencia 2013, se debe advertir, que en atención a la expedición de la Resolución N° 9-1818 del 13 de diciembre de 2012 “Por medio de la cual se modifican y derogan unos artículos de las resoluciones que delegan la función de fiscalización”, se elevó el día 23 de enero de 2013 consulta a la viceministra de Minas, la cual se ratificó por parte del Gobernador de Antioquia ante el Ministro de Minas y Energía el día 1ro de febrero de 2013.
La realización de dicha consulta tenía como propósito que fuese aclarado lo concerniente al concepto de fiscalización minera y a la competencia de la Secretaría de Minas para la realización de actuaciones administrativas orientadas al seguimiento, verificación y monitoreo de los títulos mineros en el Departamento de Antioquia; toda vez que lo prescrito en dicho acto administrativo (Res 9 1818 de 2012) generó vacíos en materia de competencias y de interpretación, derivando en circunstancias de inseguridad jurídica para la toma de decisiones e imposibilitando que esta dependencia se entendiera como delegada para la materia.  
Respecto a la consulta antes señalada, en oficio del 12 de marzo de 2013 el Ministerio de Minas y Energía se pronuncia indicando que (“…”) sin duda alguna la delegación de fiscalización requiere y está supeditada a la delegación que realice la Agencia Nacional de Minería”, en este sentido la Secretaría de Minas quedó atenta a la delegación de funciones que realizara dicha entidad. 
Dicho asunto de competencias, sólo fue aclarado mediante Resolución N° 0271 del 18 de abril de 2013 de la Agencia Nacional de Minería, a través de la cual se delega en la Gobernación de Antioquia el seguimiento y control a las obligaciones a cargo de los titulares mineros. 
En consecuencia y dadas las circunstancias antes expuestas, se tuvo como punto de partida para la realización de actuaciones técnicas y jurídicas en materia de fiscalización minera el 18 de abril de 2013, fecha de expedición de la resolución en mención. 
En cuanto a las competencias delegadas en materia de Fiscalización Minera, es pertinente señalar que durante la vigencia 2012, la Agencia Nacional de Minería en articulación con FONADE suscribió un Convenio para apoyar las labores de fiscalización minera, el cual fue adjudicado a los Consorcios HGC y Bureau Veritas – Tecnicontrol. 
Lo anterior, es decir, la adjudicación de los Convenios en mención, implica que las inspecciones en campo sean realizadas por dichas personas jurídicas y que a la Secretaría de Minas sean remitidos los informes de visitas con los hallazgos identificados en las mismas, para que se proceda con los requerimientos a los que haya lugar y con la evaluación documental al título minero objeto de fiscalización. 
Al respecto se debe indicar que la fiscalización minera es un proceso integral, compuesto por la Inspección en Campo y la Evaluación Documental y que si bien los consorcios realizan labores de apoyo y acompañamiento principalmente en la realización de las inspecciones en campo, es la Secretaría de Minas la Autoridad Minera en el ámbito territorial y por ende, la encargada de realizar la evaluación documental y de expedir los actos administrativos correspondientes. 
En cuanto a los informes de fiscalización integral que deben ser remitidos por los Consorcios, debe anotarse que actualmente sólo se han recibido 27, a pesar de que según los reportes entregados se tienen 784 visitas de fiscalización realizadas por el Consorcio HGC en lo corrido del año y que han sido cargadas en la plataforma informática de seguimiento. 
Respecto a la entrega de dichos informes, la Secretaría de Minas ha generado diversos requerimientos a la ANM solicitando la remisión de los mismos, toda vez que esta circunstancia genera retrasos en el proceso de fiscalización minera. 
Hechas las anteriores precisiones, la cifra reportada corresponde a los avances realizados en materia de evaluación documental por parte del personal de la Secretaría de Minas y a las inspecciones en campo reportadas en la plataforma informática por parte del Consorcio HGC. 
La variación del presupuesto radica en la incorporación de saldo de caja y bancos de vigencias anteriores; sin embargo, de acuerdo con la situación jurídica dichos recursos no deben ser ejcutados. 
</t>
  </si>
  <si>
    <t>Unidades mineras legalizadas</t>
  </si>
  <si>
    <t xml:space="preserve">Actores del sector minero con fortalecimiento de competencias </t>
  </si>
  <si>
    <t xml:space="preserve">El 15 de julio de 2013 se inició el contrato interadminsitrativo que permitirá llevar a cabo el Laboratorio de Legalización y Formalización Minera en el Bajo Cauca, en el marco del cual se podrán adelantar 80 formalizaciones mineras por las condiciones y especificidades mineras de la zona.
Por otro lado, la Secretaría de Minas adelantaba los trámites contractuales para desarrollar el proceso de legalización y formalización minera en la vigencia 2013, a través de la modalidad de concurso de méritos con propuesta técnica detallada; sin embargo, el proceso no pudo iniciarse toda vez que se realizó una primera convocatoria para la conformación de lista corta y los oferentes no cumplieron con la totalidad de requisitos habilitantes, en consecuencia se abrió una segunda convocatoria donde se conformó la lista corta de posibles oferentes la cual debió ser revocada por posibles errores procedimentales, de acuerdo con la asesoría de la Secretaría General. Por lo tanto, se estan desarrollando los trámites precontractuales para desarrollar un contrato interadministrativo que permita desarrollar parte de las fases del proceso de formalización minera. 
Además, se realizó la solicitud de vigencias futuras para desarrollar la legalización y formalización minera en las vigencias 2013, 2014 y 2015, para garantizar el cumplimiento de las metas del cuatrienio y el impacto del desarrollo integral del proyecto, de acuerdo con el tiempo promedio de intervención por unidad minera y el cumplimiento de los productos asociados, teniendo en cuenta que se pretende no solo conducir a la legalidad de las unidades mineras sino darle las herramientas para que asuman los compromisos y obligaciones que se derivan de esa esta, es decir que se conviertan en verdaderas empresas sostenibles en el territorio.   Actualmente, se presentó en la Comisión de Hacienda y en la Comisión de Presupuesto de la Asamblea, pendiente del segundo y tercer debate en plenaria entre el 20 de agosto y el 05 de septiembre.
La variación del presupuesto radica en la incorporación de saldo de caja y bancos de vigencias anteriores, resultado del saneamiento del Fondo 4598 realizado de manera articulada con la Secretaría de Hacienda.
Por otro lado, la Secretaría de Minas adelantaba los trámites contractuales para desarrollar el proceso de legalización y formalización minera en la vigencia 2013, a través de la modalidad de concurso de méritos con propuesta técnica detallada; sin embargo, el proceso no pudo iniciarse toda vez que se realizó una primera convocatoria para la conformación de lista corta y los oferentes no cumplieron con la totalidad de requisitos habilitantes, en consecuencia se abrió una segunda convocatoria donde se conformó la lista corta de posibles oferentes la cual debió ser revocada por posibles errores procedimentales, de acuerdo con la asesoría de la Secretaría General. Por lo tanto, se estan desarrollando los trámites precontractuales para desarrollar un contrato interadministrativo que permita desarrollar parte de las fases del proceso de formalización minera. </t>
  </si>
  <si>
    <t>Planes  de mejoramiento suscritos con miras a la certificación de la unidad productiva.</t>
  </si>
  <si>
    <t>Prticipación y desarrollo de ferias y eventos de promoción nacional e internacional</t>
  </si>
  <si>
    <t>Se tiene proyectado en el segundo semestre de la presente vigencia, dar cumplimiento al 100% de esta actividad  con la programación del desarrollo y la participación de feria y eventos asociados al tema minero y joyero.</t>
  </si>
  <si>
    <t xml:space="preserve">Gran feria de antioquia
Expoartesano
</t>
  </si>
  <si>
    <t>Construcción del centro minero ambiental en el bajo cauca</t>
  </si>
  <si>
    <t xml:space="preserve">Unidades mineras intervenidas con la medición de los índices de explosividad y determinación del contenido de gas metano.  </t>
  </si>
  <si>
    <t>Minas que incorporan los resultados para mejores pràcticas</t>
  </si>
  <si>
    <t xml:space="preserve">El proyecto fue presentado al Fondo de Ciencia y Tecnología del Sistema General de Regalías, fue aprobado por el OCAD el 15 de noviembre de 2012 y los recursos fueron incorporados el 15 de abril de 2013. Se desarrollaron los trámites precontractuales del convenio con la Universidad Nacional que permitirá dar cumplimiento a estos indicadores , con fecha de incio del 23 de agosto.
En trámites precontractuales con la Universidad Nacional para la instalación y puesta en marcha de los equipos mineros en la Cuenca del Sinifaná que permitirán desarrollar mejores prácticas para la productividad de las unidades mineras.
Por lo anterior, el avance se verá reflejado en el segundo semestre. </t>
  </si>
  <si>
    <t>Familias victimas del conflicto armado acompañadas en la implementación de alternativas productivas diferentes a la minería</t>
  </si>
  <si>
    <t xml:space="preserve">A junio 30 se encontraba en ejecución el proceso asociado a este proyecto que se inició en la vigecia 2012.
El proceso de la vigencia 2013 inició trámites contractuales en el mes de julio y fue aprobado en comité interno y comité de contratación; por lo tanto, el avance se verá reflejado en el segundo semestre.
</t>
  </si>
  <si>
    <t>Solicitudes de títulos mineros (propuestas de contrato de concesión, licencias de exploración o explotación y autorizaciones temporales) analizadas, para la determinación de viabilidad o no, con enfoque de minería responsable.</t>
  </si>
  <si>
    <t xml:space="preserve">Personas capacitadas para la aplicación de  tecnologías limpias.
</t>
  </si>
  <si>
    <t>Unidades con incorporación de tecnologías limpias</t>
  </si>
  <si>
    <t xml:space="preserve">Identificación de hectareas suceptibles de recuperación </t>
  </si>
  <si>
    <t>Redacción diferente</t>
  </si>
  <si>
    <t>2012050000091</t>
  </si>
  <si>
    <t>222091-001</t>
  </si>
  <si>
    <t xml:space="preserve">Actualización del sistema de información agropecuario, piscicola y forestal en el Departamento de Antioquia </t>
  </si>
  <si>
    <t>Análisis, diseño implememntación y puesta en funcionamiento del sistema de información de consenso en ambiente Web</t>
  </si>
  <si>
    <t>Esta actividad se adelantará en el segundo semestre</t>
  </si>
  <si>
    <t>Evaluaciones agropecuarias por Consenso</t>
  </si>
  <si>
    <t>Las Evaluaciones agropecuarias se ejecutarán en el segundo semestre</t>
  </si>
  <si>
    <t>x</t>
  </si>
  <si>
    <t xml:space="preserve">Elaboración y publicacion de documentos de análisis y estadísticas del sector agropecuario </t>
  </si>
  <si>
    <t>El anuario se entregará en el segundo semestre</t>
  </si>
  <si>
    <t>142047-001</t>
  </si>
  <si>
    <t xml:space="preserve">Apoyo Técnico y Económico para la adecuación y dotación de las plantas de beneficio animal departamento de Antioquia  </t>
  </si>
  <si>
    <t>Construcción de obras para la terminación de las plantas de beneficio de los municipios de Sonsón y San José del Nus</t>
  </si>
  <si>
    <t>Los contratos suscritos para la terminación de las 2  plantas de beneficio animal están en ejecución</t>
  </si>
  <si>
    <t>Licitación</t>
  </si>
  <si>
    <t>Los procesos precontractuales se iniciaron en 2012</t>
  </si>
  <si>
    <t>Legalización de licitación</t>
  </si>
  <si>
    <t>Ejecución ) meses</t>
  </si>
  <si>
    <t>Dotación de equipos electromecanicos para las plantas de beneficio de San Jose del Nus, municipio de Sonsón, municipio de Cañasgordas y municipio de Urrao</t>
  </si>
  <si>
    <t>Están en ejecución</t>
  </si>
  <si>
    <t>X</t>
  </si>
  <si>
    <t>Construcción y dotación del sistema de frío para la planta de Beneficio de San Jose del Nus</t>
  </si>
  <si>
    <t>Interventoría técnica administrativa, ambiental, financiera y legal para la CONSTRUCCION  de obras para la terminación de la planta de beneficio del municipio de Sonson, San José delNus.</t>
  </si>
  <si>
    <t>Interventoría técnica administrativa, ambiental, financiera y legal  para la DOTACION de equipos electromecanicos para las plantas de beneficio de San Jose del Nus, municipio de Sonson, municipio de Cañasgordas, municipio de Urrao</t>
  </si>
  <si>
    <t>Interventoría técnica administrativa, ambiental, financiera y legal para la construcción y dotación del sistema de frío para la planta de beneficio de San Jose del Nus</t>
  </si>
  <si>
    <t>142100-001</t>
  </si>
  <si>
    <t>Fortalecimiento de organizaciones de productores agropecuarios en el departamento de antioquia</t>
  </si>
  <si>
    <t>Fortalecimiento organizativo, empresarial y comercial a organizaciones productores agropecuarios en el Departamento de Antioquia en las subregiones de Urabá, Occidente y Suroeste</t>
  </si>
  <si>
    <t>Número de talleres</t>
  </si>
  <si>
    <t>Diplomado en costos y mercadeo agropecuario</t>
  </si>
  <si>
    <t>Horas</t>
  </si>
  <si>
    <t>Formación para mercadeo en Bolsa y negociación virtual</t>
  </si>
  <si>
    <t>Talleres</t>
  </si>
  <si>
    <t>Esta actividad queda para el segundo semestre</t>
  </si>
  <si>
    <t>Diseño y estructuración de una campaña promocional para aumentar el consumo de panela en Antioquia</t>
  </si>
  <si>
    <t xml:space="preserve">Acompañamiento comercial a los productores agropecuarios del Departamento de Antioquia en ferias y eventos </t>
  </si>
  <si>
    <t xml:space="preserve">Fortalecimiento de la competitividad y productividad de la mora mediante la adecuación de un centro de acopio en el municipio de la Ceja </t>
  </si>
  <si>
    <t>Numero</t>
  </si>
  <si>
    <t>Se  continúa eldesarollo de el proyecto Mejoramiento Integral de la producción de leche en las subregiones delNorte y elOriente antioqueño para desarrollar las actividades mejoramiento dela alimentación , BPG, Empresarización y Servicios téncios por valor de $1.621.460 millones de pesos (Dpto %540 Millones, Minagricultura $1000 millones U de A 81.460 millones de pesos para beneficiar a 2.000 productores en los municipios de Yarumal, San José de la Montaña, Sta Rosa de Osos, Belmira, Entrerríos, San Pedro de los Milagros, Don Matías, Sonson y La Unión.)</t>
  </si>
  <si>
    <t>Número (productores beneficiados)</t>
  </si>
  <si>
    <t>2.2.4.Acceso a fuentes de financiación</t>
  </si>
  <si>
    <t>2010050000275</t>
  </si>
  <si>
    <t>121009-001</t>
  </si>
  <si>
    <t xml:space="preserve">Apoyo al fortalecimiento de cadenas productivas departamento de Antioquia </t>
  </si>
  <si>
    <t>Apalancamiento de créditos agropecuarios</t>
  </si>
  <si>
    <t>Número de Créditos</t>
  </si>
  <si>
    <t xml:space="preserve">Valor créditos otrogados (Número de Créditos otorgados 650, firmadoslos convenios con los operadores fiancieros Interactuar, Microempresas de Antioquia ,Confiar,  para entregar recursos por valor de $14.000) </t>
  </si>
  <si>
    <t>Pesos</t>
  </si>
  <si>
    <t>2012050000157</t>
  </si>
  <si>
    <t>142157-001</t>
  </si>
  <si>
    <t xml:space="preserve">Capacitación y difusión de instrumentos Financieros a productores agropecuarios del Departamento de Antioquia </t>
  </si>
  <si>
    <t>Personas capacitadas en alternativas de financiamiento agropecuario</t>
  </si>
  <si>
    <t>Estas actividades se desarrollaran en el segundo semestre</t>
  </si>
  <si>
    <t>2012050000093</t>
  </si>
  <si>
    <t>122093-001</t>
  </si>
  <si>
    <t>Apoyo a la generación de conocimiento e innovación para el sector agropecuario en el Departamento de Antioquia</t>
  </si>
  <si>
    <t>Fortalecimiento del Distrito de leche del Norte Antioqueño ($13.826 Millones de pesos de los cuales  la U de A $2.379.960 millones, UNAL $ 1.387, Pdctores $576 millones y SGR  $8.040 millones (CTI 3.040 millones, FDR 2.500 Millones y FCR $ 2.500) y Scria de Agricultura y Desarollo Rural (1.443 millones) Proyecto de 4 años</t>
  </si>
  <si>
    <t>Programa de Monitoreo de hatos lecheros</t>
  </si>
  <si>
    <t>Números</t>
  </si>
  <si>
    <t>Queda para el segundo semestre</t>
  </si>
  <si>
    <t>Modelo desarrollado para predecir la producción de gases de invernadero</t>
  </si>
  <si>
    <t>Programa de Gestiónde calida y buenas prácticas ganaderas</t>
  </si>
  <si>
    <t>Implementación de sistemas de alimentación alternativos</t>
  </si>
  <si>
    <t xml:space="preserve">Esta actividad no la contempla el proyecto aprobado. </t>
  </si>
  <si>
    <t>1. Sostenimiento 700 hectáreas cacao con un aporte del SGR de $ 1.500.090 millones de pesos y una aporte de municipios de $559.828 para un total de 2.059.918 millones de pesos del total del proyecto</t>
  </si>
  <si>
    <t>Queda para el segundo semestre. Pendiente ajuste del proyecto en el OCAD regional del fondo de fomento del SGR</t>
  </si>
  <si>
    <t>2. Instalación 57 beneficiaderos de cacao con un valor total de $789.110 millones de pesos todos aportados por el SGR</t>
  </si>
  <si>
    <t>Por ajuste al proyecto no se realizará esta actividad</t>
  </si>
  <si>
    <t>3. Transferencia tecnologia (5 talleres 4 giras) El total del proyecto es 123.853 millones de pesos con aporte del SGR de $ 105.628 y otros aportes de otras entidades de $18.225 millones de pesos</t>
  </si>
  <si>
    <t>4. Programa investigación cacao  Valor toal aportado por el SGR de 1.522,193 millones de pesos.</t>
  </si>
  <si>
    <t>Oleaginosas</t>
  </si>
  <si>
    <t>Número (Convenio)</t>
  </si>
  <si>
    <t>Aguacate</t>
  </si>
  <si>
    <t>1 (Convenio)</t>
  </si>
  <si>
    <t>Queda para el segundo semestre ( se firmará un convenio marco  y Seís (6) convenios para la ejecución de cada subproyecto</t>
  </si>
  <si>
    <t>Desarrollo del programas para el manejo de plagas en aguacate</t>
  </si>
  <si>
    <t xml:space="preserve"> 1 Programa</t>
  </si>
  <si>
    <t>Queda para el segundo semestre. Se aclara que no es un programa sino un subproyecto del gran convenio marco</t>
  </si>
  <si>
    <t>Desarrollo del subproyecto de Indíces de cosecha y poscosecha</t>
  </si>
  <si>
    <t>Subproyecto</t>
  </si>
  <si>
    <t>Subproyecto de Desarrollo y oferta de materiales certificados</t>
  </si>
  <si>
    <t>Subproyecto de Caracterización ecofisiológica y productiva del aguacate HASS</t>
  </si>
  <si>
    <t>Subproyecto Apoyo a la comercialización nacional y exportación de aguacate Hass en Antioquia a través de Aproare</t>
  </si>
  <si>
    <t>Subproyecto para la Implementación de BPA tendientes a la certificación  Globalgap</t>
  </si>
  <si>
    <t xml:space="preserve">Subproyectos para la certificación del recurso humano-competencvias laborales en aguacate </t>
  </si>
  <si>
    <t>Subproyecto para el diseño, construcción, implementación y puesta en marcha de un sistema de información georeferenciado</t>
  </si>
  <si>
    <t>Se retira la actividad del gran proyecto de aguacate presentado a regalias por ajuste al proyecto</t>
  </si>
  <si>
    <t>Zonificación del cultivo del aguacate</t>
  </si>
  <si>
    <t>Establecimiento de nuevas áreas de aguacate variedad HASS con buenas practicas agricolas BPA</t>
  </si>
  <si>
    <t>Desarrollo de campaña publicitaria para promover el consumo de Aguacate  Hass</t>
  </si>
  <si>
    <t>Subproyecto para el desarrollo del Mortiño como alternativa agroforestal productiva para el altipalno norte y oriente antioqueño</t>
  </si>
  <si>
    <t>Queda para el segundo semestre. Esta ejuecución corresponde a la segunda Fase</t>
  </si>
  <si>
    <t>Subproyecto para el establecimiento de pruebas agronómicas para evaluar los rendimiento de la papa en el Dpto de Antioquia</t>
  </si>
  <si>
    <t>Concurso de ideas y estrategias de innovación para el sector agropecuario en Antioquia</t>
  </si>
  <si>
    <t xml:space="preserve">Estos recursos (75 millones)fueron  trasladado a la Secretaría de Productividad </t>
  </si>
  <si>
    <t>Diseñar, gestionar, establecer y coordinar las subredes de investigación agropecuaria de las cadenas en el Dpto de Antiqouia</t>
  </si>
  <si>
    <t>Número (subredes)</t>
  </si>
  <si>
    <t>Realización de encuentros, talleres, seminarios</t>
  </si>
  <si>
    <t>Plataforma de informacióncientífica y enconómica de cadenas productivas</t>
  </si>
  <si>
    <t>Actualización y fortalecimiento (EVA)  de la plataforma tecnologica</t>
  </si>
  <si>
    <t>Asesorías cientificas puntuales</t>
  </si>
  <si>
    <t>Esta actividad queda para el segundo semestre asesoria especializada para estudios de mercado en apicultura y cardamomo</t>
  </si>
  <si>
    <t>2.2.8 Transferencia de tecnología y conocimiento</t>
  </si>
  <si>
    <t>2012050000046</t>
  </si>
  <si>
    <t>122046-001</t>
  </si>
  <si>
    <t>Implementación de un modelo participativo de ECAS a productores de ganado de carne subregiones del Departamento de Antioquia.</t>
  </si>
  <si>
    <t>Implementación de Escuelas de campo de ganado de carne (Con FAGA)</t>
  </si>
  <si>
    <t>Está en proceso por encontrarse en capacitaciones permanentes</t>
  </si>
  <si>
    <t>Elaboración de Estudios Previos</t>
  </si>
  <si>
    <t>Elaboración de convenio</t>
  </si>
  <si>
    <t>2012050000078</t>
  </si>
  <si>
    <t>122078-001</t>
  </si>
  <si>
    <t>Capacitación a extensionistas y productores en tecnologías agropecuarias en el Departamento de Antioquia</t>
  </si>
  <si>
    <t>Implementaciónde ECAS</t>
  </si>
  <si>
    <t>De la cantidad programada 221 se deben restar 29 Ecas (11 de leche y 18 piscicultura ) quedan 192 y llevarlas a la actividad que corresponde. Todas están en ejecución para el segundo semestre</t>
  </si>
  <si>
    <t>Constitución de subredes regionales en tecnologías agropecuarias en el Departamento de Antioquia</t>
  </si>
  <si>
    <t>No se va a efectuar esta actividad</t>
  </si>
  <si>
    <t>Cursos de actualización tecnológica para extensionistas agropecuarios</t>
  </si>
  <si>
    <t>Cofinanciación de Alianzas productivas del MADR</t>
  </si>
  <si>
    <t>Consturcción de reigo Asosan juan en los municipios de Arboletes y San Juan de Urabá</t>
  </si>
  <si>
    <t>La actividad no es construcción Sino estudios y diseños los cuales se ejecutarán durante la convocatoria de adecuación de tierras Incoder 2013</t>
  </si>
  <si>
    <t xml:space="preserve"> Servicios personales de la union europea Convenio Unión Europea</t>
  </si>
  <si>
    <t>ECAS BOVINOS</t>
  </si>
  <si>
    <t xml:space="preserve">Esta actividad quedó para el segundo semestre debido a que la minuta se firmó en Julio, además se debe disminuir la cantidad programada ya que el cofinanciador se retiró </t>
  </si>
  <si>
    <t xml:space="preserve">ECAS PORCICOLAS, LECHE Y PISCICOLAS </t>
  </si>
  <si>
    <t>Implemetación de  Escuelas de campo en Porcicultura</t>
  </si>
  <si>
    <t>Esta actividad quedó para el segundo semestre (Porcicolas 5, Leche 11 y Piscicola 18 )</t>
  </si>
  <si>
    <t>Promoción y Divulgación tecnológica</t>
  </si>
  <si>
    <t>Esta actividad quedó para el segundo semestre (incluye giras y pasantias a productores y futécnicos)</t>
  </si>
  <si>
    <t>Producción, estructuración y divulgación  de contenidos para cursos virtuales sobre rubros productivos en Antioquia</t>
  </si>
  <si>
    <t>Queda para el segundo semestre( cursos montados en la plataforma atraves de herramientas virtuales Guillo)</t>
  </si>
  <si>
    <t>Produccióon y edición de material didáctico</t>
  </si>
  <si>
    <t>Esta actividad quedó para el segundo semestre (se está en elaboración de manualesBPA y cartillas para divulgación tecnológica</t>
  </si>
  <si>
    <t>2008050000584</t>
  </si>
  <si>
    <t>141003-001</t>
  </si>
  <si>
    <t>Comunicación y Extensión a Pequeños y Medianos productores del sector agropecuario en Antioquia.</t>
  </si>
  <si>
    <t>Ferias y eventos</t>
  </si>
  <si>
    <t>Programas de TV- Radio</t>
  </si>
  <si>
    <t>Entrega de información</t>
  </si>
  <si>
    <t>Número (Boletin Prensa)</t>
  </si>
  <si>
    <t>Programa de Acceso</t>
  </si>
  <si>
    <t>No se va a realizar esta actividad</t>
  </si>
  <si>
    <t>Documentos técnicos</t>
  </si>
  <si>
    <t>Esta actividad queda para el próximo semestre (Isabel</t>
  </si>
  <si>
    <t>Programas de Extensión</t>
  </si>
  <si>
    <t>Esta actividad queda para el próximo semestre</t>
  </si>
  <si>
    <t>2010050000215</t>
  </si>
  <si>
    <t>141056-001</t>
  </si>
  <si>
    <t>Apoyo al Fortalecimiento de los Equipos Técnicos de Apoyo de la Secretaría de Agricultura y Desarrollo Rural del departamento de Antioquia</t>
  </si>
  <si>
    <t xml:space="preserve">Dotación de equipos </t>
  </si>
  <si>
    <t>El presupuesto de este proyecto fue trasladado en su totalidad: así: Pep 122078 $ 50.000.000 y Secretaría General $50.000.000 actividades cero</t>
  </si>
  <si>
    <t>2012050000024</t>
  </si>
  <si>
    <t>142024-001</t>
  </si>
  <si>
    <t>Fortalecimiento a la cadena porcina mediante la certificación de las granjas porcinas Departamento de Antioquia.</t>
  </si>
  <si>
    <t>Capacitaciones en Buenas Prácticas Ganadera</t>
  </si>
  <si>
    <t>Precertificación de Granjas porcinas</t>
  </si>
  <si>
    <t>Queda esta actividad para el segundo semestre</t>
  </si>
  <si>
    <t>Implementación de una ECA Porcina en Ebéjico</t>
  </si>
  <si>
    <t>2012050000236</t>
  </si>
  <si>
    <t>142236-001</t>
  </si>
  <si>
    <t xml:space="preserve">Adecuación incorporación de desplazados y vulnerables al uso del conocimiento y tecnologías productivas municipios de Mutatá, Turbo, El Bagre, Granada, San Carlos y San Francisco. </t>
  </si>
  <si>
    <t>Sostenimiento de 33 ha de cacao en Turbo</t>
  </si>
  <si>
    <t>Establecimiento de unidades productivas piscícolas en Chigorodó y Nechí</t>
  </si>
  <si>
    <t>Establecimiento de 266 Ha en maíz semitecnificado en mpio de Turbo</t>
  </si>
  <si>
    <t>2012050000336</t>
  </si>
  <si>
    <t>142336-001</t>
  </si>
  <si>
    <t>Implementación de unidades productivas agropecuarias para la generación de ingreso a victimas del conflicto armado del Departamento de Antioquia</t>
  </si>
  <si>
    <t>Unidades productivas agropecuarias</t>
  </si>
  <si>
    <t>Contrapartidas aliados</t>
  </si>
  <si>
    <t>En PESOS</t>
  </si>
  <si>
    <t>Proyectos productivos</t>
  </si>
  <si>
    <t>Esta actividad queda para el segundo semestre (cada familia es un proyecto)</t>
  </si>
  <si>
    <t>Apoyo al programa de Incentivo al Asistencia Técnica directa rural</t>
  </si>
  <si>
    <t>Programa del MADR</t>
  </si>
  <si>
    <t>Priorización de municipios en la segunda convocatoria del MADR</t>
  </si>
  <si>
    <t>Priorizados por el Ministerio Planeación Nacional</t>
  </si>
  <si>
    <t>Apoyo a los municipios priorizados en la primera convocatoria</t>
  </si>
  <si>
    <t>Solamente 22 municipios fueron elegidos en la primera convocatoria . La Secretaria realiza apoyo logístico</t>
  </si>
  <si>
    <t>Seguimiento y evaluacióna la asistencia téncia directa rural año 2012</t>
  </si>
  <si>
    <t>De los 122 municipios solamente 111 contestaron la encuesta de evaluación</t>
  </si>
  <si>
    <t>5.1 Gestión Ambiental del Territorio</t>
  </si>
  <si>
    <t>5.1.3 Acceso a la tierra y acompañamiento para su Adecuación</t>
  </si>
  <si>
    <t>2012050000199</t>
  </si>
  <si>
    <t>142199-001</t>
  </si>
  <si>
    <t xml:space="preserve">Apoyo a la formulación de la propiedad articulada a procesos de desarrollo rural en el Departamento de Antioquia </t>
  </si>
  <si>
    <t>Legalización de predios</t>
  </si>
  <si>
    <t>Esta actividad finaliza el segundo semestre</t>
  </si>
  <si>
    <t>2012050000309</t>
  </si>
  <si>
    <t>142309-001</t>
  </si>
  <si>
    <t>Apoyo productivo a los procesos de restitución de tierras en el Departamento de Antioquia</t>
  </si>
  <si>
    <t>Establecimiento de sistemas productivos con la comunidad seleccionada</t>
  </si>
  <si>
    <t>2012050000327</t>
  </si>
  <si>
    <t>142327-001</t>
  </si>
  <si>
    <t>Capacitación para el acceso a tierras articulados a instrumentos de política MADR en el Departamento de Antioquia</t>
  </si>
  <si>
    <t>Talleres de cpacitación</t>
  </si>
  <si>
    <t>2012050000313</t>
  </si>
  <si>
    <t>072313-001</t>
  </si>
  <si>
    <t>Titulación y ampliación de resguardos indígenas en el Departamento de Antioquia</t>
  </si>
  <si>
    <t>Legalización de predios para grupos indígenas</t>
  </si>
  <si>
    <t>2012050000132</t>
  </si>
  <si>
    <t>142132-001</t>
  </si>
  <si>
    <t>formulación de Perfiles de Distritos de Riego y/o drenaje en el departamento de Antioquia</t>
  </si>
  <si>
    <t>En coordinación con el Incoder regional de Medellín se seleccionarán los proyectos objeto de mejoramiento de 41 existentes</t>
  </si>
  <si>
    <t>número</t>
  </si>
  <si>
    <t>Se efectúo la convocatoria y se viabilizaron 10 proyectos, cuando se tenía presupuestado realizar uno solo esto debido a la adición presupuestal</t>
  </si>
  <si>
    <t>5.2.3. Mitigación del Impacto por inadecuado uso de suelos</t>
  </si>
  <si>
    <t>2012050000099</t>
  </si>
  <si>
    <t>142099-001</t>
  </si>
  <si>
    <t>Recuperación extensionistas y productores agropecuarios capacitados en uso pertinente de suelos enfocados hacia una reconversión productiva de áreas en conflicto de uso de suelo Departamento de Antioquia</t>
  </si>
  <si>
    <t>Capacitación a Extensionistas y productores capacitados en certificados de incentivo forestal</t>
  </si>
  <si>
    <t>Esta actividad queda  para el segundo semestre</t>
  </si>
  <si>
    <t>Productores con sistemas agroforestales y silvopasotirles establecidos</t>
  </si>
  <si>
    <t>N úmero</t>
  </si>
  <si>
    <t>Productores con barbechos enriquecidos</t>
  </si>
  <si>
    <t>2012050000175</t>
  </si>
  <si>
    <t>212175-001</t>
  </si>
  <si>
    <t xml:space="preserve">Apoyo a la gestión integral de residuos sólidos - compostaje de residuos sólidos urbanos en las subregiones del departamento de Antioquia </t>
  </si>
  <si>
    <t>Apoyo a los mpios para el fortalecimiento omontaje de un sistema de recuperación energético y material de los residuos sólidos urbanos</t>
  </si>
  <si>
    <t>Esta actividad queda para el segundo semestre se reprogramó a dos (2) las actividades debido al recorte del presupuesto en 100 millones</t>
  </si>
  <si>
    <t>Tranferencia de concocimiento para la operación de los sistemas de  aprovechamiento engergético y material de los resiudos solicos organicos urbano</t>
  </si>
  <si>
    <t>Esta actividad queda para el segundo semestre se reprogramó a diez (10) las actividades debido al recorte del presupuesto en 100 millones</t>
  </si>
  <si>
    <t>2012050000297</t>
  </si>
  <si>
    <t>142297-001</t>
  </si>
  <si>
    <t>Desarrollo de políticas públicas para la planiicación del uso del suelo en el Departamento de Antioquia</t>
  </si>
  <si>
    <t>Elaboración de estudios de coberturas terrestrres</t>
  </si>
  <si>
    <t>N o se desarrolla ninguna actividad ya que su presupuesto fue trasladado en su totalidad así: Pep 142099 $197.927.000, Pep 142100 $90.000.000, Pep 141003 $10.000.000, Pep 142135 $149.073.000, y Pep 122078 $600.000.000. El IGAD presentó una propuesta por valor de $1.047.000.000  la cuall fue aprobada y se inicio proceso contractual posteriornmente por cambio en el nivel directivo del IGAC y enviaron una propusta tecnica de 2.800 milloones de pesos los cuales no se tenian dentro del presupuesto por consiguiente no se continuo el proceso</t>
  </si>
  <si>
    <t>5.2.4. Fomento a la Producción Agropecuaria sostenible</t>
  </si>
  <si>
    <t>2012050000135</t>
  </si>
  <si>
    <t>142135-001</t>
  </si>
  <si>
    <t>Apoyo a la promoción de prácticas responsables y ejemplares en el desarrollo en el Departamento de Antioquia</t>
  </si>
  <si>
    <t>Número de paquetes tecnológicos con enfoque de BPA</t>
  </si>
  <si>
    <t xml:space="preserve"> Sistemas de información del departamento</t>
  </si>
  <si>
    <t>Sistemas de Información existentes, fortalecidos para la gestión de la información del Departamento</t>
  </si>
  <si>
    <t>0.66</t>
  </si>
  <si>
    <t>0.33</t>
  </si>
  <si>
    <t>La meta de 0,66 es la real de Secretaría de Agricultura, el 2,64 corresponde a toda la gobernación</t>
  </si>
  <si>
    <t>Fortalecimiento empresarial, desarrollo de capacidades de innovación y nuevos mercados</t>
  </si>
  <si>
    <t>2012050000047</t>
  </si>
  <si>
    <t>Organizaciones de productores agropecuarios consolidadas y con acceso a mercados</t>
  </si>
  <si>
    <t>No se llena este indicador, ya que se están construyendo son Cuatro plantas de beneficio. Ver cantidades en las actividades del formato financiero.</t>
  </si>
  <si>
    <t>2012050000100</t>
  </si>
  <si>
    <t>Apoyo para el acceso a fuentes de financiación y cofinanciación para iniciativas productivas</t>
  </si>
  <si>
    <t>Valor Créditos Otorgados</t>
  </si>
  <si>
    <t>Este proyecto se desarrollará en el segundo semestre</t>
  </si>
  <si>
    <t>Generación de conocimiento e innovación para el sector agropecuario</t>
  </si>
  <si>
    <t>Proyectos de investigación cofinanciados con centros e institutos del sector agropecuario</t>
  </si>
  <si>
    <t>Subredes de investigación agropecuaria constituidas</t>
  </si>
  <si>
    <t xml:space="preserve">Queda esta actividad para el segundo semestre se aclara que las 6 reportadas en el informejunio 30 es acompañamiento  y seguimiento </t>
  </si>
  <si>
    <t>Identificación, difusión e incorporación al uso de conocimientos y tecnologías productivas</t>
  </si>
  <si>
    <t>Extensionistas y Productores formados en tecnología agropecuaria</t>
  </si>
  <si>
    <t xml:space="preserve">Está en proceso de capacitación el resultado se refleja en el segundo semestre </t>
  </si>
  <si>
    <t>Este dinero fue trasladado en su totalidad así: Pep 122078 $ 50.000.000 y Secretaría General $50.000.000. Por lo tanto la meta es cero</t>
  </si>
  <si>
    <t>Se encuentra en la etapa de insumos</t>
  </si>
  <si>
    <t xml:space="preserve"> Apoyo a la formalización de la propiedad articulada a procesos de desarrollo rural</t>
  </si>
  <si>
    <t>Títulos de tierra otorgados</t>
  </si>
  <si>
    <t>Este indicador se reflejará con su adición presupuestal en el segundo semestre</t>
  </si>
  <si>
    <t xml:space="preserve"> Apoyo productivo a los procesos de restitución de tierras</t>
  </si>
  <si>
    <t>Proyectos productivos establecidos en tierras restituidas</t>
  </si>
  <si>
    <t xml:space="preserve"> Promoción del acceso a tierras articulado a instrumentos de política MADR</t>
  </si>
  <si>
    <t>Personas capacitadas en instrumentos de cofinanciación de tierras</t>
  </si>
  <si>
    <t>Este indicador se reflejará  en el segundo semestre</t>
  </si>
  <si>
    <t xml:space="preserve"> Titulación y ampliación de resguardos</t>
  </si>
  <si>
    <t>Títulos otorgados a comunidades indígenas</t>
  </si>
  <si>
    <t xml:space="preserve"> Perfiles de proyectos: Distritos de riego y drenaje Identificados</t>
  </si>
  <si>
    <t>Formulación de Perfiles de Distritos de Riego y/o drenaje en el departamento de Antioquia</t>
  </si>
  <si>
    <t>Perfiles de proyectos de riego y drenaje formulados</t>
  </si>
  <si>
    <t xml:space="preserve"> Reconversión productiva de áreas en conflicto de uso a través de cultivos permanentes, maderables y no maderables</t>
  </si>
  <si>
    <t>Extensionistas y productores agropecuarios capacitados en uso pertinente de suelos</t>
  </si>
  <si>
    <t xml:space="preserve"> Instrumentos de política pública para la planificación de un uso agropecuario sostenible del suelo</t>
  </si>
  <si>
    <t>Personas capacitadas en el uso de instrumentos de conservación de suelos</t>
  </si>
  <si>
    <t>Este dinero fue trasladado en su totalidad así: Pep 142099 $197.927.000, Pep 142100 $90.000.000, Pep 141003 $10.000.000, Pep 142135 $149.073.000, y Pep 122078 $600.000.000 . Por lo tanto la meta es cero</t>
  </si>
  <si>
    <t xml:space="preserve"> Promoción de Prácticas Responsables y Ejemplares</t>
  </si>
  <si>
    <t>Recomendaciones Técnicas Buenas Prácticas Agropecuarias sistematizadas</t>
  </si>
  <si>
    <t xml:space="preserve">Este indicador se cumple en el segundo semestre y se corrige el dato sumistrado el 30 de junio donde se reportó 6 y son 9 recomendaciones y estas se encuentran en desarrollo </t>
  </si>
  <si>
    <t>Comunicaciones</t>
  </si>
  <si>
    <t>1.5 Antioquia entiende la legalidad</t>
  </si>
  <si>
    <t>1.5.1 Antioquia conoce y debate</t>
  </si>
  <si>
    <t>222321-001</t>
  </si>
  <si>
    <t>Divulgación de las acciones del Gobierno Departamental de Antioquia</t>
  </si>
  <si>
    <t>Puesta en marcha del portal Antioquia es notician creación de la red social que congregue a todos los periodistas</t>
  </si>
  <si>
    <t xml:space="preserve">1. Para la creación de la agencia de noticias y la puesta en marcha del portal Antioquia es noticia es necesario realizar 3 talleres durante el año 2013, con enfoque  en la escritura, producción e interacción digital en el ejercicio perdiodístico. A junio 30 de 2013  no se han realizado talleres, porque la programación comienza a partir del 19 de julio de 2013. Respecto al portal Antioquia es noticia se ha avanzado en la maquetación del sitio, el tipo de contenidos que va a tener y la línea editorial que va a seguir, el micrositio va a estar en funcionamiento antes de finalizar el segundo semestre de 2013. 
2. Teniendo en cuenta que tanto el proyecto Antioquia es noticia como Red Antioquia tienen relación directa con los periodistas del departamento y ambos incluyen la creación de una red social que congregue al mismo públio, se decidió que esta actividad se va a realizar desde el segundo proyecto mencionado. La cantidad programada es 1  portal y a junio 30 de 2013 se ha avanzado en la construcción de los diseños de la red social, al finalizar el segundo semestre se tendrá en funcionamiento. </t>
  </si>
  <si>
    <t>Formación periodística,
 Realización de premiación periodística, Encuentros de comunicadores subregionales.</t>
  </si>
  <si>
    <t xml:space="preserve">Premiacion </t>
  </si>
  <si>
    <t xml:space="preserve">1. Formación periodística: Ver observación #1 de la actividad "Puesta en marcha del portal Antioquia es noticia, creación de la red social que congregue a todos los periodistas" (Celda AD9).
2. Para realizar la actividad de premiación periodística se van a trasladar recursos para hacerlo a través de la convocatoria a estímulos al talento creativo. </t>
  </si>
  <si>
    <t>162324-001</t>
  </si>
  <si>
    <t>Construcción de canales digitales y audiovisuales de interacción en el Departamento de Antioquia</t>
  </si>
  <si>
    <t>Creación   y capacitación  
uso de las diferentes herramientas digitales y audiovisuales</t>
  </si>
  <si>
    <t xml:space="preserve">Programas </t>
  </si>
  <si>
    <t>1. Inicialmente se programó tener8 programas pero a junio 30 de 2013 producimos y dirigimos 11 programas de TV en 4 franjas horarias, 3,5 horas diarias en Teleantioquia (Con el Gobernador, Estudiar vale la pena, Territorio verde, 125 Ideas, Mucho por hacer, Escuela de campo, Generación 9, El Crimen no paga, Enlace, Especiales La más educada, Aprendí a quererme y Olimpiadas del conocimiento*). El rating oscila entre 1,8 y 2,0  puntos IBOPE.</t>
  </si>
  <si>
    <t>Retroalimentación por
 parte de la ciudadanía  en el uso y beneficio de las herramientas de interacción digitales y audiovisuales</t>
  </si>
  <si>
    <t>14.842.478 visitas a los diferentes soportes web y 53.292 interacciones con la ciudadanía.</t>
  </si>
  <si>
    <r>
      <t xml:space="preserve">Nota: Unidad: Interacciones con la ciudadanía. Cantidad I semestre: 6.000. A junio 30 de 2013 se tienen 5 canales de comunicación para contar la más educada en el mundo digital (Facebook, Twitter, Sitio web, YouTube y SoundCloud), </t>
    </r>
    <r>
      <rPr>
        <u/>
        <sz val="9"/>
        <color theme="1"/>
        <rFont val="Calibri"/>
        <family val="2"/>
        <scheme val="minor"/>
      </rPr>
      <t>llevamos 14.842.478 visitas a los diferentes soportes web</t>
    </r>
    <r>
      <rPr>
        <sz val="9"/>
        <color theme="1"/>
        <rFont val="Calibri"/>
        <family val="2"/>
        <scheme val="minor"/>
      </rPr>
      <t xml:space="preserve">, discriminados así:  Visitas página web: 11.928.142 / Seguidores en Twitter: 38.154 / Audiencia en Facebook: 2.643.212 / Reproducciones de los videos en el canal YouTube: 232.970; y </t>
    </r>
    <r>
      <rPr>
        <u/>
        <sz val="9"/>
        <color theme="1"/>
        <rFont val="Calibri"/>
        <family val="2"/>
        <scheme val="minor"/>
      </rPr>
      <t>53.292 interacciones con la ciudadanía a través de los medios de comunicación digitales de la Gobernación de Antioquia</t>
    </r>
    <r>
      <rPr>
        <sz val="9"/>
        <color theme="1"/>
        <rFont val="Calibri"/>
        <family val="2"/>
        <scheme val="minor"/>
      </rPr>
      <t xml:space="preserve"> (Página web, blog, redes sociales, entre otros), discriminados así: Interacciones en Twitter: 6.125 / Interacciones en Facebook: 5.516 / Interacciones en YouTube: 642 / Interacciones en página 41.009. Nota: Esto se mide a través de tres herramientas: Mentions, Google Analytics y Twoolr.</t>
    </r>
  </si>
  <si>
    <t xml:space="preserve">1.5.2 Antioquia Construye </t>
  </si>
  <si>
    <t>162293-001</t>
  </si>
  <si>
    <t>Divulgación del concepto de legalidad en el Departamento de Antioquia</t>
  </si>
  <si>
    <t xml:space="preserve">Campañas en torno al tema de la legalidad, Realización de contenidos audiovisuales </t>
  </si>
  <si>
    <t>Campañas</t>
  </si>
  <si>
    <r>
      <t xml:space="preserve">A junio 30 de </t>
    </r>
    <r>
      <rPr>
        <b/>
        <sz val="9"/>
        <color rgb="FFFF0000"/>
        <rFont val="Calibri"/>
        <family val="2"/>
        <scheme val="minor"/>
      </rPr>
      <t>2013</t>
    </r>
    <r>
      <rPr>
        <sz val="9"/>
        <color theme="1"/>
        <rFont val="Calibri"/>
        <family val="2"/>
        <scheme val="minor"/>
      </rPr>
      <t xml:space="preserve"> se han realizado 3 campañas referentes al tema de legalidad (Rentas lícitas, 200 años e impuesto vehícular)</t>
    </r>
  </si>
  <si>
    <t xml:space="preserve"> Campañas en torno a la legalidad para: escuelas, administración pública y ciudadanía</t>
  </si>
  <si>
    <r>
      <t xml:space="preserve">A junio 30 de </t>
    </r>
    <r>
      <rPr>
        <b/>
        <sz val="9"/>
        <color rgb="FFFF0000"/>
        <rFont val="Calibri"/>
        <family val="2"/>
        <scheme val="minor"/>
      </rPr>
      <t>2013</t>
    </r>
    <r>
      <rPr>
        <sz val="9"/>
        <color theme="1"/>
        <rFont val="Calibri"/>
        <family val="2"/>
        <scheme val="minor"/>
      </rPr>
      <t xml:space="preserve"> se han realizado 7 campañas en torno a la legalidad para escuelas, administración pública y ciudadanía (Parques educativos, Urabá Educada, Estamos haciendo la tarea en las regiones, ¿Quién se le mide?, Ruta Oriente/Suroeste/Norte, Actualización de datos y Todo lo que hacemos aquí adentro se siente en toda Antioquia)</t>
    </r>
  </si>
  <si>
    <t xml:space="preserve">         </t>
  </si>
  <si>
    <t>4.2 Participación para el desarrollo</t>
  </si>
  <si>
    <t>4.2.3 Antioquia comunica democracia</t>
  </si>
  <si>
    <t>222328-001</t>
  </si>
  <si>
    <t>Fortalecimiento de las dinámicas articuladoras con grupos de interés en Antioquia</t>
  </si>
  <si>
    <t>Actualización de las bases
de datos existentes mediante software, creación del manual para el tratamiento de las bases de datos, Creación de un manual para identificar grupos de interés</t>
  </si>
  <si>
    <t>Manual</t>
  </si>
  <si>
    <t>1. Se identificó, clasificó organizó y fijaron las actividades que se van a realizar con los cinco grupos de interés de Antioquia la más educada. 
2. Se construyó un manual para el tratamiento de las bases de datos de los cinco grupos de interés. 
3. Se actualizan contínuamente en excel las bases de datos de los cinco grupos de interés de Antioquia la más educada.</t>
  </si>
  <si>
    <t>Creación de software, 
agenda, actividades de capacitación e información para los públicos involucrados. Realización de actividades con la administración departamental</t>
  </si>
  <si>
    <t>Eventos</t>
  </si>
  <si>
    <t xml:space="preserve">1. Se descartó invertir recursos en un software para administrar las bases de datos y los eventos de Antioquia la más educada porque cambian contínuamente, además se suben a la plataforma Lotus Notes (al que tienen acceso todos los servidores públicos) y al sitio web de la Gobernación.
2. Desde el comienzo de la administración se comenzó a construir una agenda con todos los eventos que realiza el gobierno de Antioquia la más educada con los grupos de interés. Durante el año 2013 se han realizado aproximadamente 330 eventos a junio 30 de 2013 para informar, capacitar, integrar, relacionar, movilizar y relacionarnos con los públicos de interés. </t>
  </si>
  <si>
    <t>4 Inclusión social</t>
  </si>
  <si>
    <t>162307-001</t>
  </si>
  <si>
    <t>Fortalecimiento de los medios de comunicación social y sus realiadores en el departamento de Antioquia</t>
  </si>
  <si>
    <t xml:space="preserve">Primera etapa Talleres en 
aspectos humanísticos, teóricos, legales, y de responsabilidad de los contenidos informativos y comunicativos </t>
  </si>
  <si>
    <t>1. Los 30 talleres del proyecto Red Antioquia se van a realizar a partir de octubre de 2013 en 28 municipios a los medios y actores regionales de comunicación. Los ejes de estos son: radio, televisión, prensa, responsabilidad, ética y legalidad. Van a ser talleres teórico - prácticos que van a permitir renovar liderazgos en comunicaciones locales y regionales, facilitando el libre acceso a la información. Para el año 2014 se va continuar con los talleres en los 96 municipios.
Nota: Esta observación resume las tres actividades que aparecen hacia abajo del mismo proyecto.</t>
  </si>
  <si>
    <t>Capacitación en planes
 de mercadeo, difusión de contenidos y programación focalizada, según interés de comunidad receptora y público local</t>
  </si>
  <si>
    <t xml:space="preserve">Capacitaciones </t>
  </si>
  <si>
    <t>Nota: Ver observación correspondiente a la actividad "Primera etapa talleres en aspectos humanísticos, teóricos, legales y de responsabilida de los contenidos informativos y comunicativos. (Celda AD17).</t>
  </si>
  <si>
    <t>Talleres en aspectos 
humanísticos, teóricos, legales y de responsabilidad de los contenidos informativos y comunicativos</t>
  </si>
  <si>
    <t xml:space="preserve">Talleres </t>
  </si>
  <si>
    <t>Talleres prácticos según 
los soportes de interés en camarografita , fotografía, diseño de impresos, diseño web y edición de audio y video con énfasis en las herramientas digitales</t>
  </si>
  <si>
    <t>Antioquia es noticia</t>
  </si>
  <si>
    <t>Menciones en medios de comunicación masiva en asuntos de legalidad</t>
  </si>
  <si>
    <t xml:space="preserve">A junio 30 de 2013 hemos tenido 30 menciones en medios de comunicación masiva en asuntos de legalidad. </t>
  </si>
  <si>
    <t>Reportes realizados</t>
  </si>
  <si>
    <t>A junio 30 de 2013 llevamos 53.292 interacciones con la ciudadanía a través de los medios de comunicación digitales de la Gobernación de Antioquia (Página web, blog, redes sociales, entre otros), discriminados así: 
- Interacciones en Twitter: 6.125
- Interacciones en Facebook: 5.516.
- Interacciones en YouTube: 642
- Interacciones en página 41.009
Esto se mide a través de tres herramientas: Mentions, Google Analytics y Twoolr.</t>
  </si>
  <si>
    <t>Legalidad entre nos y a un clic</t>
  </si>
  <si>
    <t>Visitas a los diferentes soportes web</t>
  </si>
  <si>
    <t>A junio 30 de 2013 llevamos 14.842.478 visitas a los diferentes soportes web, discriminados así: 
- Visitas página web: 11.928.142. 
- Seguidores en Twitter: 38.154. 
- Audiencia en Facebook: 2.643.212. 
- Reproducciones de los videos en el canal YouTube: 232.970.
Esto se mide a través de tres herramientas: Mentions, Google Analytics y Twoolr.</t>
  </si>
  <si>
    <t>Tu opinión cuenta</t>
  </si>
  <si>
    <t>Registros procesados</t>
  </si>
  <si>
    <t>A la fecha 30 de junio de 2013 no hay registros procesados porque comenzó a operar a partir del 2 de julio de 2013.</t>
  </si>
  <si>
    <t>Todos por la legalidad</t>
  </si>
  <si>
    <t>Campañas realizadas anualmente</t>
  </si>
  <si>
    <t>Se reporta al final del año.</t>
  </si>
  <si>
    <t xml:space="preserve"> Todos por Antioquia - Fortalecimiento de las relaciones del Gobierno Departamental con la comunidad antioqueña y otros niveles territoriales</t>
  </si>
  <si>
    <t>Actores globales, nacionales, regionales y locales involucrados con la administración anualmente</t>
  </si>
  <si>
    <t>A la fecha se ha logrado involucar a 20 actores con la administración departamental así:
- Entidades públicas: 3
- Instituciones educativas: 12
- Instituciones culturales: 1
- Centros comerciales: 3
- Empresa privada: 1 
En actividades como:
Difusión de balance del primer año, espacios para la reflexión sobre la paz y apoyo al programa cafés especiales.</t>
  </si>
  <si>
    <t xml:space="preserve"> Red Antioquia - Promoción de procesos incluyentes de participación ciudadana basados en estrategias de comunicación y movilización</t>
  </si>
  <si>
    <t>Municipios con presencia de actores comprometidos con la participación</t>
  </si>
  <si>
    <t>A la fecha se ha logrado presencia de actores comprometidos en 18 municipios del departamento, incluyendo medios y actores ciudadanos comprometidos con la comunicación.</t>
  </si>
  <si>
    <t>Salud</t>
  </si>
  <si>
    <t>4.3 Generación con garantía de derechos</t>
  </si>
  <si>
    <t>4.3.5 Antioquia mayor</t>
  </si>
  <si>
    <t>2012050000262</t>
  </si>
  <si>
    <t>Protección social integral al adulto mayor en los municipios del departamento de Antioquia - Centros de Bienestar del anciano</t>
  </si>
  <si>
    <t xml:space="preserve"> Cofinanciacion de proyectos para la atención integral al adulto mayor de los municipios del Departamento de Antioquia.</t>
  </si>
  <si>
    <t xml:space="preserve">No. Municipios cofinanciados </t>
  </si>
  <si>
    <t>VI Encuentro Departamental (por regiones) de cabildantes adultos mayores año 2013.  Fortalecimiento de cabildos de adultos mayores, aseroría, asistencia técnica a los municipios y cabildantes.  Fortalecimiento de la política pública de envejecimiento y vejez en el departamento de Antioquia 2013.</t>
  </si>
  <si>
    <t xml:space="preserve">Número </t>
  </si>
  <si>
    <t>Campaña IEC Adulto Mayor.</t>
  </si>
  <si>
    <t>Vacunación contra neumococo e influenza a dultos mayores de los niveles 1 y 2 del SISBEN</t>
  </si>
  <si>
    <t>NUMERO</t>
  </si>
  <si>
    <t xml:space="preserve"> No aplica Ya que el Acuerdo 029 de 2011 nos dice que es competencia del POS</t>
  </si>
  <si>
    <t>Dotación aparatos de locomoción</t>
  </si>
  <si>
    <t>Asesoría y asistencia técnica a centros de atención al adulto mayor y anciano</t>
  </si>
  <si>
    <t>No aplica ya que se incluye en la actividad de la fila 10 T.</t>
  </si>
  <si>
    <t xml:space="preserve">Fortalecimiento de cabildos de adultos mayores,asesoria,asistencia técnica a los municipios y Cabildantes . E implementación de la Politica Pública de envejecimiento y vejez en el Departamento.VII Encuentro Departamentel (por Regiones) de Cabildantes Adultos Mayores año 2012 </t>
  </si>
  <si>
    <t>Protección social integral al adulto mayor en los municipios del departamento de Antioquia - Talento Humano - Atención Adulto Mayor</t>
  </si>
  <si>
    <t>Gestión del Talento Humano , Viaticos y transporte</t>
  </si>
  <si>
    <t>4.5 Población incluida</t>
  </si>
  <si>
    <t>4.5.4 Antioquia capaz</t>
  </si>
  <si>
    <t>2008050000677</t>
  </si>
  <si>
    <t>Promoción de la salud prevención de la discapacidad Departamento de Antioquia - Talento Humano - Discapacidad</t>
  </si>
  <si>
    <t>Recurso Humano</t>
  </si>
  <si>
    <t>Promoción de la salud prevención de la discapacidad Departamento de Antioquia - Discapacidad Rehabilitación y Habilitación</t>
  </si>
  <si>
    <t>Implementación de servicios de Rehabilitación Intermedia en 8 ESE de segundo nivel del Departamento</t>
  </si>
  <si>
    <t>Promoción de la salud prevención de la discapacidad Departamento de Antioquia - Programa Discapacitados</t>
  </si>
  <si>
    <t>Conformación de Comités Municipales de discapacidad</t>
  </si>
  <si>
    <t>Implementación de la Estrategia Rehabilitación Basada en la Comunidad</t>
  </si>
  <si>
    <t>Implementación del Registro para Localización y Caracterización de Personas con Discapacidad -RLCPD-</t>
  </si>
  <si>
    <t>Entrega de ayudas técnicas no pos</t>
  </si>
  <si>
    <t>Formación de líderes comunitarios en atención pre hospitalaria</t>
  </si>
  <si>
    <t>Asesoría y asistencia técnica, formación en accesibilidad a las tecnologías de la comunicación y ayudas técnicas de bajo costo</t>
  </si>
  <si>
    <t>Plan de información, educación y comunicaciones</t>
  </si>
  <si>
    <t>Celebración de la semana de la esperanza y superación</t>
  </si>
  <si>
    <t>Vigilancia a los actores del sisetma en sus competencias (DLS y Aseguradoras)</t>
  </si>
  <si>
    <t>4.1 Condiciones básicas de bienestar</t>
  </si>
  <si>
    <t>4.1.1 Antioquia SANA</t>
  </si>
  <si>
    <t>2012050000271</t>
  </si>
  <si>
    <t>Fortalecimiento del aseguramiento de la población antioqueña Departamento de Antioquia - Unificación de Planes de Salud - Rentas Cedidas</t>
  </si>
  <si>
    <t>Unificacion de Planes de salud</t>
  </si>
  <si>
    <t>Fortalecimiento del aseguramiento de la población antioqueña Departamento de Antioquia - Fortalecimiento del Régimen Subsidiado en Salud</t>
  </si>
  <si>
    <t>Cofinanciacion del Aseguramiento-Regimen Subsidiado en el Departamento de Antioquia</t>
  </si>
  <si>
    <t>Fortalecimiento del aseguramiento de la población antioqueña Departamento de Antioquia - Atención Pacientes Régimen Subsidiado</t>
  </si>
  <si>
    <t>Fortalecimiento del aseguramiento de la población antioqueña Departamento de Antioquia - Unificación de Planes de Salud Premios No Reclamados</t>
  </si>
  <si>
    <t>Fortalecimiento del aseguramiento de la población antioqueña Departamento de Antioquia - Asesoría y Asistencia Técnica  a Municipios del Régimen Subsidiado</t>
  </si>
  <si>
    <t>Asesoria y Asistencia tecnica, Inspeccion, vigilancia y control a la gestión del aseguramiento en salud, en los diferentes actores del sistema</t>
  </si>
  <si>
    <t>Analisis, seguimiento y saneamiento al flujo de Recursos resultantes de la liquidación de los contratos tripartitos perfeccionados entre el Municipio y las respectivas  ARS hoy EPS-S de la vigencia 1996-2004 y 2004-2011</t>
  </si>
  <si>
    <t>Fortalecimiento del aseguramiento de la población antioqueña Departamento de Antioquia - Talento Humano - Aseguramiento</t>
  </si>
  <si>
    <t>GESTION HUMANA</t>
  </si>
  <si>
    <t>2012050000275</t>
  </si>
  <si>
    <t>Servicios de atención en salud a la población pobre y vulnerable Departamento de Antioquia - Prestación de Servicios POS Red Pública</t>
  </si>
  <si>
    <t>Gestión de Prestacion de Servicios de Salud de mediana y alta complejidad en IPS  con contratos</t>
  </si>
  <si>
    <t>Servicios de atención en salud a la población pobre y vulnerable Departamento de Antioquia - Urgencias POS Red Publica</t>
  </si>
  <si>
    <t xml:space="preserve">Gestión de Prestacion de Servicios de Salud de mediana y alta complejidad en IPS  sin contratos </t>
  </si>
  <si>
    <t>Servicios de atención en salud a la población pobre y vulnerable Departamento de Antioquia - Prestación de Servicios Red Privada</t>
  </si>
  <si>
    <t>Servicios de atención en salud a la población pobre y vulnerable Departamento de Antioquia - Urgencias POS Red Privada</t>
  </si>
  <si>
    <t>Servicios de atención en salud a la población pobre y vulnerable Departamento de Antioquia - Prestación de Servicios No POSS Red Pública</t>
  </si>
  <si>
    <t>Servicios de atención en salud a la población pobre y vulnerable Departamento de Antioquia - Urgencias No POSS Red Pública</t>
  </si>
  <si>
    <t>Servicios de atención en salud a la población pobre y vulnerable Departamento de Antioquia - Prestación de Servicios No POS Red Privada</t>
  </si>
  <si>
    <t>Servicios de atención en salud a la población pobre y vulnerable Departamento de Antioquia - Tutelas No Poss Red Privada</t>
  </si>
  <si>
    <t xml:space="preserve">Gestión de Prestacion de Servicios de Salud por Tutelas (Importación de medicamentos) </t>
  </si>
  <si>
    <t>Servicios de atención en salud a la población pobre y vulnerable Departamento de Antioquia - Urgencias No POSS Red Privada</t>
  </si>
  <si>
    <t>Servicios de atención en salud a la población pobre y vulnerable Departamento de Antioquia - SGP Aportes Patronales Mediana, Alta Complejidad Red Pública</t>
  </si>
  <si>
    <t>Servicios de atención en salud a la población pobre y vulnerable Departamento de Antioquia - SGP Aportes Patronales Baja Complejidad</t>
  </si>
  <si>
    <t>Gestión de Prestacion de Servicios de Salud de baja complejidad, en Municipios no certificados</t>
  </si>
  <si>
    <t>Servicios de atención en salud a la población pobre y vulnerable Departamento de Antioquia - Apoyo Reclamaciones Victimas Población Desplazadas</t>
  </si>
  <si>
    <t xml:space="preserve">Gestión de Prestacion de Servicios de Salud de mediana y alta complejidad en IPS sin contratos para poblacion Desplazada </t>
  </si>
  <si>
    <t>Servicios de atención en salud a la población pobre y vulnerable Departamento de Antioquia - Déficit Vigencias Anteriores</t>
  </si>
  <si>
    <t>Servicios de atención en salud a la población pobre y vulnerable Departamento de Antioquia - Segundo Nivel</t>
  </si>
  <si>
    <t>Servicios de atención en salud a la población pobre y vulnerable Departamento de Antioquia - Tercer Nivel</t>
  </si>
  <si>
    <t>Servicios de atención en salud a la población pobre y vulnerable Departamento de Antioquia - apoyo a otros eventos de trauma mayor</t>
  </si>
  <si>
    <t>Servicios de atención en salud a la población pobre y vulnerable Departamento de Antioquia - baja complejidad red pública</t>
  </si>
  <si>
    <t>Servicios de atención en salud a la población pobre y vulnerable Departamento de Antioquia - Programa Inimputables</t>
  </si>
  <si>
    <t>Atención población Inimputable</t>
  </si>
  <si>
    <t>Servicios de atención en salud a la población pobre y vulnerable Departamento de Antioquia - Talento Humano Tutelas</t>
  </si>
  <si>
    <t>Gestion de tutelas</t>
  </si>
  <si>
    <t>N/A</t>
  </si>
  <si>
    <t>Servicios de atención en salud a la población pobre y vulnerable Departamento de Antioquia - Talento Humano - Prestación de Servicios</t>
  </si>
  <si>
    <t xml:space="preserve">Gestion de la Prestacion de servicios de Salud -Interventoria y apoyo a la prestacion de servicios de salud </t>
  </si>
  <si>
    <t>Servicios de atención en salud a la población pobre y vulnerable Departamento de Antioquia - Talento Humano Red Transplantes</t>
  </si>
  <si>
    <t>Fortalecimiento Red de Trasplantes</t>
  </si>
  <si>
    <t>2012050000279</t>
  </si>
  <si>
    <t>Diseño de una EPS mixta o publica para el aseguramiento del regimen Subsidiado Medellin y Antioquia - EPS Mixta</t>
  </si>
  <si>
    <t>Creacion de una EPS mixta o publica para el aseguramiento del Regimen Subsidiado en Medellín y Antioquia</t>
  </si>
  <si>
    <t>2012050000300</t>
  </si>
  <si>
    <t>Fortalecimiento de equipamiento biomedico y hospitalario de las E.S.E Departamento de Antioquia. - Dotación Hospitalaria</t>
  </si>
  <si>
    <t>Mejoramiento a la Dotacion en Equipamiento Biomedico y Equipo Industrial Hospitalario de las ESE de baja, mediana y alta complejidad</t>
  </si>
  <si>
    <t>137.5</t>
  </si>
  <si>
    <t>2012050000301</t>
  </si>
  <si>
    <t>Fortalecimiento de la red prestadora de  de servicios de Salud publica del Departamento de Antioquia - Fortalecimiento de la Red Departamental de Sangre en Antioquia</t>
  </si>
  <si>
    <t>Fortalecimiento de la gestion en la red departamental de sangre de Antioquia</t>
  </si>
  <si>
    <t>Se realizo un replateamiento de las actividades, que fueran mas acordes a la actividades que se van a realizar.</t>
  </si>
  <si>
    <t>Fortalecimiento de la red prestadora de  de servicios de Salud publica del Departamento de Antioquia - Talento Humano Bancos de Sangre</t>
  </si>
  <si>
    <t xml:space="preserve">Fortalecimiento de la red prestadora de  de servicios de Salud publica del Departamento de Antioquia - Ajuste Institucional E.S.E del Departamento </t>
  </si>
  <si>
    <t>AJUSTE INSTITUCIONAL Fortalecimiento a la capacidad de gestion de la alta direccion de las ESE</t>
  </si>
  <si>
    <t>Fortalecimiento de la red prestadora de  de servicios de Salud publica del Departamento de Antioquia - Modernizacion Red Prestadora de Servicios de Salud</t>
  </si>
  <si>
    <t>Pago de la condonabilidad a los municipios(Plata que no se puede tocar)</t>
  </si>
  <si>
    <t>Fortalecimiento de la red prestadora de  de servicios de Salud publica del Departamento de Antioquia - Contruccion ESE Hospital La Maria</t>
  </si>
  <si>
    <t>Remodelacion  y construccion del ESE, Hospital La Maria</t>
  </si>
  <si>
    <t>Fortalecimiento de la red prestadora de  de servicios de Salud publica del Departamento de Antioquia -ambulancias</t>
  </si>
  <si>
    <t>Fortalecimiento de la red prestadora de  de servicios de Salud publica del Departamento de Antioquia - vulnerabilidad sismica</t>
  </si>
  <si>
    <t>Fortalecimiento de la red prestadora de  de servicios de Salud publica del Departamento de Antioquia - mejoramiento en la prestación de servicios de salud-calidad de vida</t>
  </si>
  <si>
    <t>Participacion en el comité nacional de evaluación para determinar la condonabilidad o no de los recursos de la vigencia anterior</t>
  </si>
  <si>
    <t>Evaluacion del cumplimiento de indicadores de condonabilidad a las ESE reestructuradas con el convenio 0392</t>
  </si>
  <si>
    <t>La evaluación se realiza en el segundo semestre del año.</t>
  </si>
  <si>
    <t>Evaluacion del cumplimiento de indicadores de las ESE reestructuradas por el Departamento</t>
  </si>
  <si>
    <t>Análisis de la situacion financiero de las ESE del departamento de Antioquia, para determinar su inclusion en el programa de reestructuracion</t>
  </si>
  <si>
    <t>Se  realizo el analisis de los Municipios de Abriaqui, Puerto Triunfo, San Vicente,Angostura y Barbosa</t>
  </si>
  <si>
    <t>Diplomado para fortalecer la gestión de la alta dirección de las ESE</t>
  </si>
  <si>
    <t>Se inicio con la conceptualización  del premio por la transparencia.</t>
  </si>
  <si>
    <t>Asistencia Técnica a las Juntas directivas para la evaluación de los planes de Gestión de las ESE</t>
  </si>
  <si>
    <t>.</t>
  </si>
  <si>
    <t>Se iniciaran en el segundo se mestre del año.</t>
  </si>
  <si>
    <t xml:space="preserve">Gestión de la Red Departamental de Sangre y  Administración de la Red </t>
  </si>
  <si>
    <t>ANALISIS Y PROPUESTA DE ORGANIZACIÓN DE LAS REDES DE SERVICIOS DE SALUD DE LAS NUEVE SUBREGIONES DEL DEPARTAMENTO DE ANTIOQUIA ( Magdalena Medio y Nordeste)</t>
  </si>
  <si>
    <t>No se realizó convocatoria.</t>
  </si>
  <si>
    <t>Definición y socialización de las Redes de las Subregiones</t>
  </si>
  <si>
    <t>Se realizo la socialización al Directivo de la SSSA,falta la socialización en las regiones.</t>
  </si>
  <si>
    <t xml:space="preserve">INCENTIVOS PARA EL MEJORAMIENTO DE LA CAPACIDAD DE RESPUESTA DE LAS ESE: Buena utilización de los recursos, Transparencia en la Gestión, Mayor productividad, Suficiencia financiera, etc..) </t>
  </si>
  <si>
    <t>Visitas de inspección y vigilancia a las ESE</t>
  </si>
  <si>
    <t>Asesoría y asistencia tecnica sobre el Fortalecimiento de la red de servicios de salud</t>
  </si>
  <si>
    <t>Fortalecimiento de la red prestadora de  de servicios de Salud publica del Departamento de Antioquia - Talento Humano Fortalecimiento y Desarrollo Servicios Salud</t>
  </si>
  <si>
    <t>2012050000302</t>
  </si>
  <si>
    <t>Fortalecimiento de la infraestructura fisica de las ESE Hopitales de mediana y baja  complejidad  Departamento de Antioquia - Infraestructura Hospitalaria</t>
  </si>
  <si>
    <t>MEJORAMIENTO DE LA CAPACIDAD DE RESPUESTA DE LAS ESE DE Murindo y Puerto Berrio.</t>
  </si>
  <si>
    <t>Esta actividad se realizo en  el año  2012</t>
  </si>
  <si>
    <t>Fortalecimiento de la infraestructura fisica de las ESE Hopitales de mediana y baja  complejidad  Departamento de Antioquia - Talento Humano Infraestructura y Dotacion Hospitalaria</t>
  </si>
  <si>
    <t>ANALISIS Y PROPUESTA DE ORGANIZACIÓN DE LAS REDES DE SERVICIOS DE SALUD DE LAS NUEVE SUBREGIONES DEL DEPARTAMENTO DE ANTIOQUIA, SE PRIORIZARA LA SUBREGION DEL   MAGDALENA MEDIO PARA EL 2013</t>
  </si>
  <si>
    <t>Mejoramiento de la infraestructura de las ESE de baja  mediana y alta complejidad con Adecuaciones</t>
  </si>
  <si>
    <t>2012050000303</t>
  </si>
  <si>
    <t>Implementar la modalidad de telemedicina para el fortalecimiento de la red publica Hospitalaria Departamento de Antioquia. - Telemedicina</t>
  </si>
  <si>
    <t>Arrendamiento plataforma tecnológica y prestación de servicios bajo la modalidad de Telemedicina (Teleconsulta- Telediagnóstico) en las ESE del Departameno de Antioquia</t>
  </si>
  <si>
    <t>Implementar la modalidad de telemedicina para el fortalecimiento de la red publica Hospitalaria Departamento de Antioquia. - Talento Humano - Telemedicina</t>
  </si>
  <si>
    <t>Seguimiento y evaluación a la implementación del proyecto de telemediciana en las ESE del departamento de Antioquia.</t>
  </si>
  <si>
    <t>2012050000304</t>
  </si>
  <si>
    <t>Fortalecimiento de la red prestadora de  de servicios de Salud estampillas pro hospitales del Departamento de Antioquia - Primer Nivel 20% Planes de Gastos</t>
  </si>
  <si>
    <t>Mejoramiento a la Dotacion y compra de suministros de las ESE de baja  mediana y alta complejidad</t>
  </si>
  <si>
    <t>Fortalecimiento de la red prestadora de  de servicios de Salud estampillas pro hospitales del Departamento de Antioquia - Primer Nivel  80 % Inversión</t>
  </si>
  <si>
    <t>Mejoramiento de la infraestructura de las ESE de baja  mediana y alta complejidad</t>
  </si>
  <si>
    <t>Fortalecimiento de la red prestadora de  de servicios de Salud estampillas pro hospitales del Departamento de Antioquia - Segundo Nivel 50%  Inversión</t>
  </si>
  <si>
    <t>Fortalecimiento de la red prestadora de  de servicios de Salud estampillas pro hospitales del Departamento de Antioquia - Tercer Nivel 30 % Inversión</t>
  </si>
  <si>
    <t>Fortalecimiento de la red prestadora de  de servicios de Salud estampillas pro hospitales del Departamento de Antioquia - Talento Humano Estampilla Red Hospitalaria</t>
  </si>
  <si>
    <t>Talento humano</t>
  </si>
  <si>
    <t>2008050000471</t>
  </si>
  <si>
    <t>Prestación de servicios de salud de baja complejidad a la población de difícil acceso Departamento de Antioquia (PAS) - Talento Humano Programa Aéreo de Salud</t>
  </si>
  <si>
    <t>BRIGADAS DE SALUD</t>
  </si>
  <si>
    <t xml:space="preserve">Prestación de servicios de salud de baja complejidad a la población de difícil acceso Departamento de Antioquia (PAS) - Prestación de servicios de salud de baja complejidad a población dispersa del </t>
  </si>
  <si>
    <t>TRANSPORTE  DE PACIENTES</t>
  </si>
  <si>
    <t>ATENCION DE URGENCIAS EMERGENCIAS Y DESASTRES</t>
  </si>
  <si>
    <t>APOYO HUMANITARIO</t>
  </si>
  <si>
    <t>2010050000270</t>
  </si>
  <si>
    <t>Implementación y fortalecimiento del SOGC a los prestadores de servicios de salud, Departamento de Antioquia - Tribunal de Etica Médica y Odontológica</t>
  </si>
  <si>
    <t>Vigilancia a los Tribunales de etica medica y odontologica</t>
  </si>
  <si>
    <t xml:space="preserve"> NumeroTribunales de etica vigilados </t>
  </si>
  <si>
    <t>Implementación y fortalecimiento del SOGC a los prestadores de servicios de salud, Departamento de Antioquia - Fortalecimiento de la Inspección Vigillancia y Control de Prestadores y Sistem</t>
  </si>
  <si>
    <t xml:space="preserve">Realizar acciones de Inspección, Vigilancia y Control,Verificación, a los prestadores de servicios de salud del departamento en el cumplimiento de las condiciones y del desarrollo del Sistema Obligatorio de Garantía de la Calidad y las competencias asignadas por ley 715.  </t>
  </si>
  <si>
    <t>Prestador verificado e Inspeccionado</t>
  </si>
  <si>
    <t>Implementación y fortalecimiento del SOGC a los prestadores de servicios de salud, Departamento de Antioquia - Talento Humano - Sistema Obligatorio Garantía de la Calidad</t>
  </si>
  <si>
    <t>Gestión - talento humano + viaticos y transporte</t>
  </si>
  <si>
    <t>Realizar accciones para garantizar la inscripcion y reporte de novedades de los prestadores de servicios de salud</t>
  </si>
  <si>
    <t>Prestador inscrito</t>
  </si>
  <si>
    <t>Realizar acciones para garantizar la inscripcion y registros del recurso humano en salud</t>
  </si>
  <si>
    <t>Personal en salud Inscrito y Registrado</t>
  </si>
  <si>
    <t>Realizar acciones para garantizar el tramite y Gestion de Quejas</t>
  </si>
  <si>
    <t>Quejas gestionadas</t>
  </si>
  <si>
    <t>Realizar acciones para garantizar la inscripcion de lo PSS que se encuentran inactivos en el registro especial de prestadores de Servicios de Salud</t>
  </si>
  <si>
    <t>Realizar acciones de asesoria a los prestadores de servicios de salud en la implementacion del programa de seguridad del paciente</t>
  </si>
  <si>
    <t>Prestador Asesorado</t>
  </si>
  <si>
    <t>Realizar Acciones para la Consolidacion y Analisis del comportamiento de los indicadores del sistema de informacion para la calidad del departamento y definir estraegias para mejorar los mismos</t>
  </si>
  <si>
    <t>Cuadro de Mando de Indicadores</t>
  </si>
  <si>
    <t>142.5</t>
  </si>
  <si>
    <t>No se va hacer, se hace el proximo año</t>
  </si>
  <si>
    <t>Realizar Acciones para garantizar la realizacion de los procesos admnistrativos sancionatorios que se derivan de las acciones de inspeccion y vigilancia realizadas por competencias</t>
  </si>
  <si>
    <t>Procesos  administrativos iniciados</t>
  </si>
  <si>
    <t>Realizar acciones de Asesoria, Asistencia Tecnica, Inspeccion y Vigilancia a los prestadores de servicios de salud en el desarrollo del Programa de Auditoría para el Mejoramiento de la Calidad y Sistema de Información para la Calidad.</t>
  </si>
  <si>
    <t xml:space="preserve">Prestadores inspeccionados y/o vigilados </t>
  </si>
  <si>
    <t>Realizar acciones de asesoria y asistencia técnica en la  implementacion del programa de auditoria para el mejoramiento de la calidad de la atencion en salud con con estandares de acreditación a  las ESE  del departamento.</t>
  </si>
  <si>
    <t xml:space="preserve">ESE asesorada </t>
  </si>
  <si>
    <t>2008050000464</t>
  </si>
  <si>
    <t>Referencia y contrareferencia en el Departamento de Antioquia (CRUE) - Talento Humano Referencia y Contrarreferencia</t>
  </si>
  <si>
    <t>Gestión del proyecto (Talento Humano)</t>
  </si>
  <si>
    <t>Tramitar y dar respuesta, a través del CRUE, a la solicitud de  referencia y contrarreferencia de pacientes urgertes y electivos</t>
  </si>
  <si>
    <r>
      <t xml:space="preserve">Tramitar y dar respuesta, a través del CRUE, a la solicitud de  referencia y contrarreferencia de pacientes </t>
    </r>
    <r>
      <rPr>
        <b/>
        <sz val="8"/>
        <rFont val="Arial"/>
        <family val="2"/>
      </rPr>
      <t>desplazados por la violencia,</t>
    </r>
    <r>
      <rPr>
        <sz val="8"/>
        <rFont val="Arial"/>
        <family val="2"/>
      </rPr>
      <t xml:space="preserve"> urgertes y electivos</t>
    </r>
  </si>
  <si>
    <t>Coordinar la atención de las emergencias y desastres en el Departamento y el transporte en salud</t>
  </si>
  <si>
    <t>Brindar  información y orientación al usuario y  la comunidad, directa y telefónicamente</t>
  </si>
  <si>
    <r>
      <t>Brindar  información y orientación al usuario y  la comunidad</t>
    </r>
    <r>
      <rPr>
        <b/>
        <sz val="8"/>
        <rFont val="Arial"/>
        <family val="2"/>
      </rPr>
      <t xml:space="preserve"> desplazada por la violencia</t>
    </r>
    <r>
      <rPr>
        <sz val="8"/>
        <rFont val="Arial"/>
        <family val="2"/>
      </rPr>
      <t>, directa y telefónicamente</t>
    </r>
  </si>
  <si>
    <t>Brindar  información y orientación al usuario y  la comunidad desplazada por la violencia, directa y telefónicamente</t>
  </si>
  <si>
    <t>Gestionar el fortalecimiento del Centro Regulador de Urgencias, Emergencias y Desastres -CRUE- Departamental</t>
  </si>
  <si>
    <t>Porcentaje</t>
  </si>
  <si>
    <t>Gestión  operativa de la donación y trasplante de organos y tejidos de la red regional 2 de donacion y trasplantes</t>
  </si>
  <si>
    <t>Organizar y coordinar la red  departamental de comunicaciones en salud</t>
  </si>
  <si>
    <t>Asesoría y Asistecia Técnica realizadas a diferentes actores del SGSSS  en E y D, R y CR</t>
  </si>
  <si>
    <t>Fortalecimiento Institucional</t>
  </si>
  <si>
    <t>Gestionar el mantenimiento preventivo y curativo de equipos y otros elementos del CRUE</t>
  </si>
  <si>
    <t>2012050000176</t>
  </si>
  <si>
    <t>Construcción  etapa dos y dotación del nuevo hospital caucasia del bajo  cauca caucasia antioquia.    - Hospital Regional de Caucasia</t>
  </si>
  <si>
    <t xml:space="preserve"> Infraestructura de laESE de alta complejidad.</t>
  </si>
  <si>
    <t xml:space="preserve">Unidad </t>
  </si>
  <si>
    <t>Dotación de la ESE de  alta complejidad.</t>
  </si>
  <si>
    <t>2012050000010</t>
  </si>
  <si>
    <t>Asesoría y asistencia técnica en las diferentes acciones en salud de la población víctima del desplazamiento forzado con enfoque diferencial en los minicipios del departamento de Antioquia - Talento Humano Promocion de la Salud Desplazados</t>
  </si>
  <si>
    <t>Gestión del recurso Humano</t>
  </si>
  <si>
    <t>Nùmero</t>
  </si>
  <si>
    <t>Asesoría y Asistencia Técnica a los actores del SGSSS para difundir los derechos en salud de las víctimas y el conocimiento de los autos 251, 004, 005, auto discapacidad.</t>
  </si>
  <si>
    <t>Material educativo IEC</t>
  </si>
  <si>
    <t>Concertar la participación de las víctimas de grupos étnicos afectados por el conflicto armado, reparación integral en salud. Resolución 4493.</t>
  </si>
  <si>
    <t>Seguimiento a los autos de la corte constitucional para la protección de víctimas del conflicto armado</t>
  </si>
  <si>
    <t>2012050000260</t>
  </si>
  <si>
    <t>Desarrollo vigilancia y control de la gestion interna de residuos hospitalarios y similares en establecimientos generadores existentes en municipios categoria 4,5 y 6 del Departamento. - Fortalecimiento de la Inspección Vigilancia y Control Gestión Interna Residuos</t>
  </si>
  <si>
    <t>Inspeccionar, vigilar, controlar, asesorar y promocionar la Gestión Interna Residuos Hospitalarios y Similares en Establecimientos Generadores.</t>
  </si>
  <si>
    <t>Verificación gestion interna de residuos hospitalarios y similares en establecimientos generadores</t>
  </si>
  <si>
    <t>numero</t>
  </si>
  <si>
    <t>Control residuos de riesgo biologico y/o productos de decomiso</t>
  </si>
  <si>
    <t>kilos</t>
  </si>
  <si>
    <t>Promocion sobre el manejo y disposición de residuos hospitalarios y similares</t>
  </si>
  <si>
    <t>numero de municipios</t>
  </si>
  <si>
    <t>Desarrollo vigilancia y control de la gestion interna de residuos hospitalarios y similares en establecimientos generadores existentes en municipios categoria 4,5 y 6 del Departamento. - Talento Humano - Residuos Hospitalarios</t>
  </si>
  <si>
    <t>RECURSO HUMANO</t>
  </si>
  <si>
    <t>2012050000261</t>
  </si>
  <si>
    <t>Implementación gestion y control de las principales zoonosis en el Departamento, con enfasis en rabia canina y felina todo el Departamento de Antioquia. - Control Sanitario Zoonosis</t>
  </si>
  <si>
    <t>vacunacion de caninos y felinos  (compra de biologicos, insumos, cadena de frio, Vigilancia activas, transporte)</t>
  </si>
  <si>
    <t>Numero Animales Vacunados</t>
  </si>
  <si>
    <t>Control Natal , esterilizacion de caninos y felinos</t>
  </si>
  <si>
    <t>Numero Municipios Atendidos</t>
  </si>
  <si>
    <t>Ajustada por la actividad de la fila 138</t>
  </si>
  <si>
    <t>Intervencion de eventos zoonoticos especiales  y de interes en salud publica, asesoria y asistencia tecnica.</t>
  </si>
  <si>
    <t xml:space="preserve">Numero </t>
  </si>
  <si>
    <t>Control Natal , esterilizacion de caninos y felinos : Compra de vehículo, adecuación dotación y operación unidad móvil veterinaria</t>
  </si>
  <si>
    <t>Implementación gestion y control de las principales zoonosis en el Departamento, con enfasis en rabia canina y felina todo el Departamento de Antioquia. - Talento Humano - Zoonosis</t>
  </si>
  <si>
    <t xml:space="preserve">Gestion del Proyecto </t>
  </si>
  <si>
    <t>2012050000263</t>
  </si>
  <si>
    <t>Proyecto prevención y control de las enfermedades transmitidas por vectores (EGI) Departamento de Antioquia - Programa Malaria</t>
  </si>
  <si>
    <t>Fumigacion para malaria, dengue y leishmaniasis, promoción de la salud e intervenciòn de criaderos</t>
  </si>
  <si>
    <t xml:space="preserve">Numero vivienda intervenida   </t>
  </si>
  <si>
    <t>Fumigacion para malaria, dengue y leishmaniasis, promoción de la salud, medidas de barrera e intervenciòn de criaderos</t>
  </si>
  <si>
    <t>Protecciòn de camas con toldillos de larga duraciòn</t>
  </si>
  <si>
    <t xml:space="preserve"> Numero Cama protegida</t>
  </si>
  <si>
    <t>Compra insumos</t>
  </si>
  <si>
    <t xml:space="preserve"> Numero Compra</t>
  </si>
  <si>
    <t>Proyecto prevención y control de las enfermedades transmitidas por vectores (EGI) Departamento de Antioquia - Talento Humano - Vectores</t>
  </si>
  <si>
    <t>Gestión proyecto</t>
  </si>
  <si>
    <t>2012050000264</t>
  </si>
  <si>
    <t>Fortalecimiento de los actores del sistema de seguridad social en salud mental en el Departamento de Antioquia - Prevención Salud Mental</t>
  </si>
  <si>
    <t>Levantar la linea de base en salud mental-situacion y perfil epidemiologico de Salud mental</t>
  </si>
  <si>
    <t>se cambia redaccion
Levantar la linea de base en salud mental-situacion y perfil epidemiologico de Salud mental</t>
  </si>
  <si>
    <t>Asesoraria  y Asistir tecnicamenteAAT a los municipios para generar capacidad instalada en estrategias de promocion de la salud mental y prevencion de sustancias psicoactivas</t>
  </si>
  <si>
    <r>
      <rPr>
        <b/>
        <sz val="10"/>
        <rFont val="Calibri"/>
        <family val="2"/>
        <scheme val="minor"/>
      </rPr>
      <t>Se fusionaron</t>
    </r>
    <r>
      <rPr>
        <sz val="10"/>
        <rFont val="Calibri"/>
        <family val="2"/>
        <scheme val="minor"/>
      </rPr>
      <t xml:space="preserve"> las siguientes  actividades :
Asesorìa y asistencia tècnica AAT a los actores del sistema de proteccion social en las rutas de atencion a l</t>
    </r>
    <r>
      <rPr>
        <b/>
        <sz val="10"/>
        <rFont val="Calibri"/>
        <family val="2"/>
        <scheme val="minor"/>
      </rPr>
      <t xml:space="preserve">a vif </t>
    </r>
    <r>
      <rPr>
        <sz val="10"/>
        <rFont val="Calibri"/>
        <family val="2"/>
        <scheme val="minor"/>
      </rPr>
      <t>segun competencia y sector.
Realizar la asesorìa y asistencia tecnica AAT  de las  acciones de promocion del trato digno y la implementacion del modelo de intervencion integral en casos de a</t>
    </r>
    <r>
      <rPr>
        <b/>
        <sz val="10"/>
        <rFont val="Calibri"/>
        <family val="2"/>
        <scheme val="minor"/>
      </rPr>
      <t>buso sexual.</t>
    </r>
    <r>
      <rPr>
        <sz val="10"/>
        <rFont val="Calibri"/>
        <family val="2"/>
        <scheme val="minor"/>
      </rPr>
      <t xml:space="preserve">
Asesorìa y asistencia tecnica AAT en elementos </t>
    </r>
    <r>
      <rPr>
        <b/>
        <sz val="10"/>
        <rFont val="Calibri"/>
        <family val="2"/>
        <scheme val="minor"/>
      </rPr>
      <t xml:space="preserve">normativos de la vif </t>
    </r>
    <r>
      <rPr>
        <sz val="10"/>
        <rFont val="Calibri"/>
        <family val="2"/>
        <scheme val="minor"/>
      </rPr>
      <t>a los actores institucionales segun competencia y sector.
Asesorìa y asistencia tecnica AAT a los actores institucionales y sectores del sistema de proteccion social de los municipios de Antioquia en acciones de promocion, prevencion, vigilancia epidemiologica y atencion a la</t>
    </r>
    <r>
      <rPr>
        <b/>
        <sz val="10"/>
        <rFont val="Calibri"/>
        <family val="2"/>
        <scheme val="minor"/>
      </rPr>
      <t xml:space="preserve"> conducta suicida</t>
    </r>
    <r>
      <rPr>
        <sz val="10"/>
        <rFont val="Calibri"/>
        <family val="2"/>
        <scheme val="minor"/>
      </rPr>
      <t xml:space="preserve"> según competencia y sector.
Asesorìa y asistencia tecnica  AAT a los actores del sistema de proteccion social en las</t>
    </r>
    <r>
      <rPr>
        <b/>
        <sz val="10"/>
        <rFont val="Calibri"/>
        <family val="2"/>
        <scheme val="minor"/>
      </rPr>
      <t xml:space="preserve"> rutas de atencion a la vif</t>
    </r>
    <r>
      <rPr>
        <sz val="10"/>
        <rFont val="Calibri"/>
        <family val="2"/>
        <scheme val="minor"/>
      </rPr>
      <t xml:space="preserve"> segun competencia y sector.
Asesorìa y asistencia  AAT al personal psicosocial y medico/paramedico para deteccion y abordaje de la </t>
    </r>
    <r>
      <rPr>
        <b/>
        <sz val="10"/>
        <rFont val="Calibri"/>
        <family val="2"/>
        <scheme val="minor"/>
      </rPr>
      <t>conducta suicida</t>
    </r>
    <r>
      <rPr>
        <sz val="10"/>
        <rFont val="Calibri"/>
        <family val="2"/>
        <scheme val="minor"/>
      </rPr>
      <t xml:space="preserve"> y los diferentes trastornos mentales y del comportamiento
</t>
    </r>
  </si>
  <si>
    <t xml:space="preserve">Asesoraria y asistir tècnicamente AAT en las estrategias de: Habilidades para la vida, Instituciones educativas y espacios libres de humo de tabaco, Pactos por la vida, Saber beber es saber vivir, centros de escucha </t>
  </si>
  <si>
    <t>Gestion del conocimiento en el tema de SPA para el abordaje del tema, eventos academicos y de formacion.</t>
  </si>
  <si>
    <t>167.5</t>
  </si>
  <si>
    <t>Elaboracion del  mapa de riesgo municipal con el fin de evaluar y realizar monitoreo a las acciones realizadas.</t>
  </si>
  <si>
    <t>Asesorìa y asistencia tècnica AAT a los actores del sistema de proteccion social en las rutas de atencion a la vif segun competencia y sector</t>
  </si>
  <si>
    <t>Realizar la asesorìa y asistencia tecnica AAT  de las  acciones de promocion del trato digno y la implementacion del modelo de intervencion integral en casos de abuso sexual</t>
  </si>
  <si>
    <t>Asesorìa y asistencia tecnica AAT en elementos normativos de la vif a los actores institucionales segun competencia y sector</t>
  </si>
  <si>
    <t>Asesorìa y asistencia tecnica AAT a los actores institucionales y sectores del sistema de proteccion social de los municipios de Antioquia en acciones de promocion, prevencion, vigilancia epidemiologica y atencion a la conducta suicida según competencia y sector.</t>
  </si>
  <si>
    <t>Asesorìa y asistencia tecnica  AAT a los actores del sistema de proteccion social en las rutas de atencion a la vif segun competencia y sector</t>
  </si>
  <si>
    <t>Asesorìa y asistencia  AAT al personal psicosocial y medico/paramedico para deteccion y abordaje de la conducta suicida y los diferentes trastornos mentales y del comportamiento</t>
  </si>
  <si>
    <t>Gestionar la cofinanaciacion de los Municipios de acuerdo a la priorizacion de la corte constitucional para la poblacion en condicion de desplazamiento y / o Problemática de salud menta.</t>
  </si>
  <si>
    <t xml:space="preserve"> Asesorìa y asistencia a las direcciones locales de salud para implementar acciones de promocion, prevencion, vigilancia y seguimiento a los eventos de interes en  salud mental.</t>
  </si>
  <si>
    <r>
      <rPr>
        <b/>
        <sz val="10"/>
        <rFont val="Calibri"/>
        <family val="2"/>
        <scheme val="minor"/>
      </rPr>
      <t xml:space="preserve">se cambia redaccion
</t>
    </r>
    <r>
      <rPr>
        <sz val="10"/>
        <rFont val="Calibri"/>
        <family val="2"/>
        <scheme val="minor"/>
      </rPr>
      <t xml:space="preserve"> Asesorìa y asistencia a las direcciones locales de salud para implementar acciones de promocion, prevencion, vigilancia y seguimiento a los eventos de interes en  salud mental 
</t>
    </r>
  </si>
  <si>
    <t>Actualizar la situación de salud mental en el departamento</t>
  </si>
  <si>
    <t>Seguimiento al componente de salud mental en los planes de intervenciones colectivas municipales</t>
  </si>
  <si>
    <t>Asesoría y asistecncia técnica a los actores del sistema de protección social en las rutas de atención  a la violencia intrafamiliar, violencia sexual y conducta suicida, según competencia y sector</t>
  </si>
  <si>
    <t>Adaptar la Politica Nacional de Salud Mental en concordancia con los lineamientos Nacionales ( Ley 1616 de  2013 y Plan decenal resolucion 1843 de 23013)</t>
  </si>
  <si>
    <t>Fortalecimiento de los actores del sistema de seguridad social en salud mental en el Departamento de Antioquia - Talento Humano Prevencion Enfermedad Mental</t>
  </si>
  <si>
    <r>
      <t xml:space="preserve">Conformacion de redes de apoyo Municipales en el marco de Atencion Primaria en salud ,Grupos funcionles en salud mental  - </t>
    </r>
    <r>
      <rPr>
        <sz val="8"/>
        <rFont val="Arial"/>
        <family val="2"/>
      </rPr>
      <t>conformacion de los comites.</t>
    </r>
  </si>
  <si>
    <t>Asesoría y Asistencia Técnica en    la Política Nacional para la Reducción del Consumo de Sustancias en el  Modelo de Atención Primaria en Salud:
Conceptos básicos en farmacodependencia
 Normatividad vigente
Rutas de acceso)
 Línea de acción Instituciones Educativas  Libres de Humo.
Pactos por la Vida
Realización de evento académico en pro de la gestión del conocimiento, frente a la promoción y prevención del consumo de sustancia de sustancias psicoactivas.
Implementacion de las estrategias de: Habilidades para la vida, Instituciones educativas y espacios libres de humo de tabaco, Pactos por la vida, Saber beber es saber vivir.Politica Nal</t>
  </si>
  <si>
    <t>Asesoria y Asistencia técnica para la construcción de PLANES MUNICIPALES  de reducción del consumo de sustancias psicoactivas :Factores protectores, promoción de la salud mental.</t>
  </si>
  <si>
    <t>Concurrencia a los municipios para la atención psicosocial a la población victima del desplazamiento en en cumplimiento a los autos de la corte, Sentencia T 025 mediante los AUTOS 251 y 092.</t>
  </si>
  <si>
    <t>2012050000265</t>
  </si>
  <si>
    <t>Fortalecimiento de la Estrategia  Escuela saludable  Departamento de Antioquia - Promoción Salud Bienestar Escuelas</t>
  </si>
  <si>
    <t xml:space="preserve">Instituciones Educativas de los municipios priorizados 2013 recibiendo asesoría y asistencia técnica para el apoyo a la implementación de la EES.              </t>
  </si>
  <si>
    <t>Municipios con concurrencia para implementar las estrategias de promoción de la salud en el marco de la Estrategia Escuela Saludable.</t>
  </si>
  <si>
    <t>Encuentros Subregionales de Actualización y Seguimiento a la Estrategia Escuela Saludable</t>
  </si>
  <si>
    <t>Concurrencia a municipios para la ejecución de acciones, promoción, prevención en salud pública en las comunidades educativas en la implementación de la estrategia escuela saludable</t>
  </si>
  <si>
    <t>Encuentros subregionales para asesoría en la articulación interinstitucional en el marco de la estrategia EES</t>
  </si>
  <si>
    <t>Fortalecimiento de la Estrategia  Escuela saludable  Departamento de Antioquia - Talento Humano Escuela Saludable</t>
  </si>
  <si>
    <t>Recurso Humano responsable de la Gestión del Proyecto Escuela Saludable 2012-2015</t>
  </si>
  <si>
    <t>Recurso Humano Apoyo Logístico (Auxiliar Administrativo)</t>
  </si>
  <si>
    <t>2012050000267</t>
  </si>
  <si>
    <t>Fortalecimiento estilos de vida saludables  y atención integral para las condiciones cronicas en el Departamento de Antioquia. - Implementación de Estrategias para la Atención Integral de Enfermedades Crónic</t>
  </si>
  <si>
    <t>Vigilancia Epidemiológica de los eventos de interés en Salud Pública</t>
  </si>
  <si>
    <t>Replanteada por la actividad formulada en la fila  177.</t>
  </si>
  <si>
    <t>Asesoria y asistencia tecnica a los actores en el manejo de las guías de atención de las ECNT</t>
  </si>
  <si>
    <t>Seguimiento a los actores del SGSSS al cumplimiento de las normas técnicas según su competencia</t>
  </si>
  <si>
    <t xml:space="preserve">Gestionar la conformación de redes sociales de apoyo para las ECNT </t>
  </si>
  <si>
    <t>Conformar y poner en marcha el concejo departamental de cáncer infantil</t>
  </si>
  <si>
    <t>Fortalecer el sistema de información con la consolidación base de datos del Registro Poblacional de Cáncer de Antioquia</t>
  </si>
  <si>
    <t>Campaña para fortalecer estilos de vida saludables e identificación temprana de riesgos</t>
  </si>
  <si>
    <t>Serie "Aprendí a Quererme"</t>
  </si>
  <si>
    <t>Recursos destinados para contratar con Indeportes "Por su Salud Muévase Pues"</t>
  </si>
  <si>
    <t>Vigilancia y Control</t>
  </si>
  <si>
    <t>Replanteada por la actividad que esta en la fila 176</t>
  </si>
  <si>
    <t>Vigilancia Epidemiológica</t>
  </si>
  <si>
    <t>Promover estrategias de IEC</t>
  </si>
  <si>
    <t>Replanteada por la actividad que esta en la fila 182 y 183</t>
  </si>
  <si>
    <t>Promocionar, aplicar  las estrategias de APS,EES Y CARMEN (conjunto de acciones para la reduccion multifactorial de las enfermedades cronicas).</t>
  </si>
  <si>
    <t>Replanteada por la actividad que esta en la fila  184</t>
  </si>
  <si>
    <t>Gestion del conocimiento(Investigaciones y registro poblacional de cancer)</t>
  </si>
  <si>
    <t xml:space="preserve">Número  </t>
  </si>
  <si>
    <t>Replanteada por la actividad que esta en la fila  176</t>
  </si>
  <si>
    <t>Aplicación de la estrategia de actividad fisica</t>
  </si>
  <si>
    <t>Fortalecimiento estilos de vida saludables  y atención integral para las condiciones cronicas en el Departamento de Antioquia. - Talento Humano Enfermedades Crónicas</t>
  </si>
  <si>
    <t>TALENTO HUMANO</t>
  </si>
  <si>
    <t>Gestión del proyecto.</t>
  </si>
  <si>
    <t>2012050000268</t>
  </si>
  <si>
    <t>Mejoramiento de la salud bucal de la población menor de 18 años escolarizada en los municipios priorizados en el Departamento de Antioquia - Fortalecimiento de la Salud Bucal</t>
  </si>
  <si>
    <t>Desarrollo de las acciones  de promoción de salud bucal a traves de las estrategias de  APSR y escuelas saludables en la poblacion escolarizada    en basica primaria</t>
  </si>
  <si>
    <t xml:space="preserve">Estaba programado para cofinanciación desde el proyecto de salud bucal, pero por directriz de la Gerencia de salud pública  se decidio pasar los recursos directamente a Atención Primaria en Salud y desde alli se cofinancia el recurso humano para salud  bucal como son las higienistas Orales. Dentro de esta actividad tambien están contempladas las Asesorias y asistencias técnicas y se dieron a través de talleres regionales a 107 municipios. </t>
  </si>
  <si>
    <t xml:space="preserve">Visita seguimiento a las acciones de  promoción de la salud bucal  realizados  a través de estrategias de escuelas saludables y APSR  y  a las acciones de Proteccion Especifica y detección Temprana de la Res 412 de 2000 en las ESE-Hospitales. </t>
  </si>
  <si>
    <t xml:space="preserve">Taller  de seguimiento a  la implementación del sistema de vigilancia del riesgo de la fluorosis dental  dirigido  a los odontólogos de las 12 UPGD centinelas  </t>
  </si>
  <si>
    <t>Numero ESE 
de las
 subregiones</t>
  </si>
  <si>
    <t xml:space="preserve">Nunca se programaron 8 sino 1 . </t>
  </si>
  <si>
    <t>Seguimiento, análisis y evaluación del sistema de vigilancia  de la fluorosis dental. en las 12 UPGD</t>
  </si>
  <si>
    <t>Seguimiento  a los planes de mejoramiento  a las acciones de protección especifica en salud bucal  en las 23 EPS .de los regimenes contributivo y subsidiado</t>
  </si>
  <si>
    <t xml:space="preserve">numero EPS
</t>
  </si>
  <si>
    <t>Diseño, elaboración y ejecución de estrategias IEC</t>
  </si>
  <si>
    <t>Mejoramiento de la salud bucal de la población menor de 18 años escolarizada en los municipios priorizados en el Departamento de Antioquia - Talento Humano - Salud Bucal</t>
  </si>
  <si>
    <t>GESTION DEL TALENTO HUMANO</t>
  </si>
  <si>
    <t>2012050000269</t>
  </si>
  <si>
    <t>Implementación vigilancia sanitaria y de salud pública en puntos de entrada y medios de transporte en el departamento de Antioquia - Emergencias de Importancia Internacional (ESPII)</t>
  </si>
  <si>
    <t>Inspeccion,vigilancia y control a embaraciones maritimas,fluvialesy de pescadores,terminales terrestres y aereas,emision de certificados de exencion de control a bordo y comité local y secccional de sanidad portuaria</t>
  </si>
  <si>
    <t>Número de acciones de IVC</t>
  </si>
  <si>
    <t>A la fecha no se cuenta con técnico para hacer inspección, vigilancia y control a embarcaciones fluviales y pescadores.</t>
  </si>
  <si>
    <t xml:space="preserve">Inspeccion,vigilancia y control a embaraciones maritimas,fluvialesy de pescadores, emision de certificados de exencion de control a bordo y comité local Turbo </t>
  </si>
  <si>
    <t>Muebles de oficina inspectores portuarios, técnicos sanidad portuaria y laboratorio de agua</t>
  </si>
  <si>
    <t xml:space="preserve">Vigilancia aguas residuales caños de Caucasia y Puerto Berrio </t>
  </si>
  <si>
    <t>Dotación de insumos para la atención de emergencias de eventos de salud pública</t>
  </si>
  <si>
    <t>Apoyo logistico para desarrollo e intervencion de eventos de salud publica (simulacros)</t>
  </si>
  <si>
    <t>Impresión-reproducción del RSI, anexo 2 del RSI, guia práctica de bolsillo, protocolos de salud pública</t>
  </si>
  <si>
    <t>Transporte para inspectores portuarios Turbo</t>
  </si>
  <si>
    <t>Complemento campañas promoción influenza</t>
  </si>
  <si>
    <t>Desarrollo de acciones de prevención y promoción a traves de la información, educación y comunicación. Puntos de Entrada Internacional y regionales</t>
  </si>
  <si>
    <t>Implementación vigilancia sanitaria y de salud pública en puntos de entrada y medios de transporte en el departamento de Antioquia - Talento Humano Seguridad Portuaria</t>
  </si>
  <si>
    <t xml:space="preserve">Vigilancia aguas residuales caño de turbo, Caucasia y Puerto Berrio y de aguas de lastre en embarcaciones maritimas para la deteccion del vibrio colera </t>
  </si>
  <si>
    <t>Número DE MUESTRAS</t>
  </si>
  <si>
    <t>Se modifico por la actividad que esta planteada en la fila 202, ya  que vigilancia de las  aguas de lastre no tienen ningun costo para el Subproyecto</t>
  </si>
  <si>
    <t>Asesoria y asistencia tecnica en RSI-2005,planes de contingencia, seguimiento a alertas y eventos, creacion ERI,actualizacionde protocolos y reunion articulacion CRUE-ERI-DAGRED-CTGRD</t>
  </si>
  <si>
    <t>NUMERO DE ERI (Equipos de respuesta inmediata) CONFORMADOS</t>
  </si>
  <si>
    <t>se modifico por la actividad que se planteo en la fila 203</t>
  </si>
  <si>
    <t>Apoyo logistico para desarrollo e intervencion de eventos de salud publica y desarrollo de capacidades basicas (simulacros</t>
  </si>
  <si>
    <t>se saco del POAI por carecer de capacidades básica para desarrollar un simulacro.</t>
  </si>
  <si>
    <t>Desarrollo de acciones de prevencion promocion a traves de la informacion, educacion y comunicación</t>
  </si>
  <si>
    <t xml:space="preserve">Número Campaña realizada   </t>
  </si>
  <si>
    <t>Se modifico por la actividad de la fila 208</t>
  </si>
  <si>
    <t>apoyo logistico a las actividades de inspeccion,vigilancia y control (arriendo oficina TAS Turbo)</t>
  </si>
  <si>
    <t>Se modifico por la actividad planteada en la fila 202</t>
  </si>
  <si>
    <t>2012050000270</t>
  </si>
  <si>
    <t>Fortalecimiento del proceso de vigilancia en salud y gestión del conocimiento Departamento de Antioquia - Fortaleciminento del sistema de Vigilancia en Salud del Departamento</t>
  </si>
  <si>
    <t>Realización de visitas de Inspección, Vigilancia  y Control al regimen subsidiado y contributivo.</t>
  </si>
  <si>
    <t>Número de visitas</t>
  </si>
  <si>
    <t>Realización de visitas de Inspección, Vigilancia  y Control a la gestión del Plan de intervenciones colectivas a nivel municipal</t>
  </si>
  <si>
    <t>Comité de vigilancia Epidemiológica Departamental</t>
  </si>
  <si>
    <t>Boletín Información para la acción publicados</t>
  </si>
  <si>
    <t>Revista de  Salud Pública Departamental Publicada</t>
  </si>
  <si>
    <t>EL proyecto no tenia recursos para esta actividad.</t>
  </si>
  <si>
    <t>Apoyo logistico investigación en brotes</t>
  </si>
  <si>
    <t>El número 125 hace referencia a los municipios del Dpartamento, y el 12  a los meses del año; pues en cualquier parte en cualquier momento se puede presentar un brote que se debe atender.</t>
  </si>
  <si>
    <t>Gestión de la información en Salud Pública (recopilación, validación, análisis de datos), retroalimentación a los generadores de datos.</t>
  </si>
  <si>
    <t>Unidades de analisis realizadas</t>
  </si>
  <si>
    <t xml:space="preserve">En el año 2012 no se realizaron unidades de analisis porque se requirió enfatizar la capactiación en los  cambios del protocolo de VIF y S. </t>
  </si>
  <si>
    <t>Calculo de la proporción de UPGD que notifican oportunamente</t>
  </si>
  <si>
    <t>Porcentaje UPGD</t>
  </si>
  <si>
    <t>Se excluyo del proyecto por que es un actividad de los municipios nuestar es solo consolidar la información y enviarla a nivel Nacional</t>
  </si>
  <si>
    <t>Calculo de la proporción de municipios que notifican oportunamente</t>
  </si>
  <si>
    <t>Registro Poblacional del cancer</t>
  </si>
  <si>
    <t>Se excluyo, ya que esta se encuentra en el Proyecto de Cronicas.</t>
  </si>
  <si>
    <t>Arrendamiento de la sede Gerencia de Salud Publica</t>
  </si>
  <si>
    <t>Fortalecimiento del proceso de vigilancia en salud y gestión del conocimiento Departamento de Antioquia - Talento Humano - SIVIGILA</t>
  </si>
  <si>
    <t>talento Humano 
8</t>
  </si>
  <si>
    <t>Corresponde al talento humano del subproyecto</t>
  </si>
  <si>
    <t>2012050000272</t>
  </si>
  <si>
    <t>Proyecto de la Vigilancia sanitaria de la calidad de los medicamentos y afines Departamento de Antioquia - Talento Humano - Vigilancia Medicamentos</t>
  </si>
  <si>
    <t xml:space="preserve">Gestion del proyecto Talento humano  INSPECCIÓN,VIGILANCIA Y CONTROL  </t>
  </si>
  <si>
    <t>Vigilancia sanitaria de la calidad de los medicamentos</t>
  </si>
  <si>
    <t>numero de visitas</t>
  </si>
  <si>
    <t>Se han fortalecido los grupos de trabajo, obteniendo mayor cobertura</t>
  </si>
  <si>
    <t>Suministro de medicamenmtos monopolio del estado y recetarios oficiales a traves del fondo rotatorio de estupefacientes</t>
  </si>
  <si>
    <t>numero de despachos</t>
  </si>
  <si>
    <t>asesoria y asistencia tecnica para el manejo de medicamentos</t>
  </si>
  <si>
    <t xml:space="preserve">numero de personas asesoradas </t>
  </si>
  <si>
    <t>vigilancia de eventos adversos en insumos medicos y farmacologicos</t>
  </si>
  <si>
    <t xml:space="preserve">numero de eventos </t>
  </si>
  <si>
    <t>fomento de estilos de vida saludables. Manejo adecuado de medicamentos</t>
  </si>
  <si>
    <t>numero de campañas</t>
  </si>
  <si>
    <t>En proceso de ejecución con 30% de avance</t>
  </si>
  <si>
    <t>Control de calidad de medicamentos y afines</t>
  </si>
  <si>
    <t xml:space="preserve">Numero de Muestras </t>
  </si>
  <si>
    <t>2012050000273</t>
  </si>
  <si>
    <t>Fortalecimiento de los servicios de salud sexual y reproductiva en el Departamento de Antioquia - Salud Sexual y Reproductiva de Antioquia</t>
  </si>
  <si>
    <t>Entrega de preservativos para la prevención de ITS, embarazos no deseados.</t>
  </si>
  <si>
    <t>Número preservativos</t>
  </si>
  <si>
    <t>Esta en proceso para la compra y posterior distribución.</t>
  </si>
  <si>
    <t>Asesoria y asistencia técnica a los actores del SGSSS (DLS, ESE, IPS, EPS)</t>
  </si>
  <si>
    <t>Número minicipios.</t>
  </si>
  <si>
    <t>Fortalecer el funcionamiento del sistema de vigilancia de la salud pública en los aspectos relacionados con la salud sexual y reproductiva</t>
  </si>
  <si>
    <t xml:space="preserve">Número . </t>
  </si>
  <si>
    <t>Plan de comunicaciones, actividades de información, educación y comunicación del rpoyecto relacionado con la política nacional de SSR para los municipios de Antioquia</t>
  </si>
  <si>
    <t>Vigilar las DLS y EPS en cumplimiento de las competencias de vigilancia a las acciones de detección temprana y protección específica</t>
  </si>
  <si>
    <t>Fortalecimiento de redes</t>
  </si>
  <si>
    <t>Asesoría y Asistencia Técnica en la implementación del modelo de servicios amigables</t>
  </si>
  <si>
    <t>Abogacía con empresas administradoras de riesgos laborales para el mejoramiento de las condciciones de desempeño de las gestantes en las empresas afiliadas a ellas</t>
  </si>
  <si>
    <t>Seguimiento a la inclusión e implementación de estrategias con la población LGTBI</t>
  </si>
  <si>
    <t>Fortalecimiento de los servicios de salud sexual y reproductiva en el Departamento de Antioquia - Talento Humano - Salud Sexual y Reproductiva</t>
  </si>
  <si>
    <t xml:space="preserve">Gestion proyecto SSR-Recurso Humano </t>
  </si>
  <si>
    <t>Numero de Meses de gestión administrativa</t>
  </si>
  <si>
    <t>2012050000298</t>
  </si>
  <si>
    <t>Fortalecimiento laboratorio departamental de salud pública  Departamento de Antioquia</t>
  </si>
  <si>
    <t>Asesoria y Asistencia Técnica a la Red de Laboratorios del Departamento</t>
  </si>
  <si>
    <t>Diagnóstico, Notificación e Investigación de Eventos de Interés en Salud Pública</t>
  </si>
  <si>
    <t>Número DE PRUEBAS REALIZADAS</t>
  </si>
  <si>
    <t>Control de Calidad de Eventos de Interés en Salud Pública</t>
  </si>
  <si>
    <t>Gestión Financiera y Administrativa del Laboratorio Departamental de Salud Pública</t>
  </si>
  <si>
    <t>Gestión para la construcción y dotación del nuevo laboratorio (Gestión).</t>
  </si>
  <si>
    <t>Talento Humano</t>
  </si>
  <si>
    <t>Número funcionarios</t>
  </si>
  <si>
    <t>2012050000299</t>
  </si>
  <si>
    <t xml:space="preserve">Fortalecimiento del PAI en los componentes de vacunación, vigilancia epidemiológica de inmunoprevenibles, tuberculosis y lepra en los actores del SGSSS Departamento de Antioquia - Fortalecimiento del Programa Ampliado de Inmunizaciones en el Departamento de </t>
  </si>
  <si>
    <t>Realizar Asesoría y asistencia tecnica a los actores del SGSSS para fortalecer la asunción de competencias y responsabilidades en el PAI, Tuberculosis y Lepra. (incluye talento humano del subproyecto)</t>
  </si>
  <si>
    <t>Fortalecimiento del PAI en los componentes de vacunación, vigilancia epidemiológica de inmunoprevenibles, tuberculosis y lepra en los actores del SGSSS Departamento de Antioquia - Programa Prevención Control Tubérculosis</t>
  </si>
  <si>
    <t>Realizar acciones de vigilancia de la salud pública en los aspectos relacionados con los Planes de erradicación, eliminación y control de enfermedades inmunoprevenibles del PAI, Tuberculosis y Lepra.</t>
  </si>
  <si>
    <t>Fortalecimiento del PAI en los componentes de vacunación, vigilancia epidemiológica de inmunoprevenibles, tuberculosis y lepra en los actores del SGSSS Departamento de Antioquia - Transferencias de la Nación Programa Control de Lepra</t>
  </si>
  <si>
    <t>Gestionar los insumos priorizados para cumplir con las normas técnico administrativas relacionadas con la atención de inmunoprevenibles del PAI, Tuberculosis y lepra.</t>
  </si>
  <si>
    <t>Fortalecimiento del PAI en los componentes de vacunación, vigilancia epidemiológica de inmunoprevenibles, tuberculosis y lepra en los actores del SGSSS Departamento de Antioquia - Talento Humano - PAI</t>
  </si>
  <si>
    <t>Gestion del Subproyecto Fortalecimiento del Programa Ampliado de Inmunizaciones en los componentes de vacunación, vigilancia epidemiológica de inmunoprevenibles, tuberculosis y lepra,  Departamento de Antioquia. (Talento humano)</t>
  </si>
  <si>
    <t>2012050000274</t>
  </si>
  <si>
    <t>Implementación familia saludable - APS renovada Departamento de Antioquia - Promoción de la Salud y del Bienestar de la Población del Departamento</t>
  </si>
  <si>
    <t xml:space="preserve">Municipios y sus ESEs, IPSs, aseguradoras y gobiernos étnicos; asesorados y asistidos tecnicamente  para el desarrollo de la estrategia APS </t>
  </si>
  <si>
    <t>Apoyo a los municipios por medio de cofinanciación para la implementación, desarrollo y/o consolidación de la estrategia de APS.</t>
  </si>
  <si>
    <t>Municipios apoyados para la implementaciòn, desarrollo y/o consolidación de la estrategia de APS.</t>
  </si>
  <si>
    <t xml:space="preserve"> </t>
  </si>
  <si>
    <t>Reemplazada por la actividad anterior</t>
  </si>
  <si>
    <t>Cofinanciar laproducción audiovisual "Aprendí a quererme"</t>
  </si>
  <si>
    <t>Componente "educación para la salud" desarrollado con diseño y Reproducción de material educativo</t>
  </si>
  <si>
    <t>Encuentos subregionales APS.</t>
  </si>
  <si>
    <t xml:space="preserve">Sistema de información de APS SIMAPS versiòn 2 implementado y avances en la construcción con enfoque diferencial.  </t>
  </si>
  <si>
    <t>Cualificar talento humano para el fortalecimiento de la estrategia APS - Salud Contigo</t>
  </si>
  <si>
    <t>Actualización talento humano para el fortalecimiento de la estrategia APS - Salud Contigo</t>
  </si>
  <si>
    <t>Implementación familia saludable - APS renovada Departamento de Antioquia - Talento Humano Familia Saludable Atención Primaria en Salud</t>
  </si>
  <si>
    <t>Gestión del proyecto</t>
  </si>
  <si>
    <t>2008050000468</t>
  </si>
  <si>
    <t>Proyecto municipios categorias 4, 5 y 6 con planes de control sanitario y ocupacional en el Departamento de Antioquia - Talento Humano Seguridad Sanitaria</t>
  </si>
  <si>
    <t xml:space="preserve">Gestión del Proyecto (162 Técnicos Area Salud, 13 Profesionales Universitarios, 1 Auxiliar Administrativa y gastos de viaje y viáticos de todos los funcionarios)              </t>
  </si>
  <si>
    <t>Esta actividad corresponde al talento Humano del Proyecto</t>
  </si>
  <si>
    <t xml:space="preserve">Inspeccion, vigilancia y control de Establecimientos en los muncipios categorías 4, 5 y 6   </t>
  </si>
  <si>
    <t>Esta actividad no aplica para POAI 2013</t>
  </si>
  <si>
    <t>Gestion de insumos  ( actas de visita, transporte de muestras, alquiler de equipos y oficina, paquete de datos, elementos de oficina , compra de equipos (computadores, dispositivos móviles, impresoras, fax, entre otros), reactivos y dotacion personal para el dllo de las actividades. )</t>
  </si>
  <si>
    <t xml:space="preserve">NUMERO </t>
  </si>
  <si>
    <t>Estaba relacionada en el rubro de talento humano12851090 y se pasa para el 12851001</t>
  </si>
  <si>
    <t>Formulación y ejecución de Planes de Salud Ambiental</t>
  </si>
  <si>
    <t>Actividades permanentes, plan actualmente en ejecución</t>
  </si>
  <si>
    <t>Asesorías y Asistencias Técnicas y apoyo a capacitaciones para Técnicos Área Salud y comunidad</t>
  </si>
  <si>
    <t>2011050000254</t>
  </si>
  <si>
    <t>Prevención, vigilancia y control de infecciones asociadas a la atención en salud (IAAS) y resistencia a los antimicrobianos (RM) en las Instituciones de Salud del departamento de Antioquia en los Municipios del Departamento priorizados - Atencion en Salud y Resistencia  a los antimicrobianos (IAAS-RM)</t>
  </si>
  <si>
    <t>ASESORIA Y ASISTENCIA TECNICA, IVC  Y GESTION DEL CONOCIMIENTO.</t>
  </si>
  <si>
    <t>Prevención, vigilancia y control de infecciones asociadas a la atención en salud (IAAS) y resistencia a los antimicrobianos (RM) en las Instituciones de Salud del departamento de Antioquia en los Municipios del Departamento priorizados - Talento humano (IAAS-RM)</t>
  </si>
  <si>
    <t>2008050000467</t>
  </si>
  <si>
    <t>Proyecto de la vigilancia de la calidad del agua de consumo humano para el departamento de Antioquia - Control Sanitario Calidad del Agua</t>
  </si>
  <si>
    <t>Promoción de las Condiciones Sanitarias del Agua</t>
  </si>
  <si>
    <t>Programada para el segundo semestre</t>
  </si>
  <si>
    <t>Asesoria y Asistencia Técnica a los Tecnicos de Area de Salud en el proceso de Vigilancia de Agua de Consumo Humano  uso recreativo</t>
  </si>
  <si>
    <t>Numero de tecnicos asistidos</t>
  </si>
  <si>
    <t xml:space="preserve">Análisis de de la Calidad del Agua de Consumo Humano  de Acueductos Rurales  ( compra de insumos y equipos ) </t>
  </si>
  <si>
    <t>Numero de Muestras analizadas microbiologicamente (Coliformes Tatles y Fecales) y Fisicoquimicamente (Ph y Cloro)</t>
  </si>
  <si>
    <t xml:space="preserve">Análisis de de la Calidad del Agua de las  Piscinas de Uso Colectivo </t>
  </si>
  <si>
    <t>Numero de Pruebas Microbiologicas, Fisicioquimicas Básicas y Fisicoquímicas Adicionales.</t>
  </si>
  <si>
    <t>Análisis de Calidad del Agua de Consumo Humano Acueductos Urbanos</t>
  </si>
  <si>
    <t>Visitas de Inspeccion Sanitaria a los sistemas de Acueductos Urbanos y Rurales.</t>
  </si>
  <si>
    <t>Numero de Visitas de inspeccion sanitaria resalizadas</t>
  </si>
  <si>
    <t>Certificacion Sanitaria  Municipal en Agua Potable</t>
  </si>
  <si>
    <t xml:space="preserve">Certificacion  de calidad del agua por sistema  de acueducto Urbanos </t>
  </si>
  <si>
    <t>Tramites de autorizaciones sanitarias para la concesión de aguas. ( Demanda)</t>
  </si>
  <si>
    <t>Proyecto de la vigilancia de la calidad del agua de consumo humano para el departamento de Antioquia - Talento Humano Calidad del Agua</t>
  </si>
  <si>
    <t xml:space="preserve">Gestión del proyecto ( Talento Humano) </t>
  </si>
  <si>
    <t>2008050000470</t>
  </si>
  <si>
    <t xml:space="preserve">Fortalecimiento vigilancia epidemiológica, prevención y control de las intoxicaciones por sustancias químicas-plaguicidas-mercurio y agresiones por animales venenosos Departamento de Antioquia - Control Sanitario para Intoxicación con Sustancias Químicas </t>
  </si>
  <si>
    <t>1. Asesorar y asistir tecnicamente en el manejo del paciente intoxicado.</t>
  </si>
  <si>
    <t>NUMERO de personas asistidas</t>
  </si>
  <si>
    <t>Actividades ajustadas</t>
  </si>
  <si>
    <t>2. Información, Educación y Comunicación. Desarrollo de actividades de promoción y prevención en intoxicación por sustancias química. Operación logística de eventos. Asistencia a Eventos.</t>
  </si>
  <si>
    <t xml:space="preserve">3. Compra de insumos y  rectivos. Medicamentos  para tratamientos de emergencia, transporte de muestras e insumos. </t>
  </si>
  <si>
    <t>NUMERO de compras</t>
  </si>
  <si>
    <t>Realizar inspección, control y vigilancia epidemiologica en el uso y manejo de sustancias químicas (plaguicidas, mercurio, solventes, gases, productos de aseo y limpieza, causticos, etc.).</t>
  </si>
  <si>
    <t>Actividades permenentes</t>
  </si>
  <si>
    <t>Fomento de uso seguro de sustancias químicas para disminuir los factores de riesgo, prevenir intoxicaciones y deterioro del ambiente.</t>
  </si>
  <si>
    <t>No se ha realizado la contratación pero se han realizado las Asesorias y Asistencias Técnicas solicitadas</t>
  </si>
  <si>
    <t>Apoyo a la vigilancia epidemiologica de sustancias químicas (Monitoreo de sustancias químicas en humanos y alimentos, adquisición de insumos, rectivos, transporte de muestras)</t>
  </si>
  <si>
    <t>Se realizará en caso de requerirse</t>
  </si>
  <si>
    <t>Fortalecimiento vigilancia epidemiológica, prevención y control de las intoxicaciones por sustancias químicas-plaguicidas-mercurio y agresiones por animales venenosos Departamento de Antioquia - Talento Humano - Intoxicaciones Químicas</t>
  </si>
  <si>
    <t xml:space="preserve">5. Gestion del proyecto </t>
  </si>
  <si>
    <t>Corresponde al talento humano</t>
  </si>
  <si>
    <t>2008050000457</t>
  </si>
  <si>
    <t>Proyecto vigilancia ocupacional de las condiciones de salud y trabajo y de radiaciones ionizantes en el Departamento de Antioquia - Talento Humano - Salud Ocupacional</t>
  </si>
  <si>
    <t>Control de calidad a equipos de rayos x de ESE e IPS</t>
  </si>
  <si>
    <t>Apoyo a las acciones de promoción de la seguridad y la prevención de los riesgos ocupacionales en poblaciones informales del departamento</t>
  </si>
  <si>
    <t>Promoción de la seguridad ocupacional, la protección y seguridad radiológica</t>
  </si>
  <si>
    <t>Apoyo acciones de IEC</t>
  </si>
  <si>
    <t xml:space="preserve">numero </t>
  </si>
  <si>
    <t>2008050000469</t>
  </si>
  <si>
    <t>Proyecto vigilancia de la calidad e inocuidad de los alimentos y bebidas en Antioquia (114 Municipios) - Fortalecimiento de la Inspección, Vigilancia y Control del Sistema General de Seguridad Social en Salud Alimentos</t>
  </si>
  <si>
    <t>Visitas de IVC comercialización, sector gastronomico alimentos, laboratorios de control de calidad, oferentes capacitación manejo alimentos</t>
  </si>
  <si>
    <t>Se incluyen las visitas realizadas  por los Técnicos Área salud asignados a los municipios</t>
  </si>
  <si>
    <t>Fomento consumo seguro de alimentos</t>
  </si>
  <si>
    <t>Se tiene programada para  el segundo semestre</t>
  </si>
  <si>
    <t>Asesoria y apoyo tecnico a los actores del sistema en temas relacionados con alimentos</t>
  </si>
  <si>
    <t>NUMERO DE MUNICIPIOS</t>
  </si>
  <si>
    <t>18 con informe, falta reportar otras acciones realizadas</t>
  </si>
  <si>
    <t>Compra de equipos e insumos</t>
  </si>
  <si>
    <t>Se hizo un contrato de compra de insumos y equipos</t>
  </si>
  <si>
    <t>Proyecto vigilancia de la calidad e inocuidad de los alimentos y bebidas en Antioquia (114 Municipios) - Talento Humano - Calidad Alimentos</t>
  </si>
  <si>
    <t>2012050000266</t>
  </si>
  <si>
    <t>Administración promoción de la salud y atencion integral para las enfermedades prevalentes de la infancia departamento de Antioquia</t>
  </si>
  <si>
    <t>Asesoría y asistencia técnica para la implementación de la estrategia AIEPI a los municipios</t>
  </si>
  <si>
    <t>Vigilancia epidemiológica de la mortalidad y morbilidad de los eventos de interés en salud pública en menores de cinco años</t>
  </si>
  <si>
    <t>2012050000305</t>
  </si>
  <si>
    <t>Fortalecimiento de la participación ciudadana y comunitaria en salud 115 municipios departamento de Antioquia</t>
  </si>
  <si>
    <t>Ejercicio de control social</t>
  </si>
  <si>
    <t>Jornadas locales de rendición pública de cuentas</t>
  </si>
  <si>
    <t>Asesoría y asistencia técnica</t>
  </si>
  <si>
    <t>Talleres a grupos sobre participación y salud</t>
  </si>
  <si>
    <t>01213001</t>
  </si>
  <si>
    <t>Fortalecimiento del recurso humano y del clima laboral SSSA Medellin y municipios del Departamento de Antioquia</t>
  </si>
  <si>
    <t>Acondicionamiento Fisico para los servidores publicos y su grupo familiar (Gimnasios)</t>
  </si>
  <si>
    <t>Capacitación y adiestramiento del recurso humano de la SSSA.</t>
  </si>
  <si>
    <t>01213003</t>
  </si>
  <si>
    <t>Fondo de la vivienda</t>
  </si>
  <si>
    <t>014037001</t>
  </si>
  <si>
    <t>Proyecto fortalecimiento institucional de la DSSA y de los actores del SGSSS en el Departamento</t>
  </si>
  <si>
    <t>Actividades de asesoria y asistencia técnica a las ESE, DLS, EPS y demàs actores del Sistema General de Seguridad social en Salud  (4 activ para las ESE, 4 para DLS, 4 para EPS y 3 para los ETR,</t>
  </si>
  <si>
    <t>Reuniones grupales</t>
  </si>
  <si>
    <t>Reunión regional con el equipo directivo de la SSSA y el equipo de salud de los Municipios(en cada subregion del Dpto..  La duración promedio es de 2 dias c/actividad para 110 personas cada una.)  Para cada actividad se requiere un mes de dos</t>
  </si>
  <si>
    <t>Reuniones</t>
  </si>
  <si>
    <t xml:space="preserve">cumplimiento del plan de desarrollo, "Antioquia  la Más Educada" Componente de salud pública. </t>
  </si>
  <si>
    <t>Rendicion de cuentas</t>
  </si>
  <si>
    <t>Municipios con evaluación de la gestión (Recolección y análisis de la información) de los 125 mpios dura aprox 4 semanas, un equipo de 50 profesionales interdisciplinarios (recertificación)</t>
  </si>
  <si>
    <t>Municipios</t>
  </si>
  <si>
    <t>Cumplimiento de los planes de salud municipales  (evaluación semestral) 125*2 y departamental (evaluación trimestral omega)  4 =254 por año.  Se calculo 2 dia por cada evaluacion</t>
  </si>
  <si>
    <t xml:space="preserve">Planes de salud municipal </t>
  </si>
  <si>
    <t>Asesoria y Asistencia tecnica/Inspeccion y Vigilancia al los diferentes actores del SGSSS   en la Gestion del  Regimen Contributivo en Salud</t>
  </si>
  <si>
    <t>Recurso humano</t>
  </si>
  <si>
    <t>014037002</t>
  </si>
  <si>
    <t>Fondo de investigación -Colciencias</t>
  </si>
  <si>
    <t>014037003</t>
  </si>
  <si>
    <t>Pago de pasivo prestacional</t>
  </si>
  <si>
    <t>012134001</t>
  </si>
  <si>
    <t>Fortalecimiento e implementación de los equipos técnicos regionales en salud Departamento de Antioquia.</t>
  </si>
  <si>
    <t>Inspección, vigilancia y control</t>
  </si>
  <si>
    <t>Sensibilización para la movilización social en salud</t>
  </si>
  <si>
    <t>Dotación y Adecuación oficinas de Equipos Técnicos Regionales</t>
  </si>
  <si>
    <t>012134090</t>
  </si>
  <si>
    <t>Recurso humano y gastos de viaje</t>
  </si>
  <si>
    <t>018483001</t>
  </si>
  <si>
    <t>Proyecto, desarrollo de las tecnologías de información y comunicaciones de la DSSA Departamento de Antioquia</t>
  </si>
  <si>
    <t>Fortalecer los componentes del sistema de información</t>
  </si>
  <si>
    <t>Gestionar el mejoramiento de los sistemas de información</t>
  </si>
  <si>
    <t xml:space="preserve">Renovar tecnologicamente la infraestructura de HW, SW, Comunicaciones y redes </t>
  </si>
  <si>
    <t xml:space="preserve">Porcentaje </t>
  </si>
  <si>
    <t>Gobierno en linea</t>
  </si>
  <si>
    <t>018483002</t>
  </si>
  <si>
    <t xml:space="preserve">Elaborar y publicar contenidos digitales </t>
  </si>
  <si>
    <t>018483090</t>
  </si>
  <si>
    <t>01228090</t>
  </si>
  <si>
    <t>Fortalecimiento de la estrategia de información educación y comunicación de la Secretaria Seccional de Salud y protección Social, en el Departamento de Antioquia</t>
  </si>
  <si>
    <t>Recurso H</t>
  </si>
  <si>
    <t>01228001</t>
  </si>
  <si>
    <t>Eventos institucionales para el fortalecimiento</t>
  </si>
  <si>
    <t xml:space="preserve">Eventos </t>
  </si>
  <si>
    <t xml:space="preserve">Actividades de educación en salud </t>
  </si>
  <si>
    <t>Actividades educactivas</t>
  </si>
  <si>
    <t xml:space="preserve">Estrategias de  de difusón Atención Primaria en Salud </t>
  </si>
  <si>
    <t>Estrategias Implementadas</t>
  </si>
  <si>
    <t xml:space="preserve">Audiovisuales educativos e informativos </t>
  </si>
  <si>
    <t xml:space="preserve">Audiovisuales </t>
  </si>
  <si>
    <t>Publicaciones e impresos</t>
  </si>
  <si>
    <t>Publicaciones</t>
  </si>
  <si>
    <t xml:space="preserve">Monitoreo de medios de comunicación </t>
  </si>
  <si>
    <t xml:space="preserve"> Protección Social Integral a las personas mayores.</t>
  </si>
  <si>
    <t>Adultos Mayores Atendidos en el programa Antioquia Mayor</t>
  </si>
  <si>
    <t xml:space="preserve">Informacion preliminar a la fecha.
Abril
Los municipios estan ejecutando y liquidando los proyectos del año 2012 hasta el 31 de mayo de 2013. Algunos municpios tambien están presentando los proyectos a desarrollar en 2013.
Junio
Los municipios estan ejecutando y liquidando los proyectos del año 2012 hasta el 31 de mayo de 2013. Algunos municpios tambien están presentando los proyectos a desarrollar en 2013.
</t>
  </si>
  <si>
    <t>Adultos mayores víctimas de desplazamiento forzado (VDF) atendidos en los programas de Antioquia mayor</t>
  </si>
  <si>
    <t>Informacion preliminar a la fecha, los datos definitivos se obtienen en el mes de marzo, dado que los proyectos de cofinanaciacion están en ejecución hasta el 31 de Marzo según resolucion de cada Mpio.
Las metas programadas fueron sobre estimadas por haber sido calculadas sobre el total de adultos mayores Victimas de desplazamiento informados por los Municipios sin previa validacion de los datos del SIPOD. 
Junio
Los municipios estan ejecutando y liquidando los proyectos del año 2012 hasta el 31 de mayo de 2013. Algunos municpios tambien están presentando los proyectos a desarrollar en 2013.
Abril
Los municipios estan ejecutando y liquidando los proyectos del año 2012 hasta el 31 de mayo de 2013. Algunos municpios tambien están presentando los proyectos a desarrollar en 2013.</t>
  </si>
  <si>
    <t xml:space="preserve"> Inclusión social de personas con discapacidad con garantías de derecho</t>
  </si>
  <si>
    <t>Comités Municipales de Discapacidad operando por municipio</t>
  </si>
  <si>
    <t>Municipios que cuentan con el Registro de identificación y caracterización de la población con discapacidad actualizado</t>
  </si>
  <si>
    <t>IPS públicas de segundo nivel, con servicios de rehabilitación implementados</t>
  </si>
  <si>
    <t>Municipios que implementan la estrategia de rehabilitación basada en la comunidad</t>
  </si>
  <si>
    <t xml:space="preserve"> Garantía del Goce de Derechos en Salud</t>
  </si>
  <si>
    <t>EPS mixta Implementada y en funcionamiento (AMA)</t>
  </si>
  <si>
    <t xml:space="preserve">Se tiene:
Acuerdo.
Ordenanza.
Estatutos. 
Pendiente escritura y puesta en marcha.
Abril 2013
En funcionamiento desde abril.
</t>
  </si>
  <si>
    <t>Población atendida en salud con cargo a recursos del Departamento</t>
  </si>
  <si>
    <t xml:space="preserve">Con corte a 30 de  Noviemmbre .
La meta es tener una disminución progresiva del número de vinculados y afiliados al régimen subsidiado  que requieren servicios no POS.Si bien la meta es disminuir la atención con cargo a los recursos del Dpto, la actual crisis del sector no facilita el logro de esta.Adicionalmente las condiciones de desplazamiento , la no afiliacion al regimen Subsidiado y las tutelas implican la prestacion de servicios con cargo a los recursos del departamento.     
ABRRL  
La  meta esperada en el primer trimestre era de 33,469 usuarios. La reducción del número de usuarios tiene su explicación por efecto de la homologación del plan de beneficos del Régimen Subsidiado con el del Contributivo, lo cual ha reducido sustancialmente la demanda de servicios de salud con cargo al Departamento-SSSA.
En este segundo trimestre se cumplio con la meta
</t>
  </si>
  <si>
    <t>Redes integradas y especializadas de servicios de salud habilitada y en funcionamiento</t>
  </si>
  <si>
    <t>La meta son 14 al 2015, no se tenía contemplada meta específica para el primer año (2012) .
En funcionamiento 5: Transplantes, Materno Perinatal, Cáncer, Laboratorios de Salud Pública y Banco de sangre.
Se  ha avanzado en :
Estudio de factibilidad de Caucasia.
Inicio del estudio de Urabá y Bajo Cauca.
Se concluyo el estudio de  Urabá y Bajo Cauca.
jUNIO 30
Con los recursos asignados solo se alcanza a  realizar  el dx de dos regiones y dejarlas  enfuncionamiento.</t>
  </si>
  <si>
    <t>Población de difícil acceso atendida por brigadas</t>
  </si>
  <si>
    <t>El helicoptero ha estado en trabajos de mantenimiento overhaul cumplimiento de 2.500 horas de vuelo. Por lo tanto no hemos tenido la disponibilidad para hacer todas las brigadas.</t>
  </si>
  <si>
    <t>Instituciones Prestadoras de Servicios de Salud y Direcciones Locales de Salud certificadas en el cumplimiento del Sistema Obligatorio Garantía de la calidad</t>
  </si>
  <si>
    <t xml:space="preserve">La meta no se cumplió. Tenemos un gran deficiencia de recurso humano para cumplir con esta meta, para resolver esto se planteó un proceso de contratación que fue declarado desierto.
Abril
El proceso se encuentra en marcha.
Junio 30 
La meta no se cumplió. Tenemos una gran deficiencia de recurso humano para cumplir con esta meta, para resolver esto se planteó un proceso de contratación el cual se encuentra en etapa de estudios previos , ademas se contrataron por prestacion de servicios tres profesionales.
</t>
  </si>
  <si>
    <t>Centro Regulador de Urgencias, Emergencias y Desastres fortalecido, y articulado con el de Medellín y otros (AMA)</t>
  </si>
  <si>
    <t xml:space="preserve">El avance en el fortalecimiento del Centro Regulador en el primer trimestre es disponer de 5 puestos de trabajo (antes eran 4) y la llegada de un nuevo médico regulador que mejora la oportunidad en la respuesta y el trámite de la regulación del paciente dentro de la red de prestadores.  
JUNIO 30 g
No Hubo avance en el indicador de fortalecimiento del Centro Regulador en el segundo trimestre, ya que se dió la salida de   personal auxiliar administrativo (radio operador), con experiencia y conocimiento en el procedimiento y se da la llegada de nuevos auxiliares administrativos sin la experiencia ni el conocimiento necesario, que obliga a montar una contingencia en el CRUE para garantizar su normal funcionamiento las 24 horas (con 3 de los auxiliares antigüos que aún quedaban) y a iniciar todo un proceso de inducción y entrenamiento a los nuevos. Todo esto retarda la oportunidad en las respuestas a las solicitudes, ocasiona represa de la información y sobrecarga laboral en los funcionarios.                        
</t>
  </si>
  <si>
    <t xml:space="preserve"> Salud Pública como Bien Común</t>
  </si>
  <si>
    <t>Población desplazada atendida en las diferentes acciones de Salud en los proyectos de la Secretaría Seccional de salud con enfoque diferencial</t>
  </si>
  <si>
    <t xml:space="preserve">Junio
Preliminar, corte a 10 de mayo , ultimo dato disponible, según el proceso de consolidacion de la informacion.
</t>
  </si>
  <si>
    <t>Municipios con Políticas públicas de salud implementadas</t>
  </si>
  <si>
    <t>Perros y gatos vacunados</t>
  </si>
  <si>
    <t>Viviendas intervenidas con fumigación</t>
  </si>
  <si>
    <t>Este dato corresponde al acumulado del primer semestre de 2013. El número de viviendas intervenidas es mayor al programado debido al brote de dengue que afecta al país y también a nuesro departamento, lo que ha exigido una mayor cantidad de intervenciones.</t>
  </si>
  <si>
    <t>Familias atendidas en servicios de salud a través de la estrategia de atención primaria en salud -APSR-</t>
  </si>
  <si>
    <t>Se cumplió la meta. 
Abril
Se han visitado 24687 familias del Departamento.
Junio 
Se han visitado 39891 familias del Departamento.</t>
  </si>
  <si>
    <t>Personas participantes en los programas de actividad física para la salud en el Departamento</t>
  </si>
  <si>
    <t>Embarazadas que ingresan al programa de control prenatal en el primer trimestre</t>
  </si>
  <si>
    <t>La medicion se hara bajo los lineamientos del Ministerio de salud, estamos a la espera para la implemetacion en los Municicpios. 
JUNIO 
Luego de analizada la directriz Nacional se concluyo que la medicion de este indicador no se logra con la implementacion esta   , a partir del 2013 se implementó un gerencial para recolectar la información trimestralmente.</t>
  </si>
  <si>
    <t>Embarazadas de 15 a 19 años</t>
  </si>
  <si>
    <t xml:space="preserve">Con corte  diciembre preliminar : Generado 01-10-2013  .16,2  a marzo de 2013 
La compilacion de los datos de cada Municipio se hace mes vencido y el procesamiento y organización de los datos toma un mes. El dato final y real del año 2012 se tendrá en Febrero de 2013.
Junio
Información preliminar con corte al mes de mayo .
Abril
Actualmente se han realizado avances en 3 de los 5 componentes del Plan Departamental de Prevención del Embarazo Adolescente, los cuales son: Movilización Social, Programa de Educación Sexual e Implementación de los Servicios Amigables. 
</t>
  </si>
  <si>
    <t>Embarazadas de 10 a 14 años</t>
  </si>
  <si>
    <t xml:space="preserve">Con corte  diciembre preliminar : Generado 01-10-2013.
La compilacion de los datos de cada Municipio se hace mes vencido y el procesamiento y organización de los datos toma un mes. El dato final y real del año 2012 se tendrá en Febrero de 2013.
Junio
Información preliminar con corte al mes de mayo .
Abril
Actualmente se han realizado avances en 3 de los 5 componentes del Plan Departamental de Prevención del Embarazo Adolescente, los cuales son: Movilización Social, Programa de Educación Sexual e Implementación de los Servicios Amigables. </t>
  </si>
  <si>
    <t>Empresas Sociales del Estado con programa de Atención Integral a la enfermedades prevalentes de la infancia-AIEPI- en funcionamiento</t>
  </si>
  <si>
    <t>Se cumplió la meta.
Abril
En la actualidad se encuentra en el proceso de perfeccionamiento del contrato con el operador NACER para iniciar las actividades en la implementación de la estrategia AIEPI. Se iniciarán actividades a partir del 28 de mayo aproximadamente.
Junio
Proceso de contratación lento, se avanzó y fue firmado el 21 de mayo de 2013. Los avances del indicador están en revisión para fortalecer la implementación y funcionamiento de la estrategia AIEPI en las ESE.</t>
  </si>
  <si>
    <t>Niños y niñas de 1 año con esquema de vacunación adecuados</t>
  </si>
  <si>
    <t>Corte: Septiembre. La compilacion de los datos de cada Municipio se hace mes vencido y el procesamiento y organización de los datos toma un mes.
El dato final y real del año 2012 se tendrá en Febrero de 2013.
Abril/2013
El dato corresponde a la información de enero y febrero y es información parcial porque no contiene todos los municipios.
Junio/2013 Información preliminar.
La informacion tiene variación mensual, por que los niños que se toman para construir el indicador son los que tienen un año de edad en el momento de generar la información (12 a 23 meses) y  tienen historia de vacunación completa para su edad.  Esta dato se recibe en la SSSA cada mes enviado por los municipios. Los datos para obtener el indicador se generan del sistema computarizado de información de vacunación que actualiza la edad de los niños y los esquemas  de vacunación automaticamente en cada centro de vacunación.</t>
  </si>
  <si>
    <t>Pacientes con diagnóstico de tuberculosis curados</t>
  </si>
  <si>
    <t xml:space="preserve">Corte: Septiembre. La compilacion de los datos de cada Municipio se hace mes vencido y el procesamiento y organización  de los datos toma un mes. 
El dato final y real del año 2012 se tendrá en Febrero de 2013. 
Hubo problemas de suministro de medicamentos desde el Minsalud.
Abril
Dato preliminar, aún se encuentra pendiente información de algunos municipios del Departamento.
Junio
La información corresponde a la primerra cohorte de 2012, ya que se realiza 9 meses vencidos. Los resultados corresponden a cohortes diferentes y de años diferentes en el que se realizan los diagnosticos.
</t>
  </si>
  <si>
    <t>Municipios certificados en calidad de agua potable</t>
  </si>
  <si>
    <t xml:space="preserve">Verificando la recepción de la información de todos los municipios de los sistema de acueductos urbanos y veredales, para su posterior evaluación y ajustes con el fin de iniciar el proceso de elaborar el proceso de acuerdo con la metodología establecida en en Anexo Técnico N° 3 de la Resolución 082 de 2009. Dado el gran volumen de información a procesar  la certificación completa de todos los municipios se estaría completando en el segundo semestre de 2013.
JUNIO 30
Se certificaron 164 Personas Prestadoras de los Sistemas de Acueductos de la zona urbana de los 125 municipios del Departamento en Calidad del agua. Queda pendiente la Certificación Sanitaria Municipal que involucra los acueductos urbanos y rurales de los 125 municipios para el segundo semestre del 2013.
 </t>
  </si>
  <si>
    <t>Fortalecimiento de la partiocipación ciudadana y comunitaria en salud 115 municipios departamento de Antioquia</t>
  </si>
  <si>
    <t>Fortalecmiento institucional</t>
  </si>
  <si>
    <t>Municipios con Plan de Salud Pública formulado y evaluado</t>
  </si>
  <si>
    <t xml:space="preserve">No presentaron Plan Uramita,Tarso y Cáceres.
</t>
  </si>
  <si>
    <t>Fortalecimiento institucional</t>
  </si>
  <si>
    <t>Municipios recertificados en salud</t>
  </si>
  <si>
    <t>2008050000481</t>
  </si>
  <si>
    <t>FLA</t>
  </si>
  <si>
    <t>1.2 Gobernación de Antioquia eficiente y eficaz</t>
  </si>
  <si>
    <t xml:space="preserve">1.2.3 Desarrollo y Fortalecimiento Institucional y del capital humano </t>
  </si>
  <si>
    <t>201205000163</t>
  </si>
  <si>
    <t>112163-001</t>
  </si>
  <si>
    <t xml:space="preserve">Adquisición de equipos, muebles , sistemas y adecuación  área administrativa y otros </t>
  </si>
  <si>
    <t>Renovacion Tecnologica</t>
  </si>
  <si>
    <t>Nª</t>
  </si>
  <si>
    <t>Los recursos se trasladaron a informática de la Gobernación y a la secretaría General, quienes hacen las compras.</t>
  </si>
  <si>
    <t>Dotacion equipos de oficina, muebles y enseres</t>
  </si>
  <si>
    <t>2012050000164</t>
  </si>
  <si>
    <t>112164-001</t>
  </si>
  <si>
    <t xml:space="preserve">Modernización de los procesos productivos yadministrativos de la FLA municipio de Itagui Departamento de Antioquia </t>
  </si>
  <si>
    <t>Maquinaria y Equipo Planta de Produccion FLA</t>
  </si>
  <si>
    <t>2012050000350</t>
  </si>
  <si>
    <t>112350-001</t>
  </si>
  <si>
    <t>Mejoramiento y adecuación de la infraestructura física de la FLA</t>
  </si>
  <si>
    <t>Reposicion Acueducto y alcantarillado</t>
  </si>
  <si>
    <t>Está en proceso de contratación</t>
  </si>
  <si>
    <t>Modernización y actualización de la infraestructura física de la FLA</t>
  </si>
  <si>
    <t>Adecuacion y mejoramiento areas FLA</t>
  </si>
  <si>
    <t>Señalizacion FLA</t>
  </si>
  <si>
    <t>2012050000165</t>
  </si>
  <si>
    <t>112165-001</t>
  </si>
  <si>
    <t xml:space="preserve">Programa de bienestar social , capacitación, salud ocupacional y seguridad industrial municipio de Itagui Departamento de Antioquia </t>
  </si>
  <si>
    <t>Ejecucion Programas de Capacitacion</t>
  </si>
  <si>
    <t>Las actividades restantes para ejecutar el el segundo semestre 2013</t>
  </si>
  <si>
    <t>Ejecucion Programas de Seguridad industrial y salud Ocupacional</t>
  </si>
  <si>
    <t>Ejecucion programas de Bienestar Social</t>
  </si>
  <si>
    <t>2012050000166</t>
  </si>
  <si>
    <t>112166-001</t>
  </si>
  <si>
    <t xml:space="preserve">Investigación Aplicada y Estudios </t>
  </si>
  <si>
    <t>Investigacion de Mercados</t>
  </si>
  <si>
    <t>Convenios Especificos de Investigacion</t>
  </si>
  <si>
    <t>2012050000247</t>
  </si>
  <si>
    <t>112247-001</t>
  </si>
  <si>
    <t>Mejoramiento, reorganización y ajuste funcional de la fábrica de licores de Antioquia, itagui</t>
  </si>
  <si>
    <t>Estudio y revision de perfiles de cargos - Dllo Organizacional</t>
  </si>
  <si>
    <t>Nota: se expedira CDP  con el fin de realizar la actividad en el segundo semestre 2013</t>
  </si>
  <si>
    <t>1.4.6 Antioquia juega legal</t>
  </si>
  <si>
    <t>111019-001</t>
  </si>
  <si>
    <t>Actualización, formulación plan de inversión publicitaria FLA</t>
  </si>
  <si>
    <t>Promoción y publicidad de los productos de la FLA a nivel local, nacional e internacional.</t>
  </si>
  <si>
    <t>Los CDP por $1.382.111.030 y el Ppto disponibles de $ 102.887.662 se adjudicarar y ejecutaran en el segundo semestre 2013</t>
  </si>
  <si>
    <t>TOTAL</t>
  </si>
  <si>
    <t>Fábrica de Licores de Antioquia</t>
  </si>
  <si>
    <t>Dotación con tecnología de punta y amigable con el medio ambiente</t>
  </si>
  <si>
    <t>Tecnología de punta amigable con el medio ambiente modernizada</t>
  </si>
  <si>
    <t>Este indicador de producto lo maneja la secretaría General</t>
  </si>
  <si>
    <t xml:space="preserve">Modernización de los procesos productivos y administrativos de la FLA municipio de Itagui Departamento de Antioquia </t>
  </si>
  <si>
    <t>Reorganización y ajuste funcional de las dependencias en la Gobernación de Antioquia</t>
  </si>
  <si>
    <t>Organismos intervenidos y/o validados en su estructura organizacional</t>
  </si>
  <si>
    <t>Este indicador de producto lo maneja la secretaría de Gestión Humana</t>
  </si>
  <si>
    <t>112166-002</t>
  </si>
  <si>
    <t>Acción coordinada para prevenir la producción y/o distribución de bebidas alcohólicas adulteradas, fraudulentas y de contrabando</t>
  </si>
  <si>
    <t>Personas capacitadas (entes de
control, Rentas Departamentales,
Fiscalía, comercializadores,
ciudadanos) en la identificación de
bebidas alcohólicas, adulteradas,
fraudulentas y de contrabando.</t>
  </si>
  <si>
    <t>Esta capacitaciÓn la esta realizando Rentas Departamentales</t>
  </si>
  <si>
    <t>Gestión Humana</t>
  </si>
  <si>
    <t>2012050000035</t>
  </si>
  <si>
    <t>222035-001</t>
  </si>
  <si>
    <t xml:space="preserve">Aplicación estrategía gobierno en línea Departamento de Antioquia </t>
  </si>
  <si>
    <t xml:space="preserve">IMPLEMENTACION TRÁMITES : ATENCION DE QUEJAS RECLAMOS Y SUGERENCIAS, SOLICITUD DE CITAS DE PASAPORTES, LIQUIDACION Y PAGO DE IMPUESTO DE REGISTRO,            EXPEDICION CERTIFICADO EXISTENCIA Y REPRESENTACION LEGAL DE UN ORGANISMO COMUNAL, EXPEDICION DE RESOLUCION POR REFORMA ESTATUTARIA DE UN ORGANISMO COMUNAL, RECONOCIMIENTO Y REGISTRO DE PERSONERIA JURIDICA DE UN ORGANISMO COMUNAL, REGISTRO E INSCRIPCION LEGAL DE DIGNATARIOS DE UN ORGANISMO COMUNAL, REGISTRO DE LIBROS DE ORGANISMOS COMUNALES PRIMER Y SEGUNDO GRADO
</t>
  </si>
  <si>
    <t>0.14</t>
  </si>
  <si>
    <t>Evolución del sistema de información MERCURIO con la adquisición del licenciamiento,  parametrización e implementación del componente técnico Jurídico Legal y aumento de automatización de procesos con desarrollos particulares para La Gobernación de Antioquia. Se reprogramó, Inició en junio.</t>
  </si>
  <si>
    <t>IMPLEMENTACION  DE COMPONEMTES: Información,Interacción, Transacción, Transformación, Democracia, Elementos transversales.</t>
  </si>
  <si>
    <t>0.80</t>
  </si>
  <si>
    <t xml:space="preserve">Desarrollo de Interfaz entre portal Web de la Gobernación de Antioquia y el Sistema SAP módulo MM – para automatizar la publicación de avisos de contratación. </t>
  </si>
  <si>
    <t>MANTENIMIENTO ESTRATEGIA: Sostenibilidad de lo implementado</t>
  </si>
  <si>
    <t>o</t>
  </si>
  <si>
    <t>Migración de la Intranet corporativa y el portal Web de la Gobernación de Antioquia a la última versión estable y soportada de Joomla. Se reprogramó, Inició en julio.</t>
  </si>
  <si>
    <t>2012050000326</t>
  </si>
  <si>
    <t>222326-001</t>
  </si>
  <si>
    <t>Observatorio de la gestión disciplinaria de servidores públicos en el Departamento de Antioquia</t>
  </si>
  <si>
    <t>Construir el observatorio de la gestión disciplinaria  de los servidores  públicos en el departamento de Antioquia  Los 60 millones son del presupuesto del DePARTAMENTO  , todavia no se puede valorar  como presupuesto de gestion el software que se esta consiguiendo</t>
  </si>
  <si>
    <t>0.50</t>
  </si>
  <si>
    <t>.25</t>
  </si>
  <si>
    <t>A la fecha se esta gestionando  de software con la Alcaldía de Bogota</t>
  </si>
  <si>
    <t>2012050000197</t>
  </si>
  <si>
    <t>222197-001</t>
  </si>
  <si>
    <t xml:space="preserve">Implementación modelo integral de atención a la ciudadanía Medellín Departamento de Antioquia </t>
  </si>
  <si>
    <t>Realizar seguimiento de Peticiones, Quejas, Reclamos y Sugerencias en cada uno de los meses</t>
  </si>
  <si>
    <t>Fortalecer los servicios de CONTACT CENTER, necesarios para apoyar la actividad institucional del Departamento de Antioquia para el fortalecimiento de sus relaciones con la comunidad (Contamos con 185 millones que entraron como traslados presupuestales para la operación de la Línea)</t>
  </si>
  <si>
    <t>Traslado del fondo 4 1011</t>
  </si>
  <si>
    <t>Medición  de percepción en la  satisfacción de la ciudadanía</t>
  </si>
  <si>
    <t>Reprogramado el tiempo de ejecucion hasta diciembre</t>
  </si>
  <si>
    <t xml:space="preserve">Implementar la política de atención a la ciudadanía  que comprende la publicación  de la politica mediante  decreto y la socializacion e interiorizacion de la misma </t>
  </si>
  <si>
    <t xml:space="preserve">                 </t>
  </si>
  <si>
    <t>Intervir en la infraestructura física relacionada con atención a la ciudadanía</t>
  </si>
  <si>
    <t>Se entrego en funcionamiento el punto de información</t>
  </si>
  <si>
    <t>Racionalizar trámites y servicios</t>
  </si>
  <si>
    <t xml:space="preserve">Se han intervenido los tramites de 1.Secretaria de Infraestructura (1) trámite
2.Secretaria de Salud (4) trámites
3. Gestión Humana - Pasaportes (1) trámites
4.Educación (4) trámites 
5.Gobierno - Transito y Transportes (2)
</t>
  </si>
  <si>
    <t>1.2.1 Calidad de vida para el servidor y la servidora pública. jubilados y sus beneficiarios del Nivel Central y las Subregiones</t>
  </si>
  <si>
    <t>2008050000733</t>
  </si>
  <si>
    <t>015018-001</t>
  </si>
  <si>
    <t>Implementación  desarrollo de la salud ocupacional  en el departamento de Antioquia, medellín  y sus 124 municipios antioqueños</t>
  </si>
  <si>
    <t xml:space="preserve">Realizar Plan de Emergencias -escoltas y brigadistas en La Imprenta Departamental , Laboratorio,  Almacen de Salud </t>
  </si>
  <si>
    <t>Se traslado 120 millones a la General para compra de elementos de protección. Se reprograma para el segundo semestre</t>
  </si>
  <si>
    <t>Realizar Examenes de Ingresos y retiro y evaluaciones períodicas (Medicina del trabajo)</t>
  </si>
  <si>
    <t>%</t>
  </si>
  <si>
    <t>Permanente</t>
  </si>
  <si>
    <t>Realizar  capacitaciones, certificaciones , evaluaciones medicas , entrega de elementos de proteccion en temas Medicina preventiva y del trabajo -sistema de vigilancia epidemiologica auditiva, visual y ostemusculares y programa de riesgo biologico y de trabajo en altura</t>
  </si>
  <si>
    <t>Son actividades permanetes de seguridad y salud en el trabajo</t>
  </si>
  <si>
    <t xml:space="preserve">Realizar evento Celebracion de la  semana de la salud ocupacional CAD y Subregiones </t>
  </si>
  <si>
    <t>evento</t>
  </si>
  <si>
    <t>En el primer semestre se realizo la  actividad  en el mes de abril</t>
  </si>
  <si>
    <t>Factores de riesgo psicosocial</t>
  </si>
  <si>
    <t xml:space="preserve">Intervenciones grupales e individuales, capacitaciones en prevenciones de adicciones , talleres  de prevencion de adiccionesintervencion en subregiones,   </t>
  </si>
  <si>
    <t>Comité  de convivencia laboral</t>
  </si>
  <si>
    <t>La actividad incluye reuniones del comité, capacitaciones a miembros del comité y sensibilizacion a los  funcionarios en general</t>
  </si>
  <si>
    <t>Realizar reporte  e investigacion  de accidente de trabajo (Plan  Básico  en Salud  Ocupacional)</t>
  </si>
  <si>
    <t>Esta actividad se reprograma para el segundo semestre</t>
  </si>
  <si>
    <t xml:space="preserve">Capacitacar en todos los temas de Seguridad  e Higiene  Industrial a los servidores publicos con mayor riesgo de sufrir incidentes o accidentes de trabajo </t>
  </si>
  <si>
    <t>De acuerdo a programacion definida</t>
  </si>
  <si>
    <t xml:space="preserve">Evaluar los puesto  de trabajo por demanda </t>
  </si>
  <si>
    <t>En el primer semestre se han evaluado 11  puestos de  trabajo</t>
  </si>
  <si>
    <t>2008050000741</t>
  </si>
  <si>
    <t>101007-001</t>
  </si>
  <si>
    <t xml:space="preserve">Credito de Vivienda para Empleados Trabajadores Oficiales y Jubilados del Departamento de Antioquia en los Municipios de Antioquia donde laboren Servidores Públicos Departamentales y se encuentren los jubilados </t>
  </si>
  <si>
    <t xml:space="preserve">Adjudicar prestamos  de vivienda a los Servidores Publicos y Jubilados Departamentales </t>
  </si>
  <si>
    <t>60 FEBRERO MARZO</t>
  </si>
  <si>
    <t>12 mil millones son de vigencias anteriores</t>
  </si>
  <si>
    <t>Legalizacion de prestamos de vivienda que cumplan requisitos</t>
  </si>
  <si>
    <t>Es a demanda</t>
  </si>
  <si>
    <t>2008050000735</t>
  </si>
  <si>
    <t>221054-001</t>
  </si>
  <si>
    <t>Implementación de la normativa vigente sobre estímulos e incentivos en la Gobernación de Antioquia</t>
  </si>
  <si>
    <t>Analizar la informacion  tiempo de servicio y evaluacion de desempeño para la selección del mejor empleado</t>
  </si>
  <si>
    <t>La actividad se inicia en el mes de agosto hasta octubre</t>
  </si>
  <si>
    <t>Realizar evento de reconocimiento del mejor Servidor Publicos de los diferentes niveles  jerarquicos  y  reconocimiento popr tiempo de servicio</t>
  </si>
  <si>
    <t>Se desarrolla en el segundo semestre</t>
  </si>
  <si>
    <t xml:space="preserve">Realizar evento de reconocimiento de los  talentos de los servidores y servidoras  de la Administración Departamental </t>
  </si>
  <si>
    <t>2008050000742</t>
  </si>
  <si>
    <t>221070-001</t>
  </si>
  <si>
    <t>Mejoramiento de la Calidad de vida de los Servidores Públicos, jubilados, pensionados y Beneficiarios Directos a trevés del Programa de Bienestar para todos en la gobernación de Antioquia</t>
  </si>
  <si>
    <t xml:space="preserve">Desarrollar  actividades recreativas y culturales dirigidas al area laboral orientadas al mejoramiento de bienestar laboral y personal  en el CAD y Subregiones </t>
  </si>
  <si>
    <t>Primer semestre, dias de la secretaria, segundo semestre, dia  del mensajero, pregon navideño, dias del conductor</t>
  </si>
  <si>
    <t>Desarrollar actividades recreativas y culturales dirigidas al area  de servicio social para el adulto  orientada al crecimiento espritual, fisico y personal</t>
  </si>
  <si>
    <t>Para el primer semestre: Una caminata,encuentro de pareja, gimnacio -anualizado
Segundo semestre  conferencia 200 años</t>
  </si>
  <si>
    <t xml:space="preserve">Desarrollar actividades recreativas y culturales dirigidas al area  de servicio social para la niñez y la juventud  orientadaal fortalecimiento de valores sociales y familiares </t>
  </si>
  <si>
    <t>Primer semestre dia del niño y vacaciones recreativas.
Segundo semestre  dos vacaciones recreativas , club juvenil, día de la Juventud</t>
  </si>
  <si>
    <t xml:space="preserve">Desarrollar actividades recreativas y culturales dirigidas al area  de servicio social para el grupo familiar orientada al fortalecimiento de valores y ocupacion del tiempo libre </t>
  </si>
  <si>
    <t>tres actividades anualizadas. Primer semestre  COMFAMA, ligas, reembolso-anualizada. 
Segundo semestre día de la familia</t>
  </si>
  <si>
    <t>Desarrollar actividades Bienestar, capacitación, salud Ocupacional y clima Organizacional dirigido a los servidores publicos que laboran en los diferentes  municipios del Departamento de Antioquia</t>
  </si>
  <si>
    <t>Se han realizado actividades de jornada de salud ocupacional en medellín , cobertura de 704 de los servidores públicos que laboran en los municipios y 4 jornadas de capacitacion en la regiones del occidente, nordeste, norte y magdalena medio  con asistencia total de 254 funcionarios</t>
  </si>
  <si>
    <t>2009050000019</t>
  </si>
  <si>
    <t>221071-001</t>
  </si>
  <si>
    <t>Implementación del Programa de Atención al Pensionado en la Gobernación de Antioquia</t>
  </si>
  <si>
    <t>Realizar  actividades  para el mantenimiento físico, capacitación informal recreación , cultura , turismo e integración para los jubilados , pensionados y beneficiarios directos del Departamento de Antioquia</t>
  </si>
  <si>
    <t xml:space="preserve">Por demanda del servicio.
Actividades anualizadas que se inician en el primer  semestre
</t>
  </si>
  <si>
    <t>2009050000013</t>
  </si>
  <si>
    <t>221085-001</t>
  </si>
  <si>
    <t xml:space="preserve">Mejoramiento del clima laboral y la cultura organizacional de los servidores públicos departamentales en la Gobernación de Antioquia </t>
  </si>
  <si>
    <t>Realizar actividad grupal  orientada al mejoramiento del clima laboral " Aventura  empresarial"</t>
  </si>
  <si>
    <t>grupo</t>
  </si>
  <si>
    <t>De acuerdo al presupuesto asignado  se  realizaron 9 actividades</t>
  </si>
  <si>
    <t>2012050000015</t>
  </si>
  <si>
    <t>222015-001</t>
  </si>
  <si>
    <t xml:space="preserve">Implementación del Fondo de calamidad Domestica para los Empleados Públicos, Jubilados y pensionados en la Gobernación de Antioquia - etapa siguiente </t>
  </si>
  <si>
    <t>Reconocer creditos  de calamidad (prestamos del 100% de las solicitudes que cumplen requisitos</t>
  </si>
  <si>
    <t xml:space="preserve">501 MILLONES DE VIGENCIA ANTERIORES. </t>
  </si>
  <si>
    <t>2008050000740</t>
  </si>
  <si>
    <t>222740-001</t>
  </si>
  <si>
    <t xml:space="preserve">Implementación del fondo educativo departamento de Antioquia ICETEX para los servidores públicos inscritos en carrera administrativa y de libre nombramiento y remoción </t>
  </si>
  <si>
    <t>Adjudicaar, legalizar y renovar creditos  educativos para los servidores publicos que cumplan requisitos</t>
  </si>
  <si>
    <t>SE OTORGO 15  CREDITOS POR VALOR DE 41.450.973. se atendio a todas las solicitudes que cumplian requisitos</t>
  </si>
  <si>
    <t>2008050000155</t>
  </si>
  <si>
    <t>221069-001</t>
  </si>
  <si>
    <t>Capacitación de 2400 Servidores Públicos departamentales Medellín y las Subregiones de Antioquia</t>
  </si>
  <si>
    <t>Realizar la Induccion, reinduccion  y adiestramiento  en puesto de trabajo</t>
  </si>
  <si>
    <t>Número de eventos</t>
  </si>
  <si>
    <t>se la realizado 1  actividad que corresponde  a 6 INDUCCIONES. Pendiente por realizar   reinduccion  y adiestramiento.</t>
  </si>
  <si>
    <t>Brindar Capacitacion en una segunda lengua de Carrera y Libre Nombramiento y remoción</t>
  </si>
  <si>
    <t>Número de capacitados</t>
  </si>
  <si>
    <t>LA  CANTIDAD INICIAL PUEDE CAMBIAR POR SER POR DEMANDA</t>
  </si>
  <si>
    <t>Actualizar los conocimientos  de los Servidores Públicos a través de talleres, seminarios, simposios, requeridos por las diferentes dependencias</t>
  </si>
  <si>
    <t xml:space="preserve">% </t>
  </si>
  <si>
    <t>se atendio el 100% de las solicitudes que fueron 70</t>
  </si>
  <si>
    <t xml:space="preserve">Capacitar  a través de programas de protocolo , presentación personal y atención al ciudadano </t>
  </si>
  <si>
    <t>ESTA ACTIVIDAD NO  SE REALIZARA</t>
  </si>
  <si>
    <t xml:space="preserve">Capacitacar   a través de programas orientados  al fortalecimiento del conocimiento habilidades y valores de los brigadistas de la Gobernacion de antioquia en atención de emergencia </t>
  </si>
  <si>
    <t>10 BRIGADISTAS</t>
  </si>
  <si>
    <t>Capacitar a  los Servidores Publicos  de los equipos de Mejoramientos , Directivos y enlaces relacionada conel SIG y Auditorias  en la Gobernación de Antioquia</t>
  </si>
  <si>
    <t>se tiene programado iniciar  actividades  a partir de l 16 de septiembre. El 100% corresponde a la participación de los miembros de los equipos en forma voluntaria . Los directivos no se incluyen</t>
  </si>
  <si>
    <t>Capacitar en temas jurídicos (Contratación, Interventoría, Estatuto Anticorrupción entre otros) por  solicitud de la Secretaría General</t>
  </si>
  <si>
    <t>se inicia en el segundo semestre</t>
  </si>
  <si>
    <t xml:space="preserve">Capacitacar  a través  de Gobierno de la Información </t>
  </si>
  <si>
    <t>NO SE VA HA REALIZAR</t>
  </si>
  <si>
    <t xml:space="preserve">Capacitacar y entrenar  través del diplomado de  formación para  formadores </t>
  </si>
  <si>
    <t>2012050000075</t>
  </si>
  <si>
    <t>222075-001</t>
  </si>
  <si>
    <t xml:space="preserve">capacitación, formación y entrenamiento para los servidores públicos de la gobernación y las subregiones de Antioquia </t>
  </si>
  <si>
    <t>Diseñar e implementar de un ambiente  virtual de aprendizaje  para plataforma MOODLE  de los procesos de formación  en temas propios de los conocimientos  habilidades y actitudes  de los Servidores publicos de la Gobernación de Antioquia</t>
  </si>
  <si>
    <t>Poner en marcha la Escuela de Formacion Institucional de la Gobernacion de Antioquia  EFIGA</t>
  </si>
  <si>
    <t>1.2.2 Antioquia modelo de eficiencia y servicio a través de las Tecnologías de la Información y las Comunicaciones  (TIC)</t>
  </si>
  <si>
    <t>2012050000030</t>
  </si>
  <si>
    <t>162030-001</t>
  </si>
  <si>
    <t>Fortalecimiento, renovación y crecimiento en las TIC y en la plataforma SAP Gobernación de Antioquia.</t>
  </si>
  <si>
    <t>Adquirir software, hardware.  1.Suscripción y soporte técnico para sistemas operativos Linux Red Hat. 2.Adquisición de Certificados de Seguridad para Servidores Web. 3.Adquisición de 150 unidades de Data Cartridge LTO Ultrium-3 y 100 Data Cartridge LTO Ultrium-5 con sus respectivos labels. 4.Adquisición de Certificados de Seguridad para Servidores Web. 5.Adquisición de licenciamiento de productos Microsoft a través de un socio LAR (Large Account reseeller). 6.Suministro de bienes informáticos y otros elementos tecnológicos para la Gobernación de Antioquia.</t>
  </si>
  <si>
    <t>Diferentes secretarías efectuaron traslados con el próposito de fortalecer las TIC y plataforma SAP. Se realizó: Adquisición de bienes (Portátiles, tabletas, etc.) Adquisición de 400 unidades de Data Cartridge LTO Ultrium-3 y 100 Data Cartridge LTO Ultrium-5 con sus respectivos labels. Se reprogramó suministro de bienes (PC´s), licenciamiento  y soporte de Linux. Se adiciona adquisición de almacenamiento. Se canceló adquisición de certificados de seguridad hasta que la plataforma este adecuada.</t>
  </si>
  <si>
    <t>Administrar Servicios de Tecnología. 1.Administración y Operación de la Mesa de Servicios (Agentes de nivel I y II) soporte y actualización de la herramienta “Aranda”, implementación de dos procesos en ITIL V3 y hosting dedicado para portales de la Administración Departamental.</t>
  </si>
  <si>
    <t>Se realizó: Administración y Operación de la Mesa de Servicios (Agentes de nivel I y II) y hosting dedicado para portales de la Administración Departamental.</t>
  </si>
  <si>
    <t>Actualizar hardware, software y elementos de comunicaciones</t>
  </si>
  <si>
    <t xml:space="preserve">Se programó: Suministro, configuración e instalación de cableado estructurado, equipos de comunicaciones y/o seguridad </t>
  </si>
  <si>
    <t>Soporte y mantenimiento de la Plataforma Tecnológica.   1.Mantenimiento a la plataforma tecnológica de la Administración Departamental para equipos de Cómputo: Servidores, Almacenamiento y Librería; correspondientes a las marcas DELL y HP. 2.Contratar Soporte, mantenimiento y actualización del Software MySAP Business Suite y RWD InfoPak. 3.Soporte a Infraestructura y Plataforma Tecnológica: Sistema Operativo Windows, Directorio Activo 2008, SQL Server. 4.Sostenimiento Anual como miembros en la Asociación Colombiana de Usuarios SAP. 5.Prestar el servicio de soporte, mantenimiento y actualización del software Kactus-HR, para la gestión de nómina y recursos humanos, adquirido por el Departamento de Antioquia e instalado en virtud del Contrato 2002 CM 24 001. 6.Renovar el Servicio de Software Updates License &amp; Support para los productos Oracle que posee el Departamento de Antioquia.7.Prestar el servicio de soporte, mantenimiento y actualización del software SISCUOTAS, para la administración de las cuotas partes jubilatorias por cobrar y por pagar del Departamento de Antioquia, desarrollado e instalado en virtud del contrato 2008-BB-24-0008. 8.Soporte, mantenimiento y actualización del sistema de información MERCURIO para la administración electrónica de documentos a nivel corporativo para un licenciamiento ilimitado en el Departamento de Antioquia. 9.Mantenimiento Sistema de información software Aranda. 10.Actualización, mantenimiento y soporte del licenciamiento de correo electrónico. 11.Prestación del servicio de soporte y mantenimiento a la herramienta informática para el Sistema Integrado de Gestión –ISOlución- 12.Prestación del servicio de soporte, mantenimiento de la herramienta informática para la administración de la Estructura, Planta de Cargos, Manual de Funciones y Planta de Personal de la Secretaría de Gestión Humana y Desarrollo Organizacional G+.</t>
  </si>
  <si>
    <t>Se realizó: 1.Soporte, mantenimiento y actualización del Software MySAP Business Suite y RWD InfoPak. 2.Sostenimiento Anual como miembros en la Asociación Colombiana de Usuarios SAP. 3.Soporte, mantenimiento y actualización del sistema de información MERCURIO para la administración electrónica de documentos a nivel corporativo. 4.Soporte, mantenimiento y actualización del sistema de información G+ de la Gobernación de Antioquia y 500 horas para nuevos desarrollos en el sistema G+. 5.Mantenimiento Sistema de información software Aranda. Se continúa con la programación de  las actividades iniciales.</t>
  </si>
  <si>
    <t>Consultoría para optimizar la plataforma tecnológica</t>
  </si>
  <si>
    <t>Se reprogramó. Consultoría Funcional y Técnica al Sistema de Información Integrado Financiero Contable SAP.  Inicia en agosto.</t>
  </si>
  <si>
    <t>2012050000034</t>
  </si>
  <si>
    <t>162034-001</t>
  </si>
  <si>
    <t xml:space="preserve">Implementación seguridad informática departamento de Antioquia </t>
  </si>
  <si>
    <t>Adquirir hardware, software y elementos de comunicaciones</t>
  </si>
  <si>
    <t>Se reprogramó la adquisición de hardware, software y elementos de comunicación: Cableado, equipos y software.</t>
  </si>
  <si>
    <t>Consultoría para optimizar la seguridad informática en la Gobernación de Antioquia</t>
  </si>
  <si>
    <t>Se suspende está actividad porque se continua en el cierre de brechas de seguridad encontradas en la consultoría del 2012.</t>
  </si>
  <si>
    <t>Actualizar hardware, software y elementos de comunicaciones     1.Actualización, soporte técnico, mantenimiento preventivo, correctivo, y garantía de fabricación para dispositivos de red. 2.Soporte y renovación de licencias de antivirus. 3.Mantenimiento preventivo del sistema de aire acondicionado de precisión del C de C. 4.Extender garantía de fábrica del  sistema de aire acondicionado de precisión del C de C. 5.Mantenimiento, Soporte y Actualización del servicio de filtrado de navegación.</t>
  </si>
  <si>
    <t>Mantenimiento preventivo del sistema de aire acondicionado de precisión del Centro de Cómputo. Mantenimiento, Soporte y Actualización del servicio de filtrado de navegación de la Gobernación de Antioquia.  Se continúa con la programación de  las actividades iniciales.</t>
  </si>
  <si>
    <t>2008050000738</t>
  </si>
  <si>
    <t>221067-001</t>
  </si>
  <si>
    <t xml:space="preserve">Implementación  del proceso  institucional para selección  del talento humano  de acuerdo a la Ley 909 de 2004 en la Gobernación de Antioquia </t>
  </si>
  <si>
    <t>Provisionar los empleos  de Carrera Administrativa en vacancia definitiva por  Parte de la CNSC</t>
  </si>
  <si>
    <t>Fijar  compromisos para la Evaluacion del Desempeño por  nivel jerarquico Profesional , Tecnico y Asistencial</t>
  </si>
  <si>
    <t>Asesoria y asistencia técnica en procesos de  selección del talento humano</t>
  </si>
  <si>
    <t xml:space="preserve">Comprende la evaluación de las competencias de los empleos temporales  a proveer </t>
  </si>
  <si>
    <t>Actualizar el escalafon de la carrera administrativa</t>
  </si>
  <si>
    <t>957 solicitudes enviadas a la  COMISIÓN DEL SERVICIO CIVIL  , de los 1509  cargos de carrera</t>
  </si>
  <si>
    <t>Mejorar el procedimiento de gestión del empleo y del desempeño</t>
  </si>
  <si>
    <t>Confirmación de los requisitos de nombramiento. Y dos actualizaciones al procedimiento</t>
  </si>
  <si>
    <t>Implementar el proceso de selección por merito y competencias</t>
  </si>
  <si>
    <t>Se han realizado 8 convocatoriaas</t>
  </si>
  <si>
    <t>2012050000081</t>
  </si>
  <si>
    <t>222081-001</t>
  </si>
  <si>
    <t xml:space="preserve">Fortalecimeinto de las competencias laborales de los servidores públicos del departamento de Antioquia </t>
  </si>
  <si>
    <t>Del presupuesto inicial se traslada a comunicaciones  dinero para realizacion de los eventos</t>
  </si>
  <si>
    <t>Entrenamiento para el fortalecimiento de competencias laborales, bajo la metodología de educación experiencial, impactando un total de quinientos (500) servidores públicos, estando los grupos conformados por veinte (20) servidores cada uno, para realizar veinte (20) eventos cada uno de (16) horas.</t>
  </si>
  <si>
    <t>Esta actividad se reprograma para el 2014</t>
  </si>
  <si>
    <t>Realizar el evento Sala VIP Servicio para los servidores públicos departamentales que han pasado por el proceso de certificación en la Norma de Competencia Laboral Colombiana, asociada con la Satisfacción de la Ciudadanía.</t>
  </si>
  <si>
    <t xml:space="preserve">El  evento se realizo en el primer piso  del CAD durante dos semanas  del 11 al 22 de marzo asistieron  409 servidores público </t>
  </si>
  <si>
    <t>Ceremonia de Certificación en NCLC</t>
  </si>
  <si>
    <t>Se realizara una ceremonia en el mes de octubre y se invitara a 450 servidores públicos  aproximadamente.</t>
  </si>
  <si>
    <t xml:space="preserve">Apoyo en el fortalecimiento de las actividades tendientes a la certificación de los servidores y servidoras del Departamento de Antioquia en Norma de Competencias Laborales </t>
  </si>
  <si>
    <t>Reuniones de sensibilizaciones para el proceso de certificación y retroalimentación.  Se aumenta  la cantidad por la denanda de Servidor Público</t>
  </si>
  <si>
    <t>2012050000196</t>
  </si>
  <si>
    <t>222196-001</t>
  </si>
  <si>
    <t xml:space="preserve">Diseño e implementación del modelo de cultura y cambio organizacional de la Gobernación de Antioquia </t>
  </si>
  <si>
    <t>Realizar diagnóstico de la cultura organizacional de la Gobernación de Antioquia,  proponiendo agenda de cambio, con el fin de caracterizar los comportamientos, creencias,  rasgos diferenciadores, ritos y valores fundamentales que le confieren un sello característico como entidad</t>
  </si>
  <si>
    <t>0.6</t>
  </si>
  <si>
    <t>El tiempo inicialmente programado se extiende hasta octubre con actividades de diagnostico de los grupos focales, entrevistas y encuestas realizadas a los servidores publicos</t>
  </si>
  <si>
    <t xml:space="preserve">Apoyo en el fortalecimiento de las actividades tendientes la implementación del modelo de cultura y cambio organizacional del Departamento de Antioquia </t>
  </si>
  <si>
    <t>2012050000201</t>
  </si>
  <si>
    <t>222201-001</t>
  </si>
  <si>
    <t xml:space="preserve">Diseño e implementación del modelo de gestión del conocimiento para la Gobernación de Antioquia </t>
  </si>
  <si>
    <t>Del presupuesto inicial se traslada a comunicaciones 17. 549.801 para apoyo  de campañas de comunicaciones al proyecto  y traslado a proyecto de practicantes de 4.421.250</t>
  </si>
  <si>
    <t>Diseño e implementación del modelo de gestión del conocimiento para la Gobernación de Antioquia</t>
  </si>
  <si>
    <t>.30</t>
  </si>
  <si>
    <t>El tiempo programado inicialmente se modifica inicia en enero y continua todo el segundo semestre. Total 360</t>
  </si>
  <si>
    <t>Apoyo en la construcción e implementación del modelo de gestión del conocimiento para la Gobernación de Antioquia</t>
  </si>
  <si>
    <t>Se reprograma  tiempo para septiembre , octubre y noviembre</t>
  </si>
  <si>
    <t>2012050000040</t>
  </si>
  <si>
    <t>222040-001</t>
  </si>
  <si>
    <t xml:space="preserve">Fortalecimiento del Sistema Integrado de Gestión del Departamento de Antioquia </t>
  </si>
  <si>
    <t>Diseñar una estructura organizacional de primer nivel articulada al modelo de operación por procesos del Sistema Integrado de Gestión (SIG), que soporte una fluida ejecución del Plan de Desarrollo 2012-2015 “Antioquia la Más Educada”.</t>
  </si>
  <si>
    <t>.80</t>
  </si>
  <si>
    <t>Tiempo programado inicialmente se reprograma hasta noviembre por su implementación</t>
  </si>
  <si>
    <t>Estrategia comunicacional para la certificación  en ISO 9001:2008-NTG GP 1000</t>
  </si>
  <si>
    <t>Tiempo programado inicial mente se modifica hasta junio</t>
  </si>
  <si>
    <t>Apoyo comunicacional para la divulgación y promoción de las actividades del Sistema Integrado de Gestión</t>
  </si>
  <si>
    <t>.50</t>
  </si>
  <si>
    <t>Tiempo programado inicial mente se modifica hastanoviembre</t>
  </si>
  <si>
    <t>Implementación del Cuadro de Mando Integral para el Sistema de Gestión De Calidad del Departamento de Antioquia</t>
  </si>
  <si>
    <t>Tiempo inicial reprogramado marzo a junio</t>
  </si>
  <si>
    <t>Revisión y actualización de algunos de los componentes de los procesos del Sistema Integrado de Gestión.</t>
  </si>
  <si>
    <t>Tiempo inical reprogramado enero a bril</t>
  </si>
  <si>
    <t>Prestación de servicio de auditoría con el fin de verificar el cumplimiento del Sistema Integrado de Gestión con los requisitos ISO 9001:2008-NTG GP 1000</t>
  </si>
  <si>
    <t>Tiempo inicial reprogramado  junio</t>
  </si>
  <si>
    <t>Implementar un plan de acción que permita cerrar brechas para que el Sistema Integrado de Gestión, sea más simple, natural y alineado con la estrategia de la organización.</t>
  </si>
  <si>
    <t>.20</t>
  </si>
  <si>
    <t>Tiempo inical reprogramado mayo  noviembre</t>
  </si>
  <si>
    <t>2012050000177</t>
  </si>
  <si>
    <t>222177-001</t>
  </si>
  <si>
    <t xml:space="preserve">Fortalecimiento y articulación de la estructura organizacional de la administración departamental en Medellín Antioquia </t>
  </si>
  <si>
    <t>Diseñar y proponer un manual de valoración de cargos acorde con la estructura funcional y organizacional de la Gobernación de Antioquia, haciendo la transferencia metodológica y de conocimientos para su aplicación eficaz.</t>
  </si>
  <si>
    <t>El alcance de esta actividad se encuentra el definir una metodologia o manual para cargas de trabajo, asi como una metodologia  para la descripción de cargos , ambas metodologias  son partes constitutivas  del manual de valoración de cargos . esta metodoligias ya estan diseñadas y se encuentran en aplicación.  Producto  de esta aplicación se redefiniran o ajustaran los factores del manual.
Hoy se encuentra con un modelo de compensación  salarial  propio de la Gobernación de antioquia.</t>
  </si>
  <si>
    <t>Apoyo en el fortalecimiento de las actividades tendientes a la articulación de la estructura organizacional y apoyo administrativo</t>
  </si>
  <si>
    <t>El tiempo programado inicialmente  se modifica hasta diciembre</t>
  </si>
  <si>
    <t>La educación como motor de transformación de Antioquia</t>
  </si>
  <si>
    <t>Educación con calidad para el siglo XXI</t>
  </si>
  <si>
    <t>Servicio Social Académico</t>
  </si>
  <si>
    <t>2012050000200</t>
  </si>
  <si>
    <t>Fortalecimiento vinculación de estudiantes en semestre de práctica para brindar apoyo a la gestión en el departamento e Antioquia y el mejoramiento de la calidad de sus instituciones</t>
  </si>
  <si>
    <t>Contratar la Corporación Enseña por Colombia para la convocatoria, selección, implementación de la formación, apoyo y acompañamiento continuo para estudiantes y profesionales que prestaran servicio social como practicantes y como docentes en instituciones educativas de las Subregiones.</t>
  </si>
  <si>
    <t>El valor inicial varia por el numero de los inscritos en los programas</t>
  </si>
  <si>
    <t>Designar estudiantes para la realización de la práctica académica, con el fin de brindar apoyo a la gestión de la Administración Departamental y a la implementación de los proyectos y programas en la Subregión de Urabá.</t>
  </si>
  <si>
    <t>Esta medición no incluye un alfabetizador</t>
  </si>
  <si>
    <t>Apoyar el proceso de servicio social universitario en lo técnico y administrativo</t>
  </si>
  <si>
    <t>Tiempo inicial reprogramado hasta diciembre</t>
  </si>
  <si>
    <t>1.2.3 Desarrollo y Fotalecimiento  Institucional y del Capital Humanoa</t>
  </si>
  <si>
    <t>201205000241</t>
  </si>
  <si>
    <t>Actualizacion Pasivo pensional del Departamento de Antioquia</t>
  </si>
  <si>
    <t xml:space="preserve">Talleres sobre cuota partes </t>
  </si>
  <si>
    <t>Esta actividad se  centra solamente en capacitación teorica sobre el pasivo pensional, el manejo de software no se da</t>
  </si>
  <si>
    <t>Actualizacion programa SISCUOTAS</t>
  </si>
  <si>
    <t>Esta actividades no se realiza por falta de presupuesto</t>
  </si>
  <si>
    <t>Mantenimiento programa SISCUOTAS</t>
  </si>
  <si>
    <t xml:space="preserve"> Gobierno en Línea</t>
  </si>
  <si>
    <t>Cumplimiento estrategia Gobierno en línea en la Gobernación de Antioquia</t>
  </si>
  <si>
    <t xml:space="preserve"> Observatorio de la Gestión Disciplinaria de Servidores Públicos en el Departamento de Antioquia</t>
  </si>
  <si>
    <t>Plan de trabajo del Observatorio de la Gestión Disciplinaria Implementado</t>
  </si>
  <si>
    <t>Se trasladan a otro rubro. Este dinero corresponde al software  donado por la alcaldia de Bogotá</t>
  </si>
  <si>
    <t xml:space="preserve"> Implementación de modelo integral de atención ciudadana.</t>
  </si>
  <si>
    <t>Implementación de un modelo efectivo para la atención del ciudadano en la Gobernación de Antioquia</t>
  </si>
  <si>
    <t>Traslados de otras secretarias (infraestructura Equida de genero en tre otras)y de rh para poder atender los proyectos</t>
  </si>
  <si>
    <t>Desarrollo Humano y Bienestar</t>
  </si>
  <si>
    <t>Índice de lesión incapacitante (ILI)</t>
  </si>
  <si>
    <t>Traslado a la secretaria General para compra de Sillas</t>
  </si>
  <si>
    <t>Satisfacción de los usuarios que participan en los eventos realizados</t>
  </si>
  <si>
    <t>RECURSOS DE VIGENCIAS ANTERIORES</t>
  </si>
  <si>
    <t>Traslado a Comunicaciones que ejecuta contrato de Dllo Humano</t>
  </si>
  <si>
    <t>Cubrir  contrato con COMFAMA 2013-2014</t>
  </si>
  <si>
    <t>Clima laboral mejorado en el Departamento de Antioquia</t>
  </si>
  <si>
    <t>Fondo educativo departamental de Antioquia – ICETEX</t>
  </si>
  <si>
    <t>Convenio Departamento de Antioquia - Icetex aplicado</t>
  </si>
  <si>
    <t>El indicador esta asociado al numero de solicitudes que se atienden.  El dinero son recursos  que se inyecta a ese fondo.A la fecha las solicitudes a probadas no estan sujeta a los dinero que se tienen en el fondo sino a que cumpla con los requisitos.  esto dineros se  deposian  provisionar  futuros prestamos.</t>
  </si>
  <si>
    <t>Formación capacitación y entrenamiento para los servidores públicos del Departamento de Antioquia</t>
  </si>
  <si>
    <t>Mejoramiento del desempeño del cargo resultado de las capacitaciones recibidas</t>
  </si>
  <si>
    <t>TRASLADO DE LA SECRETARIA GENERAL PARA CAPACITACIÓN TEMAS JURIDICOS</t>
  </si>
  <si>
    <t xml:space="preserve">Capacitación, formación y entrenamiento para los servidores públicos de la gobernación y las subregiones de Antioquia </t>
  </si>
  <si>
    <t>1221</t>
  </si>
  <si>
    <t>Plan de evolución del sistema de información SAP implementado</t>
  </si>
  <si>
    <t>12</t>
  </si>
  <si>
    <t>TRASLADOS DE OTROS ORGANISMOS PARA APOYO EN ADQUISICIÓN DE TECNOLOGIA INFORMATICA</t>
  </si>
  <si>
    <t>Mejores prácticas de TIC adoptadas</t>
  </si>
  <si>
    <t xml:space="preserve">Este proyecto  se retoma para el segundo semestre </t>
  </si>
  <si>
    <t>Seguridad informática</t>
  </si>
  <si>
    <t>Seguridad de la plataforma de TIC implementada</t>
  </si>
  <si>
    <t>Cualificación del capital humano en la Gobernación y en las subregiones</t>
  </si>
  <si>
    <t>Empleos ofertados frente al total de vacantes</t>
  </si>
  <si>
    <t>TRASLADO DE LA MISMA SECRETARIA PARA TEMPORALES</t>
  </si>
  <si>
    <t>Sistema de gestión del desempeño implementado</t>
  </si>
  <si>
    <t>Gestión del empleo para servidores públicos del Departamento de Antioquia implementado</t>
  </si>
  <si>
    <t>Servidores que participaron en las fases correspondientes según su nivel jerárquico dentro del ciclo de competencias</t>
  </si>
  <si>
    <t xml:space="preserve">Traslado a Comunicaciones que ejecuta contrato de LA Dirección de Diseño Organizacional
</t>
  </si>
  <si>
    <t>Implementación del modelo de cultura y cambio organizacional</t>
  </si>
  <si>
    <t>Implementación del modelo de gestión del conocimiento</t>
  </si>
  <si>
    <t>Traslado a Comunicaciones que ejecuta contrato de LA Dirección de Diseño Organizacional</t>
  </si>
  <si>
    <t>Fortalecimiento del sistema integrado de gestión</t>
  </si>
  <si>
    <t>Auditorías de seguimiento aprobadas</t>
  </si>
  <si>
    <t xml:space="preserve"> Servicio Social Académico</t>
  </si>
  <si>
    <t>Jóvenes que prestan su servicio social académico en el Departamento de Antioquia y sus subregiones</t>
  </si>
  <si>
    <t>Recursos  provenientes de educación  y demas organismos que tiene Practicantes</t>
  </si>
  <si>
    <t>1.2.3 Desarrollo y Fotalecimiento  Institucional y del Capital Humano</t>
  </si>
  <si>
    <t>Fortalecimiento de la Hacienda Pública del Departamento de Antioquia</t>
  </si>
  <si>
    <t>Programa Siscuotas implementado y capacitación en bonos pensionales en Entidades y Municipios</t>
  </si>
  <si>
    <t>Solamente se ha logrado el 50% del indicador propuesto referente a capacitacion, el otro 50% corresponde a la implementación del programa siscuota   que no va a dar la dificultas de registro d elos derechos de autor</t>
  </si>
  <si>
    <t>Pensiones reconocidas por el Departamento de Antioquia, revisadas en su legalidad</t>
  </si>
  <si>
    <t>Se ajusta indicador porque no se asigna presupuesto.</t>
  </si>
  <si>
    <t>Información de Cuotas partes pensionales por cobrar y por pagar ingresadas, actualizadas y revisadas en el programa siscuotas por jubilados</t>
  </si>
  <si>
    <t>Gerencia de Infancia, Adolescencia y Juventud</t>
  </si>
  <si>
    <t>4.3.1  Familia, Sociedad y Estado garantes de protección integral</t>
  </si>
  <si>
    <t>2012050000084</t>
  </si>
  <si>
    <t>072084-001</t>
  </si>
  <si>
    <t xml:space="preserve"> Aplicación de la Política Pública de Infancia y Adolescencia en el nivel departamental y municipal en Antioquia </t>
  </si>
  <si>
    <t>Asesoria y asistencia tecnica para la gestión de la política pública de infancia y adolescencia.</t>
  </si>
  <si>
    <t>Municipio</t>
  </si>
  <si>
    <t>La liberación de recursos que se habían asignado para la relaización del proceso de rendición de cuentas, permitió el incremento de la meta para la presente vigencia; dando inicio al proceso. El resultado frente al tiempo destinado a la ejecución de actividades responde a los tiempos definidos por la CNSC para la autorización en la provisión de temporalidades.</t>
  </si>
  <si>
    <t>Estrategia de movilización para la garantia de Derechos de niños, niñas y adolescentes.</t>
  </si>
  <si>
    <t>Proceso</t>
  </si>
  <si>
    <t>0.3</t>
  </si>
  <si>
    <t xml:space="preserve">En el primer semestre se elaboraron piezas comunicacionales, apoyo operativo para el funcionamiento del Consejo Temático de Infancia y Adolescencia, celebración día de la infancia y acciones de promoción de derechos. En el segundo semestre, se  focalizará en la subregión de Oriente e incluirá; acompañamiento a la Red subregional de Infancia y adolescencia , campaña de promoción de derechos, la implementación de 23 colectivos de comunicación y  encuentro regional. </t>
  </si>
  <si>
    <t>Audiencia pública de la rendición de cuentas sobre la garantia de derechos de los niños, niñas, adolescentes y jovenes.</t>
  </si>
  <si>
    <t>Actividad reprogramada por la Procuraduría General de la Nación para la vigencia 2014, por lo que no se incluye para el segundo semestre de 2013.</t>
  </si>
  <si>
    <t>243120007</t>
  </si>
  <si>
    <t>2012050000077</t>
  </si>
  <si>
    <t>072077-001</t>
  </si>
  <si>
    <t xml:space="preserve"> Fortalecimiento de organizaciones sociales para la protección integral de niños, niñas y adolescentes en Antioquia </t>
  </si>
  <si>
    <t>Acciones de formación a líderes de organizaciones sociales, comunales y ciudadanos en protección integral de la infancia y la adolescencia</t>
  </si>
  <si>
    <t>El resultado frente al tiempo programado para la ejecución de la actividad, responde a los tiempos definidos por la CNSC para la autorización en la provisión de temporalidades. Se inició en el mes de junio la focalización de las organizaciones comunales en Oriente.</t>
  </si>
  <si>
    <t>Identificación y reconocimiento de buenas prácticas comunitarias en materia de protección integral a NNA.</t>
  </si>
  <si>
    <t>Buenas prácticas</t>
  </si>
  <si>
    <t>El resultado frente al tiempo programado para la ejecución de la actividad, responde a los tiempos definidos por la CNSC para la autorización en la provisión de temporalidades. Las acciones para la identificación de buenas prácticas se realiza en el segundo semestre de 2013</t>
  </si>
  <si>
    <t>Estrategia de comunicación para actores corresponsables de la protección integral</t>
  </si>
  <si>
    <t>Campaña</t>
  </si>
  <si>
    <t>0.5</t>
  </si>
  <si>
    <t>Esta actividad se desarrolla complementariamente con la estrategia de movilización del proyecto de Aplicación de Política Pública, en el segundo semestre se tienen previstas acciones comunicacionales, orientadas a la prevención de la vulneración de derechos de la infancia y adolescencia y a su protección integral, mediante la realización de microprogramas, documentales y publicación en WEB de material pedagógico</t>
  </si>
  <si>
    <t>243130007</t>
  </si>
  <si>
    <t>2012050000017</t>
  </si>
  <si>
    <t>072017-001</t>
  </si>
  <si>
    <t xml:space="preserve">Implementación del lineamiento técnico de familias con bienestar en los municipios de Antioquia </t>
  </si>
  <si>
    <t>Implementación 
estrategia pedagógica y terapeútica para prevención de violencia intrafamiliar</t>
  </si>
  <si>
    <t>Ya que esta acción se desarrolla conjuntamente con el nivel nacional se amplió cobertura en 2 municipios más,  la ejecución de esta actividad se tiene prevista para el segundo semestre de la vigencia.</t>
  </si>
  <si>
    <t>Acciones
comunicativas de Promoción de derechos y de la convivencia familiar</t>
  </si>
  <si>
    <t>0.4</t>
  </si>
  <si>
    <t xml:space="preserve">El desarrollo de esta actividad se tiene prevista para el segundo semestre con la generación de pautas para medios de comunicación, en el primero se realizaron acciones comunicativas y de información con aliados estratégicos en el tema de promoción de derechos de la infancia </t>
  </si>
  <si>
    <t>Encuadre institucional de la política con entidades departamentales</t>
  </si>
  <si>
    <t>Se constituyó el Comité Técnico encargado de direccionar la formulación de la Política y del encuadre técnico para la definición participativa del Marco Estratégico.</t>
  </si>
  <si>
    <t>Constitución y operación Mesa Departamental de  Familia</t>
  </si>
  <si>
    <t>0.1</t>
  </si>
  <si>
    <t xml:space="preserve"> Se iniciaron acciones para la conformación de la Mesa Departamental de Familia, instancia que sessionará en el segundo semestre.</t>
  </si>
  <si>
    <t>Movilización ciudadana para la construcción y validación de marco estratégico de l a política</t>
  </si>
  <si>
    <t>La realización de movilización subregional se iniciará en el segundo semestre a través de los talleres regionales a los cuales asisten actores institucionales con competencia en el tema y las mesas subregionales de familia a los que asisten organizaciones de la sociedad civil y la ciudadanía.</t>
  </si>
  <si>
    <t>4.3.2 Atención integral a primera infancia</t>
  </si>
  <si>
    <t>2012050000070</t>
  </si>
  <si>
    <t>072070-001</t>
  </si>
  <si>
    <t xml:space="preserve"> Implementación de estrategia de atención integral a primera infancia en los municipios de Antioquia</t>
  </si>
  <si>
    <t>Asesoría y asistencia técnica para la implementación de Estrategia de Atención Integral a Primera Infancia</t>
  </si>
  <si>
    <t>Considerando el crecimiento de la estrategia de atención integral de primera infancia y la necesidad de fortalecer las capacidades institucionales, comunitarias y territoriales se dispuso la contratación de profesionales que respondieran a las características del Departamento.</t>
  </si>
  <si>
    <t>Acciones de atención en educación inicial, protección, existencia y ciudadanía a niños y niñas hasta los 5 años</t>
  </si>
  <si>
    <t>El plan de cobertura para niños y niñas menores de cinco años, se distribuye en entorno familiar e institucional y 4 escenarios de atención, a saber: ludotecas, Centros de Recuperación Nutricional, Centros de Desarrollo Infantil, Normales-superiores. A la fecha de corte Los cupos contratados se distribuyen en los municipios de 8 subregiones del Departamento a excepción de Valle de Aburrá.</t>
  </si>
  <si>
    <t>Acciones de atención en educación inicial, protección, existencia y ciudadanía a madres gestantes y lactantes</t>
  </si>
  <si>
    <t xml:space="preserve"> La cobertura de gestantes y lactantes por municipio se definió de acuerdo a la demanda de las entidades territoriales, de igual manera desde la Estrategia se  realiza el análisis de las tasas de natalidad por municipio, información que permitirá modificar o ratificar  la distribución definitiva de cupos, en el segundo semestre. La atención de madres gestantes y lactantes se realiza en entorno familiar.</t>
  </si>
  <si>
    <t>Movilización social por la primera infancia</t>
  </si>
  <si>
    <t>Se elaboró en el primer semestre el plan de movilización de primera infancia, celebración del mes de la niñez y la recreación, lanzamiento estrategia, celebración mes de la familia, feria de ambientes de aprendizaje, conformación de la comisión intersectorial Buen Comienzo  Antioquia, acompañamiento a la Mesa de Primera Infancia.</t>
  </si>
  <si>
    <t>Dotación y adecuación de espacios para la Atención integral a primera infancia</t>
  </si>
  <si>
    <t>Las acciones realizadas para la dotación, adecuación y construcción de ambientes de aprendizaje se desarrollarán en el segundo semestre con aquellos municipios priorizados por el Departamento que cuentan con recursos para la cofinanciación de los proyectos.</t>
  </si>
  <si>
    <t>Construcción línea base</t>
  </si>
  <si>
    <t>Línea base</t>
  </si>
  <si>
    <t>En el primer semestre se avanzó en la elaboración del marco de resultados, insumo fundamental para la definición de la metodología y el enfoque que orientará la construcción de la Línea Base en el segundo semestre de la presente vigencia</t>
  </si>
  <si>
    <t>Operación y logística</t>
  </si>
  <si>
    <t>Actividad permanente para el desarrollo de las acciones de Información, Comunicación y Educación para el desarrollo infantil temprano</t>
  </si>
  <si>
    <t>4.3.3 Promoción y prevención para la protección integral de niños, niñas, adolescentes y jóvenes</t>
  </si>
  <si>
    <t>2012050000005</t>
  </si>
  <si>
    <t>072005-001</t>
  </si>
  <si>
    <t xml:space="preserve"> Implementación del Lineamiento de Promoción y Prevención para la Protección Integral de Niños, Niñas, Adolescentes y Jóvenes en el departamento de Antioquia </t>
  </si>
  <si>
    <t>Asesoría y asistencia técnica para la implementación  de Estrategia de Promoción y Prevención</t>
  </si>
  <si>
    <t>Diseño técnico de la Estrategia Prevenir es Mejor, constitución comités técnicos, definición de ruta estratégica con entidades departamentales competentes en el tema de prevención</t>
  </si>
  <si>
    <t>Acciones de Orientación y formación para el empoderamiento de Niños, niñas y adolescentes.</t>
  </si>
  <si>
    <t>Se inició proceso con niños, niñas y adolescentes rurales de 32 municipios y niños, niñas, adolescentes en riesgo de trabajo infantil asociado a la mineria</t>
  </si>
  <si>
    <t>Movilización para la protección integral de la infancia y la adolescencia.</t>
  </si>
  <si>
    <t>Constitución Comité de comunicaciones, lanzamiento estrategia, diseño piezas comunicacionales</t>
  </si>
  <si>
    <t>Activación de rutas para el restablecimiento de derechos.</t>
  </si>
  <si>
    <t>Esta actividad se desarrolla complementariamente con el nivel nacional, la ejecución de la actividad se tiene prevista para el segundo semestre.</t>
  </si>
  <si>
    <t>Acciones complementarias para la realización de audiencias públicas conjuntamente con Gerencia de Control Interno en torno a la prevención y protección frente al trabajo infantil</t>
  </si>
  <si>
    <t>4.3.4 Antioquia joven</t>
  </si>
  <si>
    <t>2012050000069</t>
  </si>
  <si>
    <t>072069-001</t>
  </si>
  <si>
    <t>Fortalecimiento del sistema departamental de juventud en los municipios de Antioquia</t>
  </si>
  <si>
    <t>Asesoría y asistencia técnica a los municipios para el fortalecimiento del SDJ</t>
  </si>
  <si>
    <t>Asesoría y asistencia técnica para el fomento de la participación juvenil, socialización de cambios legislativos y promoción de la participación</t>
  </si>
  <si>
    <t>Acompañamiento y formación a Agentes Locales de Juventud y jóvenes</t>
  </si>
  <si>
    <t xml:space="preserve">Asesoría y acompañamiento a coordinadores de juventud, Jovenes y agentes locales de juventud de 23 municipios </t>
  </si>
  <si>
    <t>Acompañamiento en la elección y funcionamiento de CMJ y CDJ</t>
  </si>
  <si>
    <t>Ajuste en el proceso por expedición del nuevo Estatuto de Ciudadanía Juvenil, acompañamiento a 13 CMJ elegidos en la vigencia 2012 y al consejo Departamental de Juventud</t>
  </si>
  <si>
    <t>Estrategia de formación y movilización juvenil</t>
  </si>
  <si>
    <t>Acciones reaalizadas en el marco del Programa Antioquia Joven, con redes sociales y jovenes en el marco de las actividades de acompañamiento a los municipios en las visitas programados por el despacho del gobernador.</t>
  </si>
  <si>
    <t>Difusión para la participación</t>
  </si>
  <si>
    <t>Socialización con agentes locales  de la totalidad de municipios, sobre desarrollos legislativos (Ley 1622 de 2013)</t>
  </si>
  <si>
    <t>2012050000056</t>
  </si>
  <si>
    <t>222056-001</t>
  </si>
  <si>
    <t xml:space="preserve"> Investigación y gestión del conocimiento para el desarrollo juvenil en el departamento de Antioquia </t>
  </si>
  <si>
    <t>Asesoría y asistencia técnica para la construcción del IDJ</t>
  </si>
  <si>
    <t xml:space="preserve">Definición de estrategia participativa para el diseño metodológico. Recopilación información estadistica de indicadores asociados a juventud y de características demográficas. </t>
  </si>
  <si>
    <t>Diseño metodológico y aplicación prueba piloto</t>
  </si>
  <si>
    <t>0.2</t>
  </si>
  <si>
    <t>Actividad a realizarse en el segundo semestre</t>
  </si>
  <si>
    <t>Talleres zonales y aplicación instrumento WEB para identificación de categorías de análisis y variables</t>
  </si>
  <si>
    <t>Procesamiento de la información y diseño de instrumento</t>
  </si>
  <si>
    <t>201205000050</t>
  </si>
  <si>
    <t>022050-001</t>
  </si>
  <si>
    <t xml:space="preserve">Capitalización de las oportunidades para potenciar el talento y capacidades juveniles en Antioquia </t>
  </si>
  <si>
    <t>Asesoría y asistencia técnica para la promoción de oportunidades</t>
  </si>
  <si>
    <t xml:space="preserve">Consolidación de la oferta de oportunidades de los programas estratégicos de la Gobernación. Asesoría a coordinadores de juventud sobre las oportunidades para los jóvenes de su municipio
Articulación con las secretarias y dependencias de la Gobernación para promocionar las oportunidades a través de los canales de comunicación Antioquia Joven </t>
  </si>
  <si>
    <t xml:space="preserve">Disusión de oportunidades para jóvenes </t>
  </si>
  <si>
    <t>Campaña de medios</t>
  </si>
  <si>
    <t xml:space="preserve">Diseño, producción y distribución de 10 mil plegables sobre oportunidades, para su distribución en las Ferias de oportunidades
</t>
  </si>
  <si>
    <t>Visibilización y reconocimientos de jóvenes líderes</t>
  </si>
  <si>
    <t xml:space="preserve">Campaña </t>
  </si>
  <si>
    <t>Reconocimiento a jovenes talento a través de meddios de comunicación y creación de oportunidad para la participación de los mismos en experiencias pedagógicas de carácter internacional.</t>
  </si>
  <si>
    <t xml:space="preserve"> Gestión de la institucionalidad pública</t>
  </si>
  <si>
    <t>Planes de acción de la política pública Municipal de infancia y adolescencia formulados e implementados con acompañamiento de la Gerencia</t>
  </si>
  <si>
    <t>La variación de recursos se debe a traslado a comunicaciones, para soporte operativo y logístico de actividades del proyecto. La elaboración de planes de acción de la política púiblica requiere primordialmente de un proceso sistemático de asesoría y asistencia técnica,  por lo que la mayoría de los recursos están previstos para la provisión de temporalidades (en espera de autorización de CNSC). Considerando la importancia estratégica del proyecto se inició acompañamiento técnico en 23 municipios aprovechando los espacios institucionales de otros proyectos con acciones asociadas a la gestión de la Política. El incremento de la meta tambien obedece al cambio de directriz de la Procuraduría General de la Nación, respecto a la fecha de realización del proceso de rendición pública de cuentas previsto para la vigencia 2013 y aplazado para el año 2014, actividad para el cual se había definido una parte importante del presupuesto del proyecto.</t>
  </si>
  <si>
    <t xml:space="preserve"> Comunidades protectoras de derechos</t>
  </si>
  <si>
    <t>Integrantes de Juntas de Acción Comunal, organizaciones sociales y ciudadanía formados en la protección integral de los NNA</t>
  </si>
  <si>
    <t>Se inició el proceso de focalización de organizaciones sociales en la Subregión de Oriente. Los procesos de formación serán adelantados una vez provistas las temporalidades.</t>
  </si>
  <si>
    <t xml:space="preserve"> Familias protectoras</t>
  </si>
  <si>
    <t>Familias con habilidades y competencias para la crianza generadoras en su entorno familiar de estrategias de apoyo, e interacción para la prevención de la vulneración de derechos de NNA</t>
  </si>
  <si>
    <t>La variación de recursos se debe a traslado a comunicaciones para el soporte logístico y operativo a las acciones del proyecto.. El resultado del indicador para el  primer semestre obedece a que este proyecto se desarrolla conjuntamente con el nivel nacional, el cual generalmente fija los plazos para la operación en el territorio, pese a esta circunstancia se logrará alcanzar la meta prevista para la vigencia</t>
  </si>
  <si>
    <t>Política Pública de Familia y plan estratégico formulados</t>
  </si>
  <si>
    <t>Convenio suscrito para la formulación del marco estratégico de la Política Departamental, conformado comité técnico, inicio de busqueda de información de fuentes secundarias y sensibilización para la movilización subregional.</t>
  </si>
  <si>
    <t xml:space="preserve"> Atención Integral de la Primera Infancia en el ámbito institucional y familiar</t>
  </si>
  <si>
    <t>Niños y niñas de 0 a 5 años atendidos Integralmente</t>
  </si>
  <si>
    <t>La variación de recursos se debe a traslado comunicaciones  y a la Secretaría General para soporte operativo y técnico. El incremento en el resultado alcanzado en el primer semestre respecto a la meta de la vigencia, obedece a la gestión de recursos del orden nacional y privados  destinados a la atención integral a la primera infancia en cumplimiento de los compromisos adquiridos frente a la gestión de recursos establecido en el plan plurianual de inversiones.</t>
  </si>
  <si>
    <t>Madres Gestantes y lactantes atendidas Integralmente</t>
  </si>
  <si>
    <t>El resultado corresponde a los cupos contratados para la atención a madres gestantes y lactantes, en el marco de la atención integral a la primera infancia en los entornos institucional y familiar.</t>
  </si>
  <si>
    <t xml:space="preserve"> Generación de capacidades personales, familiares y comunitarias para el desarrollo integral de la infancia, adolescencia y juventud</t>
  </si>
  <si>
    <t>Niños, niñas, adolescentes y jóvenes con diagnóstico de derechos</t>
  </si>
  <si>
    <t>La variación de recursos se debe a: traslado a Comunicaciones y Gestión Humana para el soporte operativo y logístico a las actividades del proyecto, se realizó incorporación de recursos de la Secretaría de  Minas para la prevención del trabajo infantil. El resultado alcanzado en el primer semestre obedece a que este proyecto se desarrolla conjuntamente con el nivel nacional (ICBF), el cual generalmente fija los plazos para la operación en el territorio, sim embargo se mantiene la cifra definida para la meta 2013.</t>
  </si>
  <si>
    <t>Niños, niñas, adolescentes y jóvenes participando en el proceso de formación y orientación</t>
  </si>
  <si>
    <t>El resultado alcanzado  incluye a 1779 niños, niñas, adolescentes y jóvenes rurales de Hogares Juveniles Campesinos y 400 NNAJ de tres municipios de la zona de Sinifaná (Suroeste) que participan del proceso de prevención de trabajo infantil minero.</t>
  </si>
  <si>
    <t xml:space="preserve"> Fortalecimiento del sistema departamental de juventud.</t>
  </si>
  <si>
    <t>Jóvenes formados para el liderazgo y la participación</t>
  </si>
  <si>
    <t xml:space="preserve">La variación de recursos se debe a traslado a Comunicaciones, para soporte operativo  y logístico a las actividades del proyecto. La meta para la vigencia sin acumular el resultado obtenido en el año 2012, definida en la ficha técnica  del indicador para la vigencia actual es de 1105. </t>
  </si>
  <si>
    <t>Agentes Locales de Juventud Formados en la implementación de la política publica de juventud en sus localidades</t>
  </si>
  <si>
    <t>Asesoría y asistencia técnica a Agentes Locales e integrantes  integrantes de Consejos Municipales de Juventud en 5 municipios. Y socialización del nuevo Estatuto de Ciudadanía Juvenil a Agentes Locales de las 9 subregiones del Departamento.</t>
  </si>
  <si>
    <t>Municipios con Consejos Municipales de Juventud elegidos</t>
  </si>
  <si>
    <t>Con la aprobación del nuevo Estatuto de ciudadanía Juvenil (Ley 1622 de abril 2013), no se realizarán  elecciones de CMJ hasta que se reglamente la Ley. El logro técnico asociado a este indicador se relaciona con la actualización de la política pública departamental de juventud, la cual de acuerdo al Estatuto debe estar lista al finalizar la vigencia 2013.</t>
  </si>
  <si>
    <t>Índice de desarrollo juvenil construido y monitoreado</t>
  </si>
  <si>
    <t>La variación de recursos se debe a traslado a Comunicaciones , para el soporte operativo de actividades asociadas al proyecto. La meta para el presente año incluye la definición participativa de categorías de interés para la investigación, construidas participativamente y con representación de la diversidad de los y las jovénes en Antioquia.</t>
  </si>
  <si>
    <t>Buenas prácticas y modelos de desarrollo juvenil identificados y transferidos</t>
  </si>
  <si>
    <t>Se realizó convenio con el Instituto de Cultura de Antioquia para el reconocimiento  de Buenas Prácticas, a la fecha de corte del informe se estaba surtiendo el proceso de selección de las mismas.</t>
  </si>
  <si>
    <t>Juventud con Oportunidades</t>
  </si>
  <si>
    <t>Jóvenes que acceden a la información de las oportunidades a través del portafolio y casa de las oportunidades</t>
  </si>
  <si>
    <t xml:space="preserve">La variación de recursos se debe a traslado a Comunicaciones  y a la Secretaría de Gestión Humana para el soporte técnico y operativo a las actividades específicas del proyecto. </t>
  </si>
  <si>
    <t>Jóvenes con talento y compromiso social, apoyados</t>
  </si>
  <si>
    <t>Apoyo a 6 jóvenes para el reconocimiento y visibilización de sus talentos y  a 3 jóvenes   para su participación  en TIC Américas 2013-Guatemala; jovenes talento de los municipios de Caramanta, La Pintada y Cañasgordas</t>
  </si>
  <si>
    <t>Gerencia de Negritudes</t>
  </si>
  <si>
    <t>4.5.2  Antioquia Afro</t>
  </si>
  <si>
    <t>072041-001</t>
  </si>
  <si>
    <t xml:space="preserve">Fortalecimiento Institucional Para La Implementación De La Política Pública Afroantioqueña En El Departamento De Antioquia </t>
  </si>
  <si>
    <t>Adquisición de material pedagogico para fortalecer  la etnoeducación del Departamento de Antioquia</t>
  </si>
  <si>
    <t>N°</t>
  </si>
  <si>
    <t>160.000 herramientas etnodidaticas</t>
  </si>
  <si>
    <t>Aunar esfuerzos para el fortalecimiento integral y equipamento social a comunidades afro</t>
  </si>
  <si>
    <t>Vivienda para el Municipio de Vigía del Fuerte</t>
  </si>
  <si>
    <t>Convocatoria  de estímulos (Cultura Afro)</t>
  </si>
  <si>
    <t>Aunar esfuerzos para el fortalecimiento a iniciativas de emprendimiento y desarrollo social a organizaciones de base, consejos comunitarios y comunidades afro.</t>
  </si>
  <si>
    <t>Proyecto Piscicola Mutatá y El Bagre</t>
  </si>
  <si>
    <t>Aunar esfuerzos para el fortalecimiento de los procesos de participación, etnodesarrollo, etnoeducación y autoreconocimiento y emprendimiento de los consejos comunitarios, organizaciones de base y comunidades de base y comunidades afro en municipios de las subregiones de Antioquia.</t>
  </si>
  <si>
    <t>Apoyar procesos de etnodesarrollo con oportunidades académicas, culturales y de emprendimiento.</t>
  </si>
  <si>
    <t xml:space="preserve">A la Gerencia de Comunicaciones se le trasladaron 97,000,000 para realizar 
1. Creación e Instalación de la Mesa  Departamental de Consejos Comunitarios  y líderes de organizaciones afrodescendientes.
2. Entrega de título colectivo a Consejo Comunitario Chilona-El Salto del municipio de Zaragoza
3. "Socialización III Cumbre Mundial de Lideres y Mandatarios Afrodescendientes”.
4. Conversatorio: “Dialogo de experiencias: educación, arte y emprendimiento”, en el marco de la Celebración Día Nacional de la Afrocolombianidad
5. Antioquia 200 Años.
</t>
  </si>
  <si>
    <t>Temporalidad y viáticos abogado</t>
  </si>
  <si>
    <t>Aunar esfuerzos para fortalecer procesos de etnodesarrollo con mujeres afrodecendientes cabeza de familias del municipio de Mutata, (corregimiento Belen de Bajira)</t>
  </si>
  <si>
    <t>Se adelantará en el segundo semestre</t>
  </si>
  <si>
    <t xml:space="preserve"> Implementación de la Política Pública Afroantioqueña.</t>
  </si>
  <si>
    <t>Entidades Departamentales que implementan la Política Pública Afroantioqueña</t>
  </si>
  <si>
    <t xml:space="preserve"> - Secretaría de Participación Ciudadana y Desarrollo Social.: Aunar esfuerzos para el fortalecimiento de los procesos de participación etnodesarrollo, etnoeducación, autoreconocimeinto y emprendimiento de los consejos comunitarios, organizaciones y comunidades afro en 50 municipios del departamento de Antioquia, aplicando el enfoque diferencial.
 - Secretaria secciona de salud y Universidad de Antioquia para realizar investigación sobre el comportamiento reproductivo de la población afro descendiente de Vigía del Fuerte y Caucasia.
 - Secretaria de Agricultura: Procesos de etnodesarrollo con fortalecimiento a iniciativas de emprendimiento y desarrollo social a organizaciones de base, consejos comunitarios y comunidades afro.
 - Secretaria de Educación SEDUCA: Formación de doccentes directivos docentes en etnoeducación y catedra de estudios afrocolombianos.
 - Alianza por la Equidad
 - Instituto de Cultura y Patrimonio de Antioquia: Aunar esfuerzos para la realización de las etapas de adjudicación y ejecución de  estímulos a diferentes grupos poblacionales, en el marco de la Segunda Convocatoria de Estímulos al Talento Creativo 2013.
 - MINAS: Coordinación para la financiación de 2 proyectos del BICA.
 - Comunicaciones:Apoyar procesos de etnodesarrollo con oportunidades académicas, culturales y de emprendimiento que fortalezcan la identidad, reconocimiento de la diversidad étnica, el ejercicio de derechos y la representatividad de la población afro en el ámbito local y global.
 - Teleantioquia: Serie de videos para resaltar las tradiciones culturales afro.
 - VIVA: Fortalecimiento integral y equipamiento social a consejos comunitarios, organizaciones de base y comunidades afro.
 - DAPAR: Apoyo a la reubicación del municipio de Murindo
- Indeporte: Apoyo al proceso de fortalecimiento a 200 jovenes afro
- Planeación: Apoyo a la reubicación del municipio de Murindo
- Servicios Publicas: Apoyo al Consejo comunitario de Urrao.</t>
  </si>
  <si>
    <t>Consejos Comunitarios y Organizaciones de Base de Comunidades Negras fortalecidas en la implementación de la Política Pública Afroantioqueña</t>
  </si>
  <si>
    <t xml:space="preserve">* Encuentro Mesa Departamental (16 Consejos comunitarios)
 * Acompañamiento a consejos comunitarios del municipio de Zaragoza en materia de consulta previa (4 consejos comunitarios)
* Asesoria y asistencia técnica  a consejos comunitarios de Urrao - mande y punta de ocaido en materia de ley 70 y decreto reglamentarios ( 2 Consejos comunitarios)
*  Acompañamiento legal en conformación de consejos comunitarios en el municipio de Santa Rosa de Osos en los corregimientos de Hoyorico , San Isidro y la vereda el Caney (Lideres 3)
* Se inicia Convenio de Asociación con la Gerencia de Negritudes y Afrocultura para el fortalecimiento de las organizaciones sociales afro, en las 9 subregiones. </t>
  </si>
  <si>
    <t>Secretaría de Participación</t>
  </si>
  <si>
    <t>1.4.1 Organizaciones de la sociedad civil y política defensoras de lo público</t>
  </si>
  <si>
    <t>2012050000064</t>
  </si>
  <si>
    <t>072064-001</t>
  </si>
  <si>
    <t xml:space="preserve">Apoyo Control Social A La Gestión Pública En El Departamento De Antioquia </t>
  </si>
  <si>
    <t>•Alianza con el Programa radial ALÓ EPM para la transmisión de notas de formación ciudadana de 4 minutos una vez a la semana, en 56 emisoras de los las regiones de Oriente, Suroeste, Nordeste, Magdalena Medio, Norte y Occidente. valor : $ 12.000.000 mensual.
•12 diplomados en control social de 80 horas en 12 zonas,  gestionados con la Red de Control Social a 12 millones cada uno (se ha ejecutado el 50%)</t>
  </si>
  <si>
    <t>Nro</t>
  </si>
  <si>
    <t>Se avanza en el apoyo al Control Social en los diferentes municipios del Departamento de Antioquia.</t>
  </si>
  <si>
    <t>Mano de Obra Califida (Temp)</t>
  </si>
  <si>
    <t>Adquisición de materiales y equipos</t>
  </si>
  <si>
    <t>Se declaro desierto la contratación.</t>
  </si>
  <si>
    <t>Actividades de difusión y comunicación</t>
  </si>
  <si>
    <t>4.2.1 Sociedad civil fortalece sus capacidades para la gestión pública, democrática y concertada</t>
  </si>
  <si>
    <t>20120500000107</t>
  </si>
  <si>
    <t>072107-001</t>
  </si>
  <si>
    <t xml:space="preserve">Fortalecimeinto De Las Organizaciones Comunales Y Sociales Para El Desarrollo Territorial En 125 Municipios Del Departamento De Antioquia </t>
  </si>
  <si>
    <t xml:space="preserve">Iniciativas comunitarias apoyadas </t>
  </si>
  <si>
    <t>Se reportará una vez se oficialice el desembolso del recurso.</t>
  </si>
  <si>
    <t>Realizar la operación del Concurso de Iniciativas Comunitarias</t>
  </si>
  <si>
    <t>Se estan culminando las fases 6,7y 8 de operación del concurso.</t>
  </si>
  <si>
    <t>Interventoria al concurso de iniciativas comunitarias</t>
  </si>
  <si>
    <t>Esta en proceso de verificación de los soportes contractuales para proceder con los pagos y la liquidación del contrato.</t>
  </si>
  <si>
    <t>Prestar servicios de Asesoría y Asistencia Técnica orientados al fortalecimiento de  las organizaciones comunales y sociales de las diferentes subregiones del Departamento de Antioquia.</t>
  </si>
  <si>
    <t>Es un proceso continuo en las Subregiones.</t>
  </si>
  <si>
    <t>Aunar esfuerzos para el fortalecimiento de las organizaciones de personas en situación de discapacidad en el departamento de Antioquia</t>
  </si>
  <si>
    <t>Se desarrollo convenio de asociación con el Comité  Regional de Rehabilitación y la Secretaría Seccional de Salud de Antioquia.</t>
  </si>
  <si>
    <t>Realizar la interventoría integral a los contratos orientados al fortalecimiento de  las organizaciones comunales y sociales del Departamento de Antioquia</t>
  </si>
  <si>
    <t>El contrato da inicio al segundo semestre.</t>
  </si>
  <si>
    <t>Aunar esfuerzos  para el fortalecimiento de los procesos de participación, etnodesarrollo, etnoeducación, autoreconocimiento y emprendimiento de los Consejos Comunitarios, organizaciones y comunidades afro en 50 municipios del Departamento de Antioquia, aplicando en enfoque diferencial.  (Traslado Gerencia de Negritudes)</t>
  </si>
  <si>
    <t>Se trasladaron recursos a la Gerencia de Negritudes por ser la Competente para el fortalecimiento de la Organización.</t>
  </si>
  <si>
    <t>Acompañamiento en la conformación y fortalecimiento al proceso organizativo de víctimas en el marco de la Ley 1448 en el Depto de Antioquia (Traslado Gobierno)</t>
  </si>
  <si>
    <t>mesas municipales de los municipios priorizados con Sria de Gobierno</t>
  </si>
  <si>
    <t>Organización y digitalización archivos (400.000 folios), incorporación a mercurio (1.000.000). Traslado a tecnologia de la información</t>
  </si>
  <si>
    <t>Se realizó el levantamiento de los requerimientos para el proceso de digitalizacion, creación de expedientes  y desarrollo de modulos de trámite, la ejecución en el segundo semestre.</t>
  </si>
  <si>
    <t>Prestación de Serviocios para la SPCyDS, consistentes en actividades de sustanciación de procesos de vigilancia, inspección y control de los Organismos Comunales</t>
  </si>
  <si>
    <t>No se realizó la contratación por directrices del Comité de Orientación y Seguimiento.  Se solicitó la creación de cargos de naturaleza temporal para desarrollar las acciones.</t>
  </si>
  <si>
    <t>Adición al contrato cuyo objeto es "Prestación de servicios de BPO para la SPCyDS consistentes en actividades de gestión documental y sustanciación de procesos de IVC de los Organismos comunales</t>
  </si>
  <si>
    <t>Ya se ejecuto y esta en proceso de verificación de los productos.</t>
  </si>
  <si>
    <t>Apoyar la realización de actividades de comunicación y difusión</t>
  </si>
  <si>
    <t>Otros Pendientes(2012)</t>
  </si>
  <si>
    <t>Mano de Obra calificada( Tem)</t>
  </si>
  <si>
    <t>Prestar los servicios de CONTACT CENTER, para apoyar la actividad institucional del Departamento de Antioquía para el fortalecimiento de sus relaciones con la comunidad. (Traslado a la Gerencia de Atención al Ciudadano)</t>
  </si>
  <si>
    <t>Se apoyan los procesos de atención a la ciudadania, gestión de trámites, gestión del conocimiento e IVC.</t>
  </si>
  <si>
    <t>Adquisición de Materiales y Equipos</t>
  </si>
  <si>
    <t>2012050000062</t>
  </si>
  <si>
    <t>072062-001</t>
  </si>
  <si>
    <t xml:space="preserve">Implementación De Un Sistema Departamental De Participación En El Departamento De Antioquia </t>
  </si>
  <si>
    <t>Promover e implementar el sistema de participación ciudadana y control social, en diferentes municipios del Departamento de Antioquia</t>
  </si>
  <si>
    <t>Realizar la interventoría integral al contrato cuyo objeto es "Implementar y promover el sistema de participación ciudadana y control social , articulando instancias, espacios y organizaciones en lo local, zonal, subregional y departamental"</t>
  </si>
  <si>
    <t>2012050000106</t>
  </si>
  <si>
    <t>122106-001</t>
  </si>
  <si>
    <t xml:space="preserve">Fortaleciemiento Del Sistema De Inspección, Vigilancia Y Control De La Gobernación De Antioquia Para Las Esals Departamento De Antioquia </t>
  </si>
  <si>
    <t>Implantar es software para el sistema de información de organización y participación ciudadana de la Gobernación de Antioqia</t>
  </si>
  <si>
    <t>El Contrato inicio su ejecución en junio.</t>
  </si>
  <si>
    <t>4.2.2 Alianza Antioquia por la equidad</t>
  </si>
  <si>
    <t>2012050000105</t>
  </si>
  <si>
    <t>222105-001</t>
  </si>
  <si>
    <t xml:space="preserve">Administración Alianzas Público - Privadas Para La Investigación , La Innnovación Social Departamento De Antioquia </t>
  </si>
  <si>
    <t>•Acompañamiento académico, espacios y alimentación (Refiregerios y almuerzos) - Proantiquia, PNUT, Alcaldía de Medellín, DPS, DNP, ANSPE, ICBF
•Carabana de inclusión en 11 municipios ($5,000,000)</t>
  </si>
  <si>
    <t>Realizar el estudio y diagnóstico de la información social en el  Departamento,  de acuerdo a los indicadores  suministrados por la Gerencia Alianza de Antioquia por la Equidad</t>
  </si>
  <si>
    <t>El análisis de la información se realiza de manera conjunta con Proantioquia y la Mesa Técnica de Indicadores de la Gobernación.</t>
  </si>
  <si>
    <t>Afianzar alianzas público privadas con enfoque de innovación social, para favorecer el desarrollo equitativo en el Departamento de Antioquia</t>
  </si>
  <si>
    <t>Alianzas</t>
  </si>
  <si>
    <t>Las Alianzas no implican presupuesto, sino gestión.</t>
  </si>
  <si>
    <t>Esta en ejecución el Contrato para el acompañamiento en la estrategia comunicacional.</t>
  </si>
  <si>
    <t>Se realizó el pago pendiente.</t>
  </si>
  <si>
    <t>4.5.5 Cerrando brechas</t>
  </si>
  <si>
    <t>2012050000063</t>
  </si>
  <si>
    <t>072063-001</t>
  </si>
  <si>
    <t xml:space="preserve">Asistencia A Familias En Condición De Pobreza Extrema Para Acceder A Las Ferias Del Estado En El Departamento De Antioquia </t>
  </si>
  <si>
    <t>Realizar acciones y gestiones que permitan el acercamiento y la canalizacion de la oferta de servicios institucionales de los diferentes sectores público y privado en procura de la superación de la pobreza extrema</t>
  </si>
  <si>
    <t xml:space="preserve">jornadas de oferta institucional </t>
  </si>
  <si>
    <t>Dos convocatorias para la Contratación del Operador fueron declaradas desiertas.</t>
  </si>
  <si>
    <t>Realizar la interventoria al contrato cuyo objeto es "Realizar acciones y gestiones que permitan el acercamiento y la canalizacion de la oferta de servicios institucionales de los diferentes sectores público y privado en procura de la superación de la pob</t>
  </si>
  <si>
    <t>El contrato se celebró oportunamente, sin embargo no pudo empezar en el primer semestre porque al que se le realizaba la interventoria fue declarado desierto en 2 veces.</t>
  </si>
  <si>
    <t>Prestar los servicios de CONTACT CENTER, para apoyar la actividad institucional del Departamento de Antioquía para el fortalecimiento de sus relaciones con la comunidad. (Traslado a la Gerencia de Atención al Ciudadano)-CONTAC-CENTER</t>
  </si>
  <si>
    <t>Es una actividad permanente.</t>
  </si>
  <si>
    <t>Comunicaciones (Estrategia Comunicacional)</t>
  </si>
  <si>
    <t>Secretaría  de  Participación</t>
  </si>
  <si>
    <t>Control social a la gestión pública (Alianza Medellín Antioquia)</t>
  </si>
  <si>
    <t>Territorios con experiencias activas de veeduría o control social</t>
  </si>
  <si>
    <t xml:space="preserve">Se viene avanzando en diferentes frentes: en primer lugar, se  han acompañado proceso de control social con acciones de asesoría y asistencia técnica en los municipios: ( territorios) e instancias organizativas de: Pueblorrico, Liborina, Santa Fe de Antioquia, Guatape, Puerto Nare, , Barbosa,  Yondó, Yolombo y Maceo.   De otro lado se apoya la labor  de la Red Institucional de Apoyo al Control Social, con el diseño y ejecución de talleres en  control social a la gestión pública,  y  por último, se acompaña el espacio del Nodo de Antioquia en planeación y presupuesto participativo integrado por municipios y organizaciones sociales, desde el cual se organizan acciones de participación ciudadana y control social. </t>
  </si>
  <si>
    <t xml:space="preserve"> Fortalecimiento de las organizaciones comunales y sociales para el Desarrollo Territorial.</t>
  </si>
  <si>
    <t>Personas con continuidad en ciclos de formación y articuladas a procesos de desarrollo territorial</t>
  </si>
  <si>
    <t>Se consideran como proceso  continuo, permanente y participativo que busca desarrollar armónica y coherentemente todas y cada una de las competencias de los lideres, incluye procesos de formación en elección de dignatarios, formación para formulación de iniciativas comunitarias, manejo de libros, e información contable y tributaria de Organismos comunales y  organizaciones sociales.</t>
  </si>
  <si>
    <t>Organizaciones que han adoptado un Plan de Mejoramiento</t>
  </si>
  <si>
    <t xml:space="preserve"> A la fecha en el marco del concurso de iniciativas se adoptan y formulan planes de mejoramiento, esto con el fin de contribuir al fortalecimiento de las organizaciones comunales y sociales </t>
  </si>
  <si>
    <t>Organizaciones con actividades de trabajo asociativo vinculadas en red</t>
  </si>
  <si>
    <t>Frente al trabajo Asociativo en red, se desarrolla aun el proceso de coordinación se reportará el mismo en el segundo semestre una vez ejecutadas las  acciones conjuntas a desarrollar como encuentros de política publica solidaria, encuentro de formadores y de asocomunales.</t>
  </si>
  <si>
    <t xml:space="preserve"> Organización del Sistema Departamental de Participación</t>
  </si>
  <si>
    <t>Territorios con instancias ciudadanas de deliberación pública y con espacios de participación articulados (Local-Zonal o Subregional)</t>
  </si>
  <si>
    <t>Hasta la fecha se viene  consolidando procesos de participación ciudadana en 15 municipios (territorios) del departamento, en los cuales se acompañan procesos de Planeación y Presupuesto Participativo y la implementación del Sistema Municipal de Participación Ciudadana y Control Social, el cual conlleva la articulación de espacios de participación  que favorecen el diálogo y la confianza entre Comunidad y Gobiernos Municipal y Departamental. Este proceso se realizó en los municipios de la Subregión de Occidente: Peque, Santa Fe de Antioquia, Olaya, Liborina, Sabanalarga,  Buriticá y Cañas Gordas; en el Norte: Briceño, Yarumal, Valdivia, Toledo, San Andrés de Cuerquia e Ituango; en el Valle de Aburrá: Barbosa  y Magdalena Medio: Puerto Nare.</t>
  </si>
  <si>
    <t xml:space="preserve"> Gestión eficiente y transparente de las entidades sin ánimo de lucro</t>
  </si>
  <si>
    <t>Cobertura de entidades vigiladas en el Departamento de Antioquia</t>
  </si>
  <si>
    <t>En el Plan de desarrollo este indicador está asignado a la secretaría General</t>
  </si>
  <si>
    <t>Cobertura de entidades inspeccionadas</t>
  </si>
  <si>
    <t xml:space="preserve"> Concertar alianzas público privadas para la investigació, la generación de políticas y la innovación social</t>
  </si>
  <si>
    <t>Alianzas público privadas concertadas parala Investigación la Comunicación y  la innovación social</t>
  </si>
  <si>
    <t>Se han realizado Alianzas público-privadas con:
*PROANTIOQUIA, para el análisis de Indicadores de la AAE y ODM
*U de A, Escuela de Gobierno y Políticas Públicas, para el acompañamiento académico y profesional al fomento de Alianzas público privadas para la innovación social
*Alcaldía de Medellín, (Planeación Municipal) en el marco de la Alianza AMA para la ruta de acompañamiento y  fortalecimiento de los COMPOS
*Ministerio de Trabajo, Alianza para el fortalecimiento del teletrabajo y formalización como modalidad laboral”, 
*ICBF-PNUD para la implementación del esquema de seguimiento a la gestión de los COMPOS, a través de la inclusión del Consejo Departamental de Política Social y Equidad como Piloto
*MAPPA Mesa de Alianzas Público Privadas de Antioquia - Acompañamiento al programa ZOLIP en el municipio de Buriticá
*Corporación Buena Nota  - Acompañamiento académico y profesional para la conformación del nodo de innovación capítulo Antioquia y mapeo de programas de GobAnt con componente de innovación social</t>
  </si>
  <si>
    <t xml:space="preserve"> Lucha contra la pobreza extrema</t>
  </si>
  <si>
    <t>Familias atendidas en el Departamento de Antioquia en forma conjunta con la Red Unidos de la Presidencia de la República</t>
  </si>
  <si>
    <t>Se realizaron acciones de oferta de servicios locales y subregionales en 43 municipios del departamento, obteniendo una participación de 5148 familias en oferta local, y 1101 familias en oferta subregional. Estas actividades se realizaron entre febrero y abril de 2013, en enero no se realizaron ya que la programación concertada fue cancelada por parte de los operadores de la ANSPE en Antioquia.
En el mes de junio se apoyó con el contact center la convocatoria para la jornada que se realizó en Amalfi con una participación de 331 familias, aún no se cuenta con contrato debido a procesos declarados desiertos, lo cual disminuye significativamente la manera en que podemos apoyar las jornadas programadas desde la ANSPE</t>
  </si>
  <si>
    <t>Secretaría del Medio Ambiente</t>
  </si>
  <si>
    <t>2012050000114</t>
  </si>
  <si>
    <t>222114-001</t>
  </si>
  <si>
    <t xml:space="preserve">Diseño Sistema De Información Ambiental Departamento De Antioquia </t>
  </si>
  <si>
    <t>Diseño y modelamiento de la base de datos espacial y alfanumérica de la Secretaría de Medio Ambiente</t>
  </si>
  <si>
    <t>Esta en proceso por parte de la Secretaría del Medio Ambiente a partir del cuarto trimestre del presente año.</t>
  </si>
  <si>
    <t>Estudios e investigaciones que provean información de aplicabilidad en la gestión del territorio</t>
  </si>
  <si>
    <t>#</t>
  </si>
  <si>
    <t>Esta en proceso por parte de la Secretaría del Medio Ambiente a partir del cuarto trimestre del presente año</t>
  </si>
  <si>
    <t>1.4.4 Legalidad para el medio ambiente</t>
  </si>
  <si>
    <t>2012050000116</t>
  </si>
  <si>
    <t>212116-001</t>
  </si>
  <si>
    <t xml:space="preserve">Fortalecimiento De Actores Institucionales Para El Cumplimiento Normativo Y La Protección De Los Recursos Naturales Y Del Medio Ambiente. </t>
  </si>
  <si>
    <t xml:space="preserve">Se trasladaron a la Gerencia de Comunicaciones $35.000.000 para "Desarrollar un proceso de formación y divulgación de las piezas educativas para la defensa del agua"
</t>
  </si>
  <si>
    <t>Procesos de fortalecimiento del CIFFA</t>
  </si>
  <si>
    <t>Se realiza en el segundo semestre del año.</t>
  </si>
  <si>
    <t>Procesos de educación en normatividad ambiental</t>
  </si>
  <si>
    <t>Trabajo de articulacion y reforzamiento de los siguientes Comites: CIDEA, CIFFA, SIDAP, Minero Ambiental, otros.</t>
  </si>
  <si>
    <t>5.1.1 Articulación de actores para la gestión ambiental</t>
  </si>
  <si>
    <t>2012050000117</t>
  </si>
  <si>
    <t>212117-001</t>
  </si>
  <si>
    <t xml:space="preserve">Fortalecimiento Del Pacto Verde Para Antioquia </t>
  </si>
  <si>
    <t xml:space="preserve">Los 25.000.000 se trasladaron a la Gerencia de Comunicaciones para "Fortalecimiento del Pacto Verde"
</t>
  </si>
  <si>
    <t>Estrategia Comunicacional</t>
  </si>
  <si>
    <t>Se desarrollará en el segundo Semestre.</t>
  </si>
  <si>
    <t>Diseño y puesta en marcha del sistema de evaluación y presentación de resultados</t>
  </si>
  <si>
    <t>5.1.2 Gestión Integral del recurso hídrico</t>
  </si>
  <si>
    <t>2012050000110</t>
  </si>
  <si>
    <t>212110-001</t>
  </si>
  <si>
    <t>Fortalecimiento De Áreas Naturales Protegidas Y De Ecosistemas Estratégicos (Alianza Medellín Antioquia)</t>
  </si>
  <si>
    <t>100.000.000 trasladados de la Secretaria de Minas. Determinar áreas de importancia para la consevación 
12.640.000 incorporados al presupuesto Convenio del SIDAP. 
Lo ejecutado es un Contrato con Portafolio Vede para rutas camineras y la Staria Técnica del SIDAP</t>
  </si>
  <si>
    <t>Fortalecer la educación y la participación ciudadana en iniciativas sociales de conservación</t>
  </si>
  <si>
    <t>Se desarrolla en Segundo Semestre</t>
  </si>
  <si>
    <t>Apoyar la operatividad y la implementación del Plan de Acción de SIDAP</t>
  </si>
  <si>
    <t>Convenio Parque Central de Antioquia</t>
  </si>
  <si>
    <t>Procesos de fortalecimiento de la capacidad técnica institucional</t>
  </si>
  <si>
    <t>2012050000115</t>
  </si>
  <si>
    <t>212115-001</t>
  </si>
  <si>
    <t xml:space="preserve">Adquisición Y Mantenimiento De Hectareas En Ecosistemas Estratégicos Para Protección Y Abastecimiento De Agua En Los Acueductos Del Departamento De Antioquia </t>
  </si>
  <si>
    <t xml:space="preserve">Compensar huella Carbono con la Ejecución del PD en Yarumal y Abejorral. Ctato Portafolio . Compra predios. Ctato para estudio juridico, levantamiento planiemétrico, avalúo. </t>
  </si>
  <si>
    <t>Adquisición de predios con fines de protección y regulación hídrica para el abastecimiento de agua en los acueductos del Departamento de Antioquia.</t>
  </si>
  <si>
    <t xml:space="preserve">Ha. </t>
  </si>
  <si>
    <t>Mantenimieto e intervención de predios</t>
  </si>
  <si>
    <t>Se tiene programado realizar un mayor esfuerzo para el segundo semnestre en esta actividad.</t>
  </si>
  <si>
    <t>5.1.5 Gestión del Riesgo y adaptación al cambio climático</t>
  </si>
  <si>
    <t>2012050000112</t>
  </si>
  <si>
    <t>212112-001</t>
  </si>
  <si>
    <t xml:space="preserve">Prevención Y Reducción Del Riesgo En Torno Al Cambio Climatico Departamento De Antioquia </t>
  </si>
  <si>
    <t xml:space="preserve">Fortalecimiento de las capacidades de respuesta de la población ribereña del magdalena medio Antioqueño, frente al riesgo por inundación y vulnerabilidad climatica.  </t>
  </si>
  <si>
    <t>Región</t>
  </si>
  <si>
    <t>Se han trasladado recursos al DAPARD para el fortalecimiento de las capacidades de respuesta de la población ribereña del magdalena medio Antioqueño, frente al riesgo por inundación y vulnerabilidad climatica.  La Secretaría del Medio Amebiente hará acompañamiento y monitoreo del proceso.</t>
  </si>
  <si>
    <t>5.2.1 Cultura de la sostenibilidad en Antioquia</t>
  </si>
  <si>
    <t>2012050000074</t>
  </si>
  <si>
    <t>212074-001</t>
  </si>
  <si>
    <t xml:space="preserve">Fortalecimiento Educación Y Cultura Ambiental, Todos Los Municipios Del Departamento De Antioquia </t>
  </si>
  <si>
    <t>Convenio Caravanas con CORNARE y Contrato con Codesarrollo</t>
  </si>
  <si>
    <t>Convenio CIDEA en operación</t>
  </si>
  <si>
    <t>convenio</t>
  </si>
  <si>
    <t>Procesos de sensibilización ambiental con grupos juveniles y otros públicos</t>
  </si>
  <si>
    <t>municipios</t>
  </si>
  <si>
    <t>Diseño e implementación de las caravanas Defensores del Agua</t>
  </si>
  <si>
    <t>2012050000109</t>
  </si>
  <si>
    <t>212109-001</t>
  </si>
  <si>
    <t xml:space="preserve">Fortalecimiento De La Gestión Ambiental De Actores Públicos En El Departamento De Antioquia </t>
  </si>
  <si>
    <t>Realizar evento anual donde se desarrolle a profundidad un tema ambiental</t>
  </si>
  <si>
    <t>Personas</t>
  </si>
  <si>
    <t>Se realiza en el segundo semestre.</t>
  </si>
  <si>
    <t>Desarrollo de una cultura ambiental en los funcionarios de la Gobernación</t>
  </si>
  <si>
    <t>Todo el esfuerzo se realizará en el cuarto trimestre con campañas escenicas de separación en la fuente en el CAD.</t>
  </si>
  <si>
    <t>2012050000113</t>
  </si>
  <si>
    <t>212113-001</t>
  </si>
  <si>
    <t xml:space="preserve">Apoyo De Proyectos De Investigación, Desarrollo E Innnovación Para la Sostenibilidad Departamento De Antioquia </t>
  </si>
  <si>
    <t>Convenio con SPC para emprendimientos verdes</t>
  </si>
  <si>
    <t>Incentivo a emprendimientos en beneficio del medio ambiente</t>
  </si>
  <si>
    <t>La selección y premiación se realizan en el segundo semestre.</t>
  </si>
  <si>
    <t>Apoyar proyectos de innovación e investigación en baneficio del medio ambiente</t>
  </si>
  <si>
    <t>0</t>
  </si>
  <si>
    <t xml:space="preserve">Meta vigencia Plan de acción semestre 1 </t>
  </si>
  <si>
    <t>1118</t>
  </si>
  <si>
    <t>Diseño y modelaminento de la base de datos alfanumérica</t>
  </si>
  <si>
    <t>1441</t>
  </si>
  <si>
    <t>Procesos de información y sensibilización para el cumplimiento normativo en recursos naturales y el ambiente</t>
  </si>
  <si>
    <t>5111</t>
  </si>
  <si>
    <t>Pacto Verde para Antioquia firmado, vigente e implementado</t>
  </si>
  <si>
    <t>5121</t>
  </si>
  <si>
    <t>Plan de acción de la Secretaría Técnica del SIDAP implementado</t>
  </si>
  <si>
    <t>5122</t>
  </si>
  <si>
    <t>Áreas protegidas del Parque Central de Antioquia para la protección de microcuencas abastecedoras de acueductos</t>
  </si>
  <si>
    <t>Resultados a 30 de septiembre de 2013…….</t>
  </si>
  <si>
    <t>Áreas protegidas de Ecosistemas Estratégicos para la protección de microcuencas abastecedoras de acueductos</t>
  </si>
  <si>
    <t>5155</t>
  </si>
  <si>
    <t>Territorio departamental con herramientas de diagnóstico para la Gestión del Riesgo y Planes de Adaptación</t>
  </si>
  <si>
    <t>5211</t>
  </si>
  <si>
    <t>Acciones de educación y sensibilización en consumo sostenible ejecutadas</t>
  </si>
  <si>
    <t>5212</t>
  </si>
  <si>
    <t>Actores públicos participantes en procesos de fortalecimiento</t>
  </si>
  <si>
    <t>Implementación de una política de sostenibilidad en la Gobernación de Antioquia</t>
  </si>
  <si>
    <t>5213</t>
  </si>
  <si>
    <t>Iniciativas de investigación, desarrollo e innovación apoyadas buscando soluciones a problemas ambientales</t>
  </si>
  <si>
    <t>Hacienda</t>
  </si>
  <si>
    <t>2012050000012</t>
  </si>
  <si>
    <t>221143-001</t>
  </si>
  <si>
    <t xml:space="preserve">Fortalecimiento de la Hacienda Pública del Departamento de Antioquia </t>
  </si>
  <si>
    <t xml:space="preserve">Reforma Estatuto Orgánico de presupuesto </t>
  </si>
  <si>
    <t>Se realizó la primera revisión completa al estatuto, y con las observaciones que resultaron se programaron reuniones con las dependencias involucras.</t>
  </si>
  <si>
    <t>Consolidación de los establecimiento públicos en el Presupuesto General del Departamento de Antioquia.</t>
  </si>
  <si>
    <t>Se completó la revisión por parte de presupuesto, esta pendiente la redacción de algunos puntos, para ser enviado al Vo.Bo. de Jurídica</t>
  </si>
  <si>
    <t>Saneamiento de las situaciones administrativas que tienen término perentorio de decisión, tales como solicitudes de prescripción, derechos de petición, desembargos, devoluciones, recursos, excepciones etc.</t>
  </si>
  <si>
    <t>Adecuación e implementación del procedimiento de cobro coactivo de acuerdo con cada renta en el sistema Mercurio y su adecuación con el Sistema Financiero SAP.</t>
  </si>
  <si>
    <t xml:space="preserve">Vehículos 
Cuotas Partes 
Valorización 
Degüello 
Impoconsumo y Contrabando 
Salud 
Infraestructura 
Minas 
Educación (Fondo Gilberto Echeverry Mejía) </t>
  </si>
  <si>
    <t>Incorporación de las obligaciones tributarias de las diferentes Rentas que no están incluidas en SAP para su correcta revisión y cobro en el Sistema</t>
  </si>
  <si>
    <t>Impuesto de Degüello, Consumo (lo que no pertenece a la FLA), Sobretasa a la gasolina y Sustanciación</t>
  </si>
  <si>
    <t>Campaña Cultura Tributaria con las autoridades de Tránsito del departamento.</t>
  </si>
  <si>
    <t>Actividad programada para el 21 de septiembre en el Municipio de Segovia</t>
  </si>
  <si>
    <t>Realización de visitas de fiscalización a los contribuyentes de las diferentes rentas del Departamento.</t>
  </si>
  <si>
    <t xml:space="preserve">Creación de la auditoria a la Contribución especial y de Valorización </t>
  </si>
  <si>
    <t>Creación de la base de datos de fiscalización, para el seguimiento y control de los procesos de auditoria</t>
  </si>
  <si>
    <t xml:space="preserve">Reforma al Estatuto de Rentas </t>
  </si>
  <si>
    <t>Estructuración y mejoramiento de los procedimientos de la Secretaría de Hacienda</t>
  </si>
  <si>
    <t>Conciliaciones para sanear cuentas reciprocas, bancarias, cuentas de balance, mandatos, anticipos, fiducias, convenios etc.</t>
  </si>
  <si>
    <t>Conciliación de Fondos desde el punto de vista presupuestal, contable y financiero</t>
  </si>
  <si>
    <t>Realizar el diagnostico, depuración, y recomendaciones financieras para el manejo de las inversiones no financieras.</t>
  </si>
  <si>
    <t>Construccion de los anexos al Marco Fiscal de Mediano Plazo y actualización de la información soporte.</t>
  </si>
  <si>
    <t>Revisión y depuración de las bases de datos de los diferentes tributos</t>
  </si>
  <si>
    <t>Impuesto de vehículos, Consumo  y Registro</t>
  </si>
  <si>
    <t xml:space="preserve">1.4.6 Antioquia juega legal </t>
  </si>
  <si>
    <t>2012050000014</t>
  </si>
  <si>
    <t>221144-001</t>
  </si>
  <si>
    <t>Fortalecimiento de las Rentas Oficiales  como Fuente de Inversión Social en el Departamento de Antioquia</t>
  </si>
  <si>
    <t>Realización de visitas para control, inspección y vigilancia de las rentas del Departamento</t>
  </si>
  <si>
    <t>Realización de visitas para la socialización de procesos jurídicos con fiscales sub regionales y funcionarios de las alcaldías de Antioquia</t>
  </si>
  <si>
    <t>4.1.3 Antioquia Potable, electrificada y limpia</t>
  </si>
  <si>
    <t>2010500000013</t>
  </si>
  <si>
    <t>190006-001</t>
  </si>
  <si>
    <t>Capitalización de la Empresa Generadora y Promotora de Energía de Antioquia - EMGEA</t>
  </si>
  <si>
    <t>Transferencias para  capitalización de la Empresa Generadora y Promotora de Energía de Antioquia - EMGEA</t>
  </si>
  <si>
    <t>La fuente de financiación fue con recursos del crédito, ya tiene asignado PAC por $1.500.000.000 que solicitaron inicialmente. No se coloca meta porque la transferencia se hace a solicitud.</t>
  </si>
  <si>
    <t>Fortalecimiento de Hacienda Pública del Departamento de Antioquia</t>
  </si>
  <si>
    <t>Incremento en el recaudo de las Rentas del Departamento</t>
  </si>
  <si>
    <t>Este indicador solo puede ser evaluado a final de cada año</t>
  </si>
  <si>
    <t>Sujetos inspeccionados y vigilados</t>
  </si>
  <si>
    <t>La meta es acumulada no es posible fraccionarla por semestre.</t>
  </si>
  <si>
    <t>Incautaciones realizadas de bebidas alcohólicas, adulterados, fraudulentos o de contrabando</t>
  </si>
  <si>
    <t xml:space="preserve">La meta es acumulada no es posible fraccionarla por semestre. </t>
  </si>
  <si>
    <t>Incautaciones realizadas de cajetillas de tabacos y cigarrillos adulterados, fraudulentos o de contrabando</t>
  </si>
  <si>
    <t xml:space="preserve"> Ampliar el servicio de energías y promover nuevas alternativas energéticas y de gas.</t>
  </si>
  <si>
    <t>Sistemas alternativos de energía construidos</t>
  </si>
  <si>
    <t>MANA</t>
  </si>
  <si>
    <t>4.1.2  Antioquia con seguridad alimentaria y nutricional - MANA</t>
  </si>
  <si>
    <t>2012050000220</t>
  </si>
  <si>
    <t>012220-001</t>
  </si>
  <si>
    <t xml:space="preserve">Asesoría a los actores municipales para la formulación e implementación del plan local de SAN, fortalecimiento de la mesa SAN y promoción del control social en los 125 municipios del Departamento de Antioquia </t>
  </si>
  <si>
    <t>Se trasladaron $10.000.000 para la Secretaría de Talento Humano - Linea de Atención a la Ciudadanía y se trasladaron $110.000.000 a la Dirección de Comunicaciones.</t>
  </si>
  <si>
    <t>Brindar asesoría a los actores municipales para la formulación del Plan Local de SAN</t>
  </si>
  <si>
    <t>Capacitar y certificar actores municipales en SAN</t>
  </si>
  <si>
    <t>Realizar jornadas de promoción y prevención en SAN</t>
  </si>
  <si>
    <t>2012050000222</t>
  </si>
  <si>
    <t>012222-001</t>
  </si>
  <si>
    <t xml:space="preserve">Suministro de complemento  alimentario a niños y niñas entre 6 y 71 meses de edad, niveles 1 y 2 del sisben, indígenas, desplazados y discapacitados en los 125 municipios del Departamento de Antioquia </t>
  </si>
  <si>
    <t>El valor real asignado es de $26.247.820.000 no de $26.247.620.000</t>
  </si>
  <si>
    <t xml:space="preserve">Suministrar complemento  alimentario a niños y niñas entre 6 y 71 meses de edad, niveles 1 y 2 del sisben, indígenas, desplazados y discapacitados en los 125 municipios del Departamento de Antioquia </t>
  </si>
  <si>
    <t>2012050000224</t>
  </si>
  <si>
    <t>012224-001</t>
  </si>
  <si>
    <t xml:space="preserve">Recuperación nutricional con niños en malnutrición y atención integral a las familias gestantes y lactantes en el departamento de Antioquia </t>
  </si>
  <si>
    <t>Se trasladaron $8.842.500 para la Secretaria de Talento Humano para el servicio de 2 practicantes de excelencia y se trasladaron $4.384.800 para la secretaría general para la adquisición de kits de legalización de licencias.</t>
  </si>
  <si>
    <t>Brindar atención integral a niños y niñas en malnutrición en los diferentes CRN del Departamento</t>
  </si>
  <si>
    <t>Suministrar complemento alimentario a madres gestantes y lactantes del nivel 1 y 2 del SISBEN, Indigenas y desplazadas</t>
  </si>
  <si>
    <t>2012050000225</t>
  </si>
  <si>
    <t>012225-001</t>
  </si>
  <si>
    <t xml:space="preserve">Suministro de la modalidad de restaurantes para niños y niñas matriculados en prescolar y básica primaria en establecimientos oficiales en 117 municipios no certififcados y 2 certiicados en educación del Departamento de Antioquia </t>
  </si>
  <si>
    <t xml:space="preserve">Atender a través del Programa de Alimentación Escolar niños y niñas matriculados en prescolar y básica primaria en establecimientos oficiales en 117 municipios no certififcados y 2 certiicados en educación del Departamento de Antioquia </t>
  </si>
  <si>
    <t>2012050000226</t>
  </si>
  <si>
    <t>142226-001</t>
  </si>
  <si>
    <t>Implementación de huertas familiares de autoconsumo en 124 municipios de Antioquia</t>
  </si>
  <si>
    <t xml:space="preserve">Establecer huertas familiares para autoconsumo </t>
  </si>
  <si>
    <t>2012050000223</t>
  </si>
  <si>
    <t>012223-001</t>
  </si>
  <si>
    <t>Actualización de planes educativos municipales, proyectos educativos institucionales y proyectos de aula en SAN para 124 municipios del Departamento de Antioquia</t>
  </si>
  <si>
    <t>Se trasladaron $90.000.000 para la Dirección de Comunicaciones.</t>
  </si>
  <si>
    <t>Brindar acompañamiento a instituciones educativas priorizadas para la formulación e implementación de planes educativos institucionales con componente de SAN</t>
  </si>
  <si>
    <t>2012050000221</t>
  </si>
  <si>
    <t>012221-001</t>
  </si>
  <si>
    <t xml:space="preserve">Implementacion del sistema departamental de vigilancia alimentaria y nutricional en los 125 municipios del Departamento de Antioquia </t>
  </si>
  <si>
    <t>Implementar el sistema departamental de Vigilancia Alimentaria y Nutricional</t>
  </si>
  <si>
    <t>Elaborar el modelo del Plan Departamental de Abastecimiento de Alimentos</t>
  </si>
  <si>
    <t>Porcetaje</t>
  </si>
  <si>
    <t>Evaluar el impacto de las estrategias de complementación alimentaria y recuperación nutricional</t>
  </si>
  <si>
    <t xml:space="preserve"> Atención y prevención para disminuir el riesgo de inseguridad alimentaria en familias vulnerables</t>
  </si>
  <si>
    <t>Niños y niñas con desnutrición aguda recuperados</t>
  </si>
  <si>
    <t>Niños y niñas entre 6 y 71 meses de edad, SISBEN 1 y 2, indígenas y desplazados que consumen diariamente el complemento alimentario</t>
  </si>
  <si>
    <t>Gestantes y lactantes del nivel 1 y 2 del Sisben, indígenas y desplazados atendidas con complementación alimentaria</t>
  </si>
  <si>
    <t>Niños y niñas matriculados en pre-escolar y básica primaria (Transición a 5º grado), en establecimientos oficiales, que consumen diariamente durante el calendario escolar raciones alimentarias</t>
  </si>
  <si>
    <t>Familias SISBEN 1 y 2, indígenas y desplazados que establecen huertas para autoconsumo</t>
  </si>
  <si>
    <t>La ejecución de esta actividad se llevará a cabo durante el segundo semestre de 2013</t>
  </si>
  <si>
    <t xml:space="preserve"> Gestión de políticas públicas en seguridad alimentaria y nutricional</t>
  </si>
  <si>
    <t>Actores municipales con certificado de capacitación SAN</t>
  </si>
  <si>
    <t>El proyecto  recibió adición del presupuesto para realizar la ejecución en el segundo semestre de 2013</t>
  </si>
  <si>
    <t>Jornadas municipales de Promoción y Prevención en SAN Municipales</t>
  </si>
  <si>
    <t>Municipios con Plan Local de Seguridad Alimentaria y Nutricional</t>
  </si>
  <si>
    <t>Planes Educativos Institucionales (PEI) con componente de SAN</t>
  </si>
  <si>
    <t xml:space="preserve"> Sistema Departamental de Vigilancia Alimentaria y Nutricional</t>
  </si>
  <si>
    <t>Municipios operando sistema de vigilancia alimentaria y nutricional</t>
  </si>
  <si>
    <t>Modelo de Plan departamental de abastecimiento de alimentos</t>
  </si>
  <si>
    <t>Evaluación de impacto de estrategias de Recuperación Nutricional y Complementación alimentaria</t>
  </si>
  <si>
    <t>Gerencia de Control Interno</t>
  </si>
  <si>
    <t>2012050000202</t>
  </si>
  <si>
    <t>222202-001</t>
  </si>
  <si>
    <t xml:space="preserve">Fortalecimiento, fomentar la cultura del control en el marco dela lucha contra la corrupción, realizar auditorias internas especializadas y promover las auditorias </t>
  </si>
  <si>
    <t>El dineo fue trasladado a la Gerencia de Comunicaciones, para la campaña "Lo que hacemos aca adentro se siente en toda Antioquia"</t>
  </si>
  <si>
    <t xml:space="preserve">Campaña del Autocontrol enmarcada en el Programa de Lucha Contra la Corrupción. </t>
  </si>
  <si>
    <t>Se continúa desarrollando la campaña que viene en ejecución desde el segundo semestre de 2012.
La campaña “Todo lo  que Hacemos aquí Adentro se Siente en Toda Antioquia” se ha incorporado trasversalmente a las actividades que le apuntan al plan de desarrollo … se potencializa para ser incormporada en las acciones de los servidores públicos desde su día a día.
Se acompaña a la dirección de desarrollo humano llevando la campaña a los Servidores Públicos de las subregiones, en el desarrollo de esta actividad han sido  atendidos  350 Servidores.</t>
  </si>
  <si>
    <t>Auditorías Ciudadanas</t>
  </si>
  <si>
    <t>Para la vigencia 2013  se eligieron los proyectos:
1. Acueducto veredal de el peñol (gerencia de  servicios públicos).  Se realizo el primer foro de tres programados, los cuales se desarrollan en la medida en que avanza la ejecución del contrato.
2. Estrategia Prevenir es Mejor (Gerencia de Infancia, Adolescencia y Juventud – Secretaría de Minas), en los Municipios de Amaga, Angelópoolis y Venecia, se han llevado a cabo el primero y el segundo foro de tres programados.</t>
  </si>
  <si>
    <t>Acciones de Verificación Inmediata</t>
  </si>
  <si>
    <t xml:space="preserve">No se programan son por demanda, de acuerdo con las necesidades que surjan, por eso su denominación de acción inmedita. </t>
  </si>
  <si>
    <t>Con corte a junio se han realizado 10 verificaciones de acción inmediata a diversos temas de la Administración Central de la Gobernación de Antioquia en Medellín y algunas Subrregiones de Antioquia.</t>
  </si>
  <si>
    <t>Encuentro Internacional de Lucha Contra la Corrupción</t>
  </si>
  <si>
    <t xml:space="preserve">El Encuentro Internacional de Lucha Contra la Corrupción esta en fase de planeación para llevarse a cabo el 21 de noviembre de 2013. Se organizó la logística del evento y se efectuaron los contactos con los conferencistas y los invitados.    </t>
  </si>
  <si>
    <t xml:space="preserve"> Apoyo al Programa Nacional de lucha contra la corrupción (Alianza Medellín Antioquia)</t>
  </si>
  <si>
    <t>Programa Anticorrupción implementado</t>
  </si>
  <si>
    <t>Se continúa desarrollando la campaña que viene en ejecución desde el segundo semestre de 2012.</t>
  </si>
  <si>
    <t>SECRETARIA DE GOBIERNO</t>
  </si>
  <si>
    <t>2.3 Cultura Antioquia</t>
  </si>
  <si>
    <t>2.3.1 Fortalecimiento de la riqueza cultural</t>
  </si>
  <si>
    <t>2012050000052</t>
  </si>
  <si>
    <t>092052-001</t>
  </si>
  <si>
    <t>Fortalecimiento de las Instituciones que brindan servicio de justicia formal y de los mecanismos alternativos de solución de conflictos</t>
  </si>
  <si>
    <t>Asesoría, asistencia y acompañaniento profesional a los miembros de las instituciones que brindan servicios de justicia forman y mecanismos de solución de confllictos</t>
  </si>
  <si>
    <t>Asesorias, capacitaciones</t>
  </si>
  <si>
    <t>Dotar y mejorar la  capacidad instalada de las instituciones que brindan servicios de justicia forman y mecanismos de solución de confllictos</t>
  </si>
  <si>
    <t>Instituciones</t>
  </si>
  <si>
    <t>Se aumento el numero de instituciones dotadas, debido a los 15  acuerdos municipales.</t>
  </si>
  <si>
    <t>3.1 La Seguridad: un asunto de todos</t>
  </si>
  <si>
    <t>3.1.1 Política criminal regional para la seguridad (Alianza Medellín Antioquia)</t>
  </si>
  <si>
    <t>2008050000501</t>
  </si>
  <si>
    <t>081002-001</t>
  </si>
  <si>
    <t xml:space="preserve">Construcción, mejoramiento y dotacion de sedes de la fuerza pública y organismos de seguridad en Antioquia </t>
  </si>
  <si>
    <t>Construir y mejorar sedes de la Fueza Pública</t>
  </si>
  <si>
    <t>Sedes de la fuerza pública</t>
  </si>
  <si>
    <t>A) MEJORAS: 1)  Adecuación fisica de la estacion de policia del Municipio de Vigia del Fuerte. 2) Mejorar las instalaciones fisicas y técnologicas de la Central de Monitoreo de la U de A. Además se han contratado consultorias para la adecuación fisica de la Estación de Policia de. consultoria para planos y presupuestos de 8 estaciones de policia en el  Uraba</t>
  </si>
  <si>
    <t>2012050000033</t>
  </si>
  <si>
    <t>082033-001</t>
  </si>
  <si>
    <t>Capacitacion, apoyuo a las instituciones que reaccionan cotra el crimen; apoyo para el fortalecimiento y cualificación en componentes academicos y científicos con el fin de contribuir a la agilización del proceso investigativo</t>
  </si>
  <si>
    <t>Capacitar a los servidores de las instituciones que reaccionan contra el crimen.</t>
  </si>
  <si>
    <t>Capacitaciones</t>
  </si>
  <si>
    <t>Se realizó  un diplomado en Uraba . Por situacion del orden publico por el paro minero y campesino no se pudo realizar el diplomado en el  Bajo Cauca</t>
  </si>
  <si>
    <t xml:space="preserve">3.1.2 Fortaleciendo nuestra institucionalidad local </t>
  </si>
  <si>
    <t>2012050000126</t>
  </si>
  <si>
    <t>082126-001</t>
  </si>
  <si>
    <t xml:space="preserve">Fortalecimiento de las capacidades para la gestión local de la seguridad integral en los municipios del Departamento de Antioquia </t>
  </si>
  <si>
    <t>Capacitar a los servidores de las instituciones que adelantan actividades de seguridad integral</t>
  </si>
  <si>
    <t>Diplomado  sobre el tema de seguridad Integral, en la Universidad EAFIT para las subregiones del Norte y Nordeste de Antioquia, diriguido a Secretarios de Gobierno, Comandantes de Policia , Personeros , Consejales y Funcionarios de las Administraciones Muncipales</t>
  </si>
  <si>
    <t>2012050000306</t>
  </si>
  <si>
    <t>082306-001</t>
  </si>
  <si>
    <t>Apoyo a los componentes de seguirdad y prevención de la violencia de los planes municipales de desarrollo en el departamento de antioquia.</t>
  </si>
  <si>
    <t>Apoyar a los municpios en la  formulación de sus proyectos en temas de seguridad para ser presentados ante FONSECON</t>
  </si>
  <si>
    <t>Formulacion de proyecto para financiar camaras de seguidad a traves de FONSECON , en los muncipios de Ituango, Segovia,  Remedios, Anori, Carepa,Chigorodo y San Andres de Cuerquia,  Angelopolis, Belmira,  Caracoli, Guatape, Yolombo, Angostura, Entrerrios, Guadalupe, Amalfi, San Roque; con personal de la secretaría</t>
  </si>
  <si>
    <t>2012050000323</t>
  </si>
  <si>
    <t>082323-001</t>
  </si>
  <si>
    <t>Apoyo a la formulación de estrategias regionales y subregionales de prevención de la violencia en el departamento de Antioquia</t>
  </si>
  <si>
    <t>Apoyar la formulacion de estrategias  en temas de seguridad a nivel local y regional</t>
  </si>
  <si>
    <t xml:space="preserve">Se  formularon e implementaron  estrategias de seguridad en los municipiios de : El Carmen de Viboral, Belmira, San José de la Montaña, Yolombo,   Caramanta,  Valparaíso,  Andes , Hispania ,  Jericó, Venecia , Fredonia , amaga, guarne, La ceja , El retiro, Marinilla, Rionegro, Sonsón, Entrerrios, Yarumal    </t>
  </si>
  <si>
    <t>Apoyar la formulacion del plan regional de seguridad Uraba</t>
  </si>
  <si>
    <t>Plan</t>
  </si>
  <si>
    <t xml:space="preserve">Se apoyo la formulacion  e implementacion del Plan regional de Seguridad  en todos los municipios de la subregión de Uraba </t>
  </si>
  <si>
    <t>2012050000130</t>
  </si>
  <si>
    <t>082130-001</t>
  </si>
  <si>
    <t xml:space="preserve">Implementación tecnologías y sistemas de información para la seguridad y convivencia Departamento de Antioquia </t>
  </si>
  <si>
    <t>Elaborar informes diarios de homicidios</t>
  </si>
  <si>
    <t>Informes</t>
  </si>
  <si>
    <t>Elaborar informes diarios de hechos relevantes en materia de seguridad</t>
  </si>
  <si>
    <t>Elaborar informes semanales estadísticos y analíticos de homicidios</t>
  </si>
  <si>
    <t>Elaborar y actuallizar fichas municipales de seguridad</t>
  </si>
  <si>
    <t>Fichas</t>
  </si>
  <si>
    <t>Elaborar informe estadistico y analitico ´como insumo para las mañanas de seguridad con el Gobernador de Antiqouia</t>
  </si>
  <si>
    <t>Referenciar y georeferenciar las variables de conflictividad, criminalidad y violencia a través de mapas estructurados de fácil lectura</t>
  </si>
  <si>
    <t>Mapa</t>
  </si>
  <si>
    <t>Elaborar análisis temáticos en materia de seguridad y convivencia</t>
  </si>
  <si>
    <t>Elaborar analisis especiales en temas de seguridad y convivencia</t>
  </si>
  <si>
    <t xml:space="preserve">Se  realizan analisis especiales en temas de seguridad y convivencia  por subregion : A )  4 informes de orden publico municipales y subregionales;   b)  2 informes y homicidios por regiones; 3)  1 informe propuesta trabajo PNUD-MINERIA;  4)Profesores Ituango; 5) Disturbios U DE A . entre otros   </t>
  </si>
  <si>
    <t>Elaboración de informes de violencia contra las mujeres</t>
  </si>
  <si>
    <t xml:space="preserve">no reportan </t>
  </si>
  <si>
    <t>Seguimiento a eventos de violación a derechos humanos</t>
  </si>
  <si>
    <t>Seguimiento  a los siguientes  eventos de violacion de DDHH : Campamento ( MAP), Ituango  (MAP), Toledo ( Amenaza), entre otros</t>
  </si>
  <si>
    <t>Asesoría tecnica y capacitación para la elaboración y presentación de informes en materia de seguridad y convivencia</t>
  </si>
  <si>
    <t>Realizar evento academico en temas de seguridad y convivencia</t>
  </si>
  <si>
    <t>Evento</t>
  </si>
  <si>
    <t>Realizar acuerdos para el intercambio de información en temas de seguridad</t>
  </si>
  <si>
    <t>Acuerdo</t>
  </si>
  <si>
    <t>3.2 Entornos protectores que previenen la violencia</t>
  </si>
  <si>
    <t xml:space="preserve">3.2.1 Construyendo ciudadanía prevenimos la violencia </t>
  </si>
  <si>
    <t>2012050000080</t>
  </si>
  <si>
    <t>082080-001</t>
  </si>
  <si>
    <t xml:space="preserve">Apoyo al diseño e implementación de programas municipales para la prevención de la violencia y la promoción de la conviviencia en 90 municipios del departamento de Antioquia </t>
  </si>
  <si>
    <t xml:space="preserve">Apoyar actividades Deportivas de Prevención de la violencia y Promoción de la convivencia </t>
  </si>
  <si>
    <t>actividades apoyadas</t>
  </si>
  <si>
    <t>Proyecto "Entornos Protectores-Ultimate por Antioquia" en Articulación con Indeportes Antioquia</t>
  </si>
  <si>
    <t>Apoyar actividades Culturales de Prevención de la violecnia y promoción de la convivencia</t>
  </si>
  <si>
    <t>Actividades apoyadas</t>
  </si>
  <si>
    <t>Esta planeado para el segundo semestre realizar actividades culturales relacionadas con prevencion de la violencia</t>
  </si>
  <si>
    <t xml:space="preserve">Campañas de prevención </t>
  </si>
  <si>
    <t>Campaña de prevención del consumo de SPA</t>
  </si>
  <si>
    <t>Mantener y fortalecer programas municipales</t>
  </si>
  <si>
    <t>Programa fortalecidos</t>
  </si>
  <si>
    <t xml:space="preserve">  Proyecto Entorno a  Mi Educación para la Paz , en el Muncipio de  Valdivia</t>
  </si>
  <si>
    <t>Realizar plan de visibilidad artistica</t>
  </si>
  <si>
    <t>Presentaciones</t>
  </si>
  <si>
    <t>Apoyar la Implementación deI Plan Metropolitano para la prevención del consumo de sustancias piscoactivas</t>
  </si>
  <si>
    <t>Existe un Plan Metropolitano de Prevención del consumo de  sustencias psicoactivas, donde participan  los 10 municipios de Valle de aburra</t>
  </si>
  <si>
    <t>Apoyar la implementación  y seguimiento de programas municipales de prevención de la violencia y promocion</t>
  </si>
  <si>
    <t>Se ha prestado  asesoria y asistencia técnica en programas de prevencion de la violencia  en los siguientes muncipios:, Ciudad Bolivar, San Andres de Cuerquia, Guatape, Entrerrios, El Bagre, Remedios, Amalfi, Murindo, Zaragoza, Caceres, La Unión, Nechi, Campamento, Vigia del Fuerte, Vegachi, Segovia, Santa Rosa de Osos, Cisneros, Caucasia, San Francisco, Santa Fé de Antioquia, Guadalupe, San José de la Montaña, Sonson, Yarumal, Liborina, Turbo, Andes,  Argelia, Ituango,  Carepa, Salgar, Apartado, Chigorodo, Marinilla, Caracoli, Nariño, Anori</t>
  </si>
  <si>
    <t>Realizar campaña publicitaria en temas de prevencion de la violencia</t>
  </si>
  <si>
    <t>2012050000076</t>
  </si>
  <si>
    <t>082076-001</t>
  </si>
  <si>
    <t>Apoyo a la formulación e implementación de programas de prevención de la violencia intrafamiliar , sexual y de género en 80 municipios.</t>
  </si>
  <si>
    <t>Realización de un evento academico</t>
  </si>
  <si>
    <t>Apoyar la implementación de programas municipales de prevención de la violencia intrafamiliar, sexual y de género</t>
  </si>
  <si>
    <t>Realizar actividades atísticas en el marco de los proyectos de prevencion de la violencia</t>
  </si>
  <si>
    <t>Actividades artisticas</t>
  </si>
  <si>
    <t>Con personal de la secretaría</t>
  </si>
  <si>
    <t>3.3 Una Justicia cercana y oportuna</t>
  </si>
  <si>
    <t>3.3.1 Fortalecimiento de las Instituciones responsables del servicio de justicia formal y los mecanismos alternativos de solución de conflictos</t>
  </si>
  <si>
    <t>2012050000055</t>
  </si>
  <si>
    <t>092055-001</t>
  </si>
  <si>
    <t>Fortalecimiento del Sistema de responsabilidad penal para adolescentes</t>
  </si>
  <si>
    <t>Realizar actividades de articulación de programas especializados dirigidos a los adolescentes del SRPA</t>
  </si>
  <si>
    <t>Oferta ihnstitucional</t>
  </si>
  <si>
    <t>Asesoria, asisitencia téncica y acompañamiento a los actores de SRPA</t>
  </si>
  <si>
    <t>Asesoria, asistencia tecnica y acompañamiento</t>
  </si>
  <si>
    <t>Se realizaron 14 asesorias y asistencias tecnicas, en los circuitos judiciales de Antioquia y Medellin.</t>
  </si>
  <si>
    <t>Brindar sostenibilidad integral a  los adolescentes que se encuentran en el marco del sistema de SRPA</t>
  </si>
  <si>
    <t>Cupos</t>
  </si>
  <si>
    <t>Dotar y mejorar la capacidad instalada de los centros especializados SRPA</t>
  </si>
  <si>
    <t>Centros especializados SRPA</t>
  </si>
  <si>
    <t>Se dotara para el segundo semestre 3 CETRAS, debido a los acuerdos municipales, municipios de Fredonia, Apartado y Tarazá</t>
  </si>
  <si>
    <t>3.4.1 Promover el respeto, la prevención y la protección a los Derechos Humanos y el Derecho Internacional Humanitario (Alianza Medellín Antioquia)</t>
  </si>
  <si>
    <t>2012050000128</t>
  </si>
  <si>
    <t>082128-001</t>
  </si>
  <si>
    <t xml:space="preserve">Asistencia desarrollar procesos de promoción, prevención y protección de los derechos humanos y la aplicación del derecho internacional humanitario en el Departamento de Antioquia </t>
  </si>
  <si>
    <t>Realizar formación y capacitacion  en los municipios de Antioquia en  temas de Derechos humanos</t>
  </si>
  <si>
    <t>Muncipios</t>
  </si>
  <si>
    <t>Relizar acompañamiento y asistencia profesional a la población carcelaria en temas de derechos humanos</t>
  </si>
  <si>
    <t>Se reprogramó para el segundo semestre</t>
  </si>
  <si>
    <t>Asesoría y acompañamiento y seguimiento en la elaboración de los planes municipales de derechos humanos.</t>
  </si>
  <si>
    <t>2012050000127</t>
  </si>
  <si>
    <t>082127-001</t>
  </si>
  <si>
    <t xml:space="preserve">Implementación diseño de un plan retorno y reubicación Departamento de Antioquia </t>
  </si>
  <si>
    <t>Aacompañamiento psicosocial y juridico a las familias en proceso de retorno y  reubicación</t>
  </si>
  <si>
    <t>Familias</t>
  </si>
  <si>
    <t>Elaborar planes de contingencias en los municipios para atender situaciones asociadas al desplazamiento forzado</t>
  </si>
  <si>
    <t>Planes</t>
  </si>
  <si>
    <t>2012050000006</t>
  </si>
  <si>
    <t>082006-001</t>
  </si>
  <si>
    <t xml:space="preserve">Asistencia, promoción, prevención y protección de los derechos humanos y atención a la población víctima del conflicto armado </t>
  </si>
  <si>
    <t>Acompañamiento y asesoría a los municipios en la implementación de la ley 1448 de 2011</t>
  </si>
  <si>
    <t xml:space="preserve">Implementar la ruta de atencion integral a familias victimas del conflicto </t>
  </si>
  <si>
    <t>Educar en el riesgo de en los municipios de Antioquia</t>
  </si>
  <si>
    <t>Atencion y orientación integral  a las vícitmas de MUSE, MAP  y AEI para garantizar el acceso a la rehabilitaciónfiscia y psicologica</t>
  </si>
  <si>
    <t>Victimas de MUSE, MAP y AEI</t>
  </si>
  <si>
    <t>Caracterizar las organizaciones de víctimas del conflicto armado</t>
  </si>
  <si>
    <t>Caracterización</t>
  </si>
  <si>
    <t>Actividades asociadas al fortalecimiento y participación de las organizaciones de víctimas</t>
  </si>
  <si>
    <t>Actividades</t>
  </si>
  <si>
    <t>3.4.3 Reintegración comunitaria hacia un horizonte de reconciliación</t>
  </si>
  <si>
    <t>2012050000083</t>
  </si>
  <si>
    <t>082083-001</t>
  </si>
  <si>
    <t>Procesos de reconstrucción del tejido social</t>
  </si>
  <si>
    <t>Generar espacios integrales que contribuyen  a la reconstrucción y reconciliación de los actores del conflicto armado</t>
  </si>
  <si>
    <t>Espacios</t>
  </si>
  <si>
    <t>2012050000001</t>
  </si>
  <si>
    <t>082001-001</t>
  </si>
  <si>
    <t xml:space="preserve">Reconstrucción del capital físico en comunidades afectadas por el conflicto armado en 4 municipios del oriente antioqueño </t>
  </si>
  <si>
    <t>Implementar y fortalecer procesos de generacion de ingresos mediante iniciativas de empleabilidad y autogestión</t>
  </si>
  <si>
    <t>Facilitar el proceso de arraigo, interacción  e interacción social entre las familias desplazadas y la población receptora</t>
  </si>
  <si>
    <t>Fortalecer los espacios de concertación entre la comunidad y la institucionalidad para la implementación local de la política de atención integral a la poblacion afectada por el desplazamiento forzado.</t>
  </si>
  <si>
    <t>Municpios</t>
  </si>
  <si>
    <t>Formalizar la tenecia de tierra de las familias destinatarias del proyecto</t>
  </si>
  <si>
    <t>Predios</t>
  </si>
  <si>
    <t>La Secretaría de Agricultura Departamental no ha contratado el operador que realizará este proceso.</t>
  </si>
  <si>
    <t>221144</t>
  </si>
  <si>
    <t>Fortalecimiento de las rentas oficiales como fuente de inversion social en el Departamento de Antioquia</t>
  </si>
  <si>
    <t xml:space="preserve">Realizar capacitaciones para autoridades y comunidades en cultura de la legalidad y control de las rentas ilicitas </t>
  </si>
  <si>
    <t>Se han realizado capacitaciones a los sevidores públicos de la FLA, Policia Nacional, Inspectores de Policia, Comeciantes de Guatape, Funcionarios de la Secretaria de Gobierno y Salud, Tenderos del  Municipio de Yarumal, empresas distribuidoras de licores, Sijin, CTI, Fiscalia</t>
  </si>
  <si>
    <t>Realizar procedimientos operativos, administrativos y judiciales  de inspección, vigilancia y control a los sujetos pasivos del monopolio rentistico del Departamento</t>
  </si>
  <si>
    <t>Sujetos pasivos</t>
  </si>
  <si>
    <t>Realizar campañas de sensibilización divulgación y publicidad de la cultura de la legalidad enfocada en prevención de las rentas ilicitas</t>
  </si>
  <si>
    <t xml:space="preserve">Campaña de sensibilización "Cuando usted es legal, invierte en Antioquia". </t>
  </si>
  <si>
    <t>Actualizar y socializar el estatuto de rentas departamentales</t>
  </si>
  <si>
    <t xml:space="preserve">Estatuto </t>
  </si>
  <si>
    <t>el Proyecto esta pendiente de la aprobación de la  Asamblea Departamental.</t>
  </si>
  <si>
    <t>Construir  y poner en marcha un sistema de información de rentas deaprtamentales</t>
  </si>
  <si>
    <t>Sistema</t>
  </si>
  <si>
    <t>Durante el primer semestre no se avanzo en esta actividad</t>
  </si>
  <si>
    <t>Apoyo en su logística e inteligencia a la fuerza  publica y organismos de seguridad en Antioquia</t>
  </si>
  <si>
    <t>Adquisición de parque automotor</t>
  </si>
  <si>
    <t>Vehiculos</t>
  </si>
  <si>
    <t>Con estos recursos de adquirieron  13 vehiculos y  45 motos 250 cc, para cumplir con las necesidades de la fuerza publica, al igual que se les suministra el  combustible durante todo el año</t>
  </si>
  <si>
    <t>Apoyar en su logistica e inteligencia ala fuerza pública y organismos de seguridad</t>
  </si>
  <si>
    <t>Entidad</t>
  </si>
  <si>
    <t>Policia, Ejercito, fuerza aérea, Armada Nacional, Fiscalia-CTI</t>
  </si>
  <si>
    <t>2012050000038</t>
  </si>
  <si>
    <t>082038-001</t>
  </si>
  <si>
    <t>Implementación de Politica Pública  de Seguridad víal para el Departemento de Antioquía</t>
  </si>
  <si>
    <t>Creación de Sedes operativas de Tránsito</t>
  </si>
  <si>
    <t xml:space="preserve">Campañas estratégicas de capacitación, regulación y control </t>
  </si>
  <si>
    <t xml:space="preserve">Realización Convenios con Policía (DITRA) y Municipios para regulación y Control </t>
  </si>
  <si>
    <t>Creación de un Centro de Información (Observatorio de Tránsito) estudio e inversión</t>
  </si>
  <si>
    <t>La primera etapa del observatorio esta siendo ejecutada por la Secretaria de Infraestructura fisica</t>
  </si>
  <si>
    <t xml:space="preserve">Plan Piloto Antioquia en Bicicleta </t>
  </si>
  <si>
    <t xml:space="preserve"> Fortalecimiento de las instituciones que brindan servicio de justicia formal y de los mecanismos alternativos de solución de conflictos</t>
  </si>
  <si>
    <t>Canasta de insumos invertidos en las Instituciones de justicia formal y mecanismos alternativos de solución de conflictos</t>
  </si>
  <si>
    <t xml:space="preserve"> Apoyo a la estrategia integral de lucha contra la criminalidad y las rentas ilícitas</t>
  </si>
  <si>
    <t>Índice de Seguridad Integral Formulado y Aplicándose</t>
  </si>
  <si>
    <t>No se habían legalizado los predios para la construcción de las sedes de la fuerza pública</t>
  </si>
  <si>
    <t>Capacitacion, apoyo a las instituciones que reaccionan cotra el crimen; apoyo para el fortalecimiento y cualificación en componentes academicos y científicos con el fin de contribuir a la agilización del proceso investigativo</t>
  </si>
  <si>
    <t>Se realizaron  un diplomado en Uraba y  otro en el Bajo Cauca</t>
  </si>
  <si>
    <t xml:space="preserve"> Generación de capacidades locales para la planeación, ejecución y seguimiento de estrategias de seguridad y prevención de la violencia.</t>
  </si>
  <si>
    <t>Planes subregionales y locales de seguridad y prevención de la violencia formulados y con seguimiento</t>
  </si>
  <si>
    <t xml:space="preserve"> Tecnologías y Sistema de Información para la Seguridad y Convivencia Departamental - (Alianza Medellín - Antioquia)</t>
  </si>
  <si>
    <t>Sistema de información y tecnología para la seguridad y convivencia en funcionamiento</t>
  </si>
  <si>
    <t xml:space="preserve"> Prevención de la violencia y promoción de la convivencia</t>
  </si>
  <si>
    <t>Municipios con programas de prevención de la violencia y promoción de la convivencia</t>
  </si>
  <si>
    <t xml:space="preserve"> Prevención de la violencia intrafamiliar, sexual y de género.</t>
  </si>
  <si>
    <t>Municipios con programas de prevención de la violencia intrafamiliar, sexual y género adoptados</t>
  </si>
  <si>
    <t xml:space="preserve"> Fortalecimiento del sistema de responsabilidad penal para adolescentes</t>
  </si>
  <si>
    <t>Canasta de apoyo al Sistema de Responsabilidad Penal para Adolescentes</t>
  </si>
  <si>
    <t xml:space="preserve"> Promoción, prevención y protección de derechos humanos y aplicación del derecho internacional humanitario (Alianza Medellín - Antioquia)</t>
  </si>
  <si>
    <t>Municipios beneficiados con programas de formación en DDHH y DIH para autoridades, instituciones, fuerza pública y sociedad civil y con planes municipales de derechos humanos formulados y adoptados</t>
  </si>
  <si>
    <t>Actualmente se realiza el proceso de elaboración del los Planes de Acción en Derechos Humanos.
en los  municipios de Santa Fe de Antioquia, Olaya, Sabanalarga, Liborina, Amalfí, Anorí, Segovia, Remedios, Ituango,Vegachí, Yondó, Birceño y Valdivia</t>
  </si>
  <si>
    <t xml:space="preserve"> Plan retorno y reubicación</t>
  </si>
  <si>
    <t>Familias retornadas o reubicadas acompañadas en el proceso de retorno</t>
  </si>
  <si>
    <t>Se realiza el acompañamiento  (jurídico y psicosocial) a  familias del municipio de San Francisco,del Corregimiento de Pueblo Bello- Municipio de Turbo y de Nariño</t>
  </si>
  <si>
    <t>Municipios con planes de contingencia para la atención a situaciones de desplazamiento</t>
  </si>
  <si>
    <t xml:space="preserve">Terminaron la formulación del plan: Remedios, Segovia, Ituango, Taraza, Nechí, Zaragoza, Anorí y Turbo.
Los municipios proximos a terminar el plan son: Apartadó, Yarumal, Toledo y San Andres de Cuerquia.
</t>
  </si>
  <si>
    <t>Las familias se encuentran en el  proceso de restablecimiento de derechos hasta julio de 2014
Es importante tener encuenta que las familias del año 2012 continuan su proceso este año, es decir en total se tienen 1256 familias.</t>
  </si>
  <si>
    <t xml:space="preserve"> Procesos de reconstrucción del tejido social</t>
  </si>
  <si>
    <t>Personas formadas en convivencia, participación ciudadana, capacidades para el liderazgo y gestión comunitaria</t>
  </si>
  <si>
    <t>Las personas continuan su proceso de formación.
Se ha evidenciado la necesidad de reestructurar la intervención a partir de la experiencia que se tuvo el año pasado.
Con la ACR se viene desarrollando un proceso de intervención conjunta.</t>
  </si>
  <si>
    <t>Las familias continuan su proceso de atención  hasta julio de 2014
El indicador de producto no es correcto, las familias beneficiarias del proyecto son 230.</t>
  </si>
  <si>
    <t>La Seguridad un asunto de todos</t>
  </si>
  <si>
    <t>Política criminal regional para la seguridad (Alianza Medellín - Antioquia)</t>
  </si>
  <si>
    <t>En el Plan de desarrollo  el producto pertenece a Hacienda, el producto sí pertenece al 3111</t>
  </si>
  <si>
    <t>Apoyo en su logística e inteligencia a la fuerza  pública y organismos de seguridad en Antioquia</t>
  </si>
  <si>
    <t xml:space="preserve"> Plan de educación, seguridad, prevención y control vial (Ley 1503 de 2011)</t>
  </si>
  <si>
    <t>Plan Departamental de educación, seguridad, prevención y control vial formulado y actualizado</t>
  </si>
  <si>
    <t>A junio 30 el equipo de Planes de seguridad Vial , logró terminar la formulación y actualización del Plan en su totalidad. Y la implementación en los municipios va en el 25%</t>
  </si>
  <si>
    <t>Municipios con vías Departamentales controladas</t>
  </si>
  <si>
    <t>Secretaría General</t>
  </si>
  <si>
    <t>2012050000153</t>
  </si>
  <si>
    <t>222153-001</t>
  </si>
  <si>
    <t xml:space="preserve">Difusión feria de la transparencia </t>
  </si>
  <si>
    <t>Feria de la Transparencia Urabá</t>
  </si>
  <si>
    <t>Feria</t>
  </si>
  <si>
    <t>cero</t>
  </si>
  <si>
    <t>Feria de la Transparencia resto Departamento</t>
  </si>
  <si>
    <t>la cantidad es cero porque se han realizado acciones de promoción y articulación pero las ferias van de agosto 30 a octubre29</t>
  </si>
  <si>
    <t>2012050000190</t>
  </si>
  <si>
    <t>222190-001</t>
  </si>
  <si>
    <t xml:space="preserve">Actualización estrategias para el Control de la Contratación Antioquia </t>
  </si>
  <si>
    <t>Congreso de lecciones aprendidas</t>
  </si>
  <si>
    <t>Congreso</t>
  </si>
  <si>
    <t>Curso virtual supervisión e interventoría</t>
  </si>
  <si>
    <t>Aplicativo</t>
  </si>
  <si>
    <t>Se ejecutará en el segundo semestre</t>
  </si>
  <si>
    <t>Conversatorios sobre supervisión e interventoría</t>
  </si>
  <si>
    <t>eventos</t>
  </si>
  <si>
    <t>Fortalecimiento supervisión e interventoría</t>
  </si>
  <si>
    <t>Diplomado</t>
  </si>
  <si>
    <t>Se inició en julio y va hasta noviembre</t>
  </si>
  <si>
    <t>2012050000173</t>
  </si>
  <si>
    <t>222173-001</t>
  </si>
  <si>
    <t xml:space="preserve">Actualización sistemas de información Antioquia </t>
  </si>
  <si>
    <t>sistema para georreferenciar bienes</t>
  </si>
  <si>
    <t>Ya está en uso este sistema</t>
  </si>
  <si>
    <t>evolución sistema mercurio para procesos jurídico y legal</t>
  </si>
  <si>
    <t>sistema</t>
  </si>
  <si>
    <t>está en fase de desarrollo</t>
  </si>
  <si>
    <t>Sostenimiento sistema de monitoreo a través de cámaras</t>
  </si>
  <si>
    <t>la ejecución es en el segundo semestre</t>
  </si>
  <si>
    <t>2012050000145</t>
  </si>
  <si>
    <t>222145-001</t>
  </si>
  <si>
    <t>Administración para la identificación de bienes muebles del departamento de Antioquia</t>
  </si>
  <si>
    <t>Conservación inventario</t>
  </si>
  <si>
    <t>Muebles</t>
  </si>
  <si>
    <t>CERO</t>
  </si>
  <si>
    <t>Saneamiento jurídico bienes</t>
  </si>
  <si>
    <t>Valoración de bienes</t>
  </si>
  <si>
    <t>muebles</t>
  </si>
  <si>
    <t>Actualización de bienes</t>
  </si>
  <si>
    <t>2008050000096</t>
  </si>
  <si>
    <t>221078-001</t>
  </si>
  <si>
    <t xml:space="preserve">Renovación bienes muebles, enseres y equipos para la administración departamental </t>
  </si>
  <si>
    <t>Adquisición de bienes tecnológicos</t>
  </si>
  <si>
    <t>Se declararon desiertos 2 lotes de 8 lotes que se subastaron</t>
  </si>
  <si>
    <t>Adquisición electrodomésticos</t>
  </si>
  <si>
    <t>Se ha declarado 2 veces desierto el proceso</t>
  </si>
  <si>
    <t>Adquisición de bienes muebles</t>
  </si>
  <si>
    <t>2012050000148</t>
  </si>
  <si>
    <t>222148-001</t>
  </si>
  <si>
    <t>Adecuación de equipamiento con tecnología amigable en el medio ambiente</t>
  </si>
  <si>
    <t>Modernización sistema de aire acondicionado</t>
  </si>
  <si>
    <t>Su ejecución es en el segundo semestre</t>
  </si>
  <si>
    <t>sistema de iluminación del CAD</t>
  </si>
  <si>
    <t>Está en ejecución y termina el segundo semestre</t>
  </si>
  <si>
    <t>Modernización ascensores</t>
  </si>
  <si>
    <t>Ascensor</t>
  </si>
  <si>
    <t>Remodelación baterias sanitarias</t>
  </si>
  <si>
    <t>Unidades sanitarias</t>
  </si>
  <si>
    <t>4,2 Participación para el desarrollo</t>
  </si>
  <si>
    <t>4,2,1 Socieda civil fortalece sus capacidades para la gestión pública, democrática y concertada</t>
  </si>
  <si>
    <t>2012050000229</t>
  </si>
  <si>
    <t>222229-001</t>
  </si>
  <si>
    <t xml:space="preserve">Capacitación a los representantes de las ESAL Antioquia </t>
  </si>
  <si>
    <t>Hacer requerimientos a ESAL</t>
  </si>
  <si>
    <t>Entidades</t>
  </si>
  <si>
    <t>Se va a ejecutar en el segundo semestre</t>
  </si>
  <si>
    <t>Hacer seguimiento</t>
  </si>
  <si>
    <t>2012050000147</t>
  </si>
  <si>
    <t>222147-001</t>
  </si>
  <si>
    <t>Modernización de la gestión documental</t>
  </si>
  <si>
    <t>Equipos para controlar  y medir temperatura y humedad</t>
  </si>
  <si>
    <t>Equipos</t>
  </si>
  <si>
    <t>Descripción documental archivo histórico</t>
  </si>
  <si>
    <t>Global</t>
  </si>
  <si>
    <t>No se va a ejecutar este año</t>
  </si>
  <si>
    <t>Actualización y/o ajuste y elaboración tablas de retención</t>
  </si>
  <si>
    <t>Creación y actualización</t>
  </si>
  <si>
    <t>Adquisición e instalación archivos rodantes y casilleros</t>
  </si>
  <si>
    <t>2 archivadores y 1 casillero</t>
  </si>
  <si>
    <t>2012050000146</t>
  </si>
  <si>
    <t>222146-001</t>
  </si>
  <si>
    <t>Actualización para identificar los bienes inmuebles del departamento de Antioquia</t>
  </si>
  <si>
    <t>Bienes</t>
  </si>
  <si>
    <t>2012050000149</t>
  </si>
  <si>
    <t>222149-001</t>
  </si>
  <si>
    <t>Adecuación infraestructura física y medios adecuados y eficientes</t>
  </si>
  <si>
    <t>Adecuación zona de bienestar</t>
  </si>
  <si>
    <t>Zona</t>
  </si>
  <si>
    <t>Se termina la ejecución en el segundo semestre</t>
  </si>
  <si>
    <t>Adecuación espacio físico imprenta</t>
  </si>
  <si>
    <t>espacio</t>
  </si>
  <si>
    <t>Estudios y diseños centro de atención a la ciudadanía</t>
  </si>
  <si>
    <t>estudio</t>
  </si>
  <si>
    <t>Acciones de Cultura de la Contratación implementadas</t>
  </si>
  <si>
    <t xml:space="preserve"> Estrategias para el Control de la Contratación Pública (Alianza Medellín Antioquia)</t>
  </si>
  <si>
    <t>Estrategias para el control de la contratación implementadas</t>
  </si>
  <si>
    <t>Plan de mejoramiento de infraestructura física para la eficiencia en el servicio implementado</t>
  </si>
  <si>
    <t>Gestión eficiente y transparente de las entidades sin ánimo de lucro</t>
  </si>
  <si>
    <t>Cobertura de entidades inspeccionadas en el Departamento de Antioquia</t>
  </si>
  <si>
    <t>Gestión Documental del Archivo Central modernizada</t>
  </si>
  <si>
    <t>Gestión Documental del Archivo Histórico modernizada</t>
  </si>
  <si>
    <t>Desarrollo humano y bienestar</t>
  </si>
  <si>
    <t>Servicios Públicos</t>
  </si>
  <si>
    <t>2012050000103</t>
  </si>
  <si>
    <t>032103-001</t>
  </si>
  <si>
    <t>Construcción de infraestructura vinculada a la prestación de los servicios de agua potable y saneamiento básico en el departamento de antioquia</t>
  </si>
  <si>
    <t>Fortalecimiento institucional para el seguimiento y supervisión del cumplimiento de las obras de infraestructura</t>
  </si>
  <si>
    <t>Profesionales</t>
  </si>
  <si>
    <t>Construcción de obras de infraestructura de sistemas de acueducto y alcantarillado urbano</t>
  </si>
  <si>
    <t>En ejecución</t>
  </si>
  <si>
    <t>Construcción de obras de infraestructura de sistemas de acueducto y alcantarillado rural</t>
  </si>
  <si>
    <t>En proceso de contratación</t>
  </si>
  <si>
    <t>Construcción de redes de sistemas de acueducto y alcantarillado</t>
  </si>
  <si>
    <t>km</t>
  </si>
  <si>
    <t>2012050000143</t>
  </si>
  <si>
    <t>032143-001</t>
  </si>
  <si>
    <t>Construccion de sistemas alternativos de agua potable y saneamiento básico en las zonas de dificil acceso en el departamento de antioquia</t>
  </si>
  <si>
    <t>Suministro de filtros para potabilización del agua potable en viviendas rurales</t>
  </si>
  <si>
    <t>Suministro de filtros para potabilización del agua potable en escuelas rurales</t>
  </si>
  <si>
    <t>2012050000144</t>
  </si>
  <si>
    <t>032144-001</t>
  </si>
  <si>
    <t>Mejoramiento de los sistemas de acueducto y alcantarillado del departamento de antioquia</t>
  </si>
  <si>
    <t>Construcción de obras de optimización de los sistemas de acueducto y alcantarillado en municipios de Antioquia</t>
  </si>
  <si>
    <t>2012050000170</t>
  </si>
  <si>
    <t>032170-001</t>
  </si>
  <si>
    <t>Implementación de modelos empresariales que operen los servicios de acueducto y saneamiento en el Departamento de Antioquia</t>
  </si>
  <si>
    <t>Realización de actividades de fortalecimiento, capacitación y actualización a empresas prestadoras de servicio de acueducto y alcantarillado en el Departamento de Antioquia</t>
  </si>
  <si>
    <t>Empresas</t>
  </si>
  <si>
    <t>Se incrementa la meta por acuerdos Municipales</t>
  </si>
  <si>
    <t>2012050000240</t>
  </si>
  <si>
    <t>Administración recursos del sistema general  de participaciones destinación agua potable y saneamiento básico de los municipios descertificados  del Departamento de Antioquia - ITUANGO</t>
  </si>
  <si>
    <t>Municipio recertificado. Devolución de recursos</t>
  </si>
  <si>
    <t>Administración recursos del sistema general  de participaciones destinación agua potable y saneamiento básico de los municipios descertificados  del Departamento de Antioquia - LA PINTADA</t>
  </si>
  <si>
    <t>Administración recursos del sistema general  de participaciones destinación agua potable y saneamiento básico de los municipios descertificados  del Departamento de Antioquia - SONSON</t>
  </si>
  <si>
    <t>Administración de los recursos del SGP del municipio. Incluye actividades de pago de subsidios, servicio a la deuda y pago al Fondo de Inversión del Agua, FIA</t>
  </si>
  <si>
    <t>$</t>
  </si>
  <si>
    <t>Administración recursos del sistema general  de participaciones destinación agua potable y saneamiento básico de los municipios descertificados  del Departamento de Antioquia - SANTUARIO</t>
  </si>
  <si>
    <t>32240011, 32240012,32240013, 32240014, 32240015, 32240016, 32240017, 32240018, 32240019, 32240020, 32240021, 32240022, 32240023, 32240024</t>
  </si>
  <si>
    <t>Administración recursos del sistema general  de participaciones destinación agua potable y saneamiento básico de los municipios descertificados  del Departamento de Antioquia - 23 municipios: Angelopolis, Anzá, Argelia, Cisneros,  Gomez Plata,  Murindo, Vigia del Fuerte,  Zaragoza, Toledo, URamita, Caldas, Puerto Berrio, Caceres, Envigado, Nariño, San Roque, Sopetran y Taraza</t>
  </si>
  <si>
    <t>No se tenian incorporados lo recursos al presupuesto</t>
  </si>
  <si>
    <t>2012050000150</t>
  </si>
  <si>
    <t>032150-001</t>
  </si>
  <si>
    <t xml:space="preserve">Asesoría  gestión integral de residuos sólidos en los municipios del departamento de Antioquia </t>
  </si>
  <si>
    <t>Realización de estudios para la actualización de PGIRS en municipios de Antioquia</t>
  </si>
  <si>
    <t>2012050000151</t>
  </si>
  <si>
    <t>032151-001</t>
  </si>
  <si>
    <t>Apoyo  fortalecimiento de los municipios en el manejo de los residuos solidos  municipios de antioquia</t>
  </si>
  <si>
    <t>Compra de vehiculos compactadores como parte de la prestación de servicios de recolección de residuos sólidos en los municipios</t>
  </si>
  <si>
    <t>Se incrementó la meta</t>
  </si>
  <si>
    <t>Construcción de obra para el mejoramiento de la infraestructura vinculada a la prestación de servicios de aseo en los municipios</t>
  </si>
  <si>
    <t>2012050000119</t>
  </si>
  <si>
    <t>192119-001</t>
  </si>
  <si>
    <t>Apoyo y aumento de las coberturas en electrificación rural con sistemas alternativos zonas rurales de las subregiones del departamento</t>
  </si>
  <si>
    <t>Suministro, instalación y puesta en marcha de paneles solares para comunidades en zonas no interconectadas</t>
  </si>
  <si>
    <t>2012050000120</t>
  </si>
  <si>
    <t>192120-001</t>
  </si>
  <si>
    <t>Apoyo  aumento de las coberturas de electrificación rural aumentando los indicadores de calidad de vida zonas rurales de las subregiones del departamento de Antioquia</t>
  </si>
  <si>
    <t>Administración y seguimiento de recursos para la construcción de instalaciones domiciliarias de energia en el sector rural, en el marco del Convenio Antioquia Iluminada</t>
  </si>
  <si>
    <t>Instalaciones domiciliarias</t>
  </si>
  <si>
    <t>Incluye instalaciones financiadas por EPM e instalaciones conrecursos de la Gobernación de Antioquia, Se incrementó la meta</t>
  </si>
  <si>
    <t>2012050000121</t>
  </si>
  <si>
    <t>192121-001</t>
  </si>
  <si>
    <t>Apoyo  aumento en las coberturas de suministro de gas mejorando los indicadores de calidad de vida cabeceras o zonas rurales de municipios del departamento</t>
  </si>
  <si>
    <t>Administración y seguimiento de recursos para la construcción de instalaciones domiciliarias de gas en el sector urbano en el marco del Convenio Gas sin Fronteras</t>
  </si>
  <si>
    <t xml:space="preserve"> Ampliación de los servicios de Agua potable y saneamiento.</t>
  </si>
  <si>
    <t>Viviendas con el servicio de agua potable</t>
  </si>
  <si>
    <t>Se reprogramó la meta para la vigencia a 42,028</t>
  </si>
  <si>
    <t>Viviendas con saneamiento asociado</t>
  </si>
  <si>
    <t>Se reprogramó la meta para la vigencia a 12,594</t>
  </si>
  <si>
    <t>Sistemas alternativos de agua potable y saneamiento instalados</t>
  </si>
  <si>
    <t>Se intaron 350 filtros individuales y se instalaron 50 filtros en escuelas del departamento.</t>
  </si>
  <si>
    <t>Sistemas de acueducto optimizados</t>
  </si>
  <si>
    <t>Sistemas de alcantarillado optimizados</t>
  </si>
  <si>
    <t>Municipios con modelos empresariales implementados</t>
  </si>
  <si>
    <t>Son recursos para administrar</t>
  </si>
  <si>
    <t xml:space="preserve"> Apoyar a los municipios en la gestión de residuos sólidos.</t>
  </si>
  <si>
    <t>Municipios con PGIRS actualizados</t>
  </si>
  <si>
    <t>Municipios fortalecidos en el manejo integral de los residuos sólidos</t>
  </si>
  <si>
    <t xml:space="preserve">El proceso inició etapa contractual en primer semestre pero se declaro desierto por incumplimiento de los proponentes. </t>
  </si>
  <si>
    <t>Instalaciones domiciliarias construidas</t>
  </si>
  <si>
    <t>Incluye aportes de EPM y de La Gobernación de Antioquia en el programa Antioquia Iluminada</t>
  </si>
  <si>
    <t>Municipios con el servicio de GN y GLP incorporado en su territorio</t>
  </si>
  <si>
    <t>Incluye aprtes de EPM y de La Gobernación de Antioquia en el programa Gas sin Fronteras</t>
  </si>
  <si>
    <t>Educación</t>
  </si>
  <si>
    <t>Presupuesto real semestre 1 2013 (Junio 30)</t>
  </si>
  <si>
    <t>2012050000329</t>
  </si>
  <si>
    <t>Fortalecimiento unidades zonales de apoyo y coordinación a la gestión educativa en el Departamento de Antioquia</t>
  </si>
  <si>
    <t>Encuentros zonales de rectores, directores, secretarios y jefes de nucleo para asesoria y asistencia técnica</t>
  </si>
  <si>
    <t>N° de encuentros</t>
  </si>
  <si>
    <t xml:space="preserve">No ha sido posible realizar la convocatoria a la totalidad de los rectores de las difrentes subregiones debido a problemas logisticos y costos </t>
  </si>
  <si>
    <t>Encuentros departamentales de directores de núcleo  para el fortalecimento de asesoria y asistencia técnica</t>
  </si>
  <si>
    <t>Debido a las nuevas funciones dadas a los directores de núcleo, se han programado muchos más eventos con todos ellos con el fin de fijar las directrices de trabajo de las diferentes unidades</t>
  </si>
  <si>
    <t>1.3 Legalidad en la escuela</t>
  </si>
  <si>
    <t>1.3.1 Fortalecimiento del gobierno escolar</t>
  </si>
  <si>
    <t>2012050000137</t>
  </si>
  <si>
    <t xml:space="preserve">Capacitación a establecimientos educativos oficiales en la cultura de la legalidad en 117 municipios no certificados en el Departamento de Antioquia </t>
  </si>
  <si>
    <t xml:space="preserve">Talleres para implementar la ruta metodológica </t>
  </si>
  <si>
    <t>Jornadas Pedagógicas  formativas sobre cultura de la legalidad</t>
  </si>
  <si>
    <t>Número de jornadas</t>
  </si>
  <si>
    <t>Jornadas de Seguimiento al proceso de actualización a los Manuales de Convivencia</t>
  </si>
  <si>
    <t>Alcance del contrato celebrado se aumenta la meta</t>
  </si>
  <si>
    <t>2012050000138</t>
  </si>
  <si>
    <t xml:space="preserve">Fortalecimiento del gobierno escolar en los 117 municipios no certificados en el Departamento de Antioquia </t>
  </si>
  <si>
    <t xml:space="preserve">Talleres sobre cultura de la Legalidad a Personeros y contralores Escolares </t>
  </si>
  <si>
    <t xml:space="preserve">Asesorias al proceso de formación a Personeros y contralores Escolares </t>
  </si>
  <si>
    <t>Número de asesorías</t>
  </si>
  <si>
    <t>Entrega de cuadernillos de apoyo al proceso de formación de personeros y contralores escolares</t>
  </si>
  <si>
    <t>Número de cuadernillos</t>
  </si>
  <si>
    <t>La entrega se relizara en el primer semestre del 2014</t>
  </si>
  <si>
    <t>2012050000139</t>
  </si>
  <si>
    <t xml:space="preserve">Desarrollo de estrategias sicopedagógicas para mejorar la convivencia y el clima escolar en 117 municipios no certificados de Antioquia </t>
  </si>
  <si>
    <t>Talleres de formación a equipos de convivencia escolar en los municipios priorizados</t>
  </si>
  <si>
    <t>Equipo de convivencia realizo los talleres en 104 municipios</t>
  </si>
  <si>
    <t>Jornadas pedagógicas al proceso de formación</t>
  </si>
  <si>
    <t>1.3.2 Aprovechamiento pedagógico del territorio</t>
  </si>
  <si>
    <t>2012050000154</t>
  </si>
  <si>
    <t xml:space="preserve">Implementación de proyectos de aula que articulan el cuidado del territorio municipal como espacio educador </t>
  </si>
  <si>
    <t xml:space="preserve">Realización de jornadas pedagógicas </t>
  </si>
  <si>
    <t>Realización de talleres teórico prácticos</t>
  </si>
  <si>
    <t>2012050000325</t>
  </si>
  <si>
    <t>Desarrollo de actividades de capacitación y bienestar dirigidas a las servidoras y servidores públicos de la Secretaría de Educación  de Antioquia</t>
  </si>
  <si>
    <t>Capacitación y actividades de bienestar laboral de servidores y servidoras de la Secretaría de Educación Departamental</t>
  </si>
  <si>
    <t>Numero de eventos</t>
  </si>
  <si>
    <t>Los encuentros para la vigecnia: Mujer, Quirma, juegos sservidores y fin de año.</t>
  </si>
  <si>
    <t>2012050000206</t>
  </si>
  <si>
    <t xml:space="preserve">fortalecimiento de los sistemas de información en la secretaría de educación en el departamento de Antioquia </t>
  </si>
  <si>
    <t>Talleres dictados sobre el manejo de SIMAT y SIGCE</t>
  </si>
  <si>
    <t>Talleres realizados en Guatapé y Entrerrios. Se llevaran a cabo 10 más en distintas zonas.</t>
  </si>
  <si>
    <t>Computadores adquiridos para la secretraria</t>
  </si>
  <si>
    <t>Se entregaran 86 equipos de escritorio y 28 portatiles</t>
  </si>
  <si>
    <t xml:space="preserve">Numero de tramites para docentes virtualizados </t>
  </si>
  <si>
    <t>Adquisicion de licencia de software para el manejo presupuestal, contable y financiero de los fondos de servicios educativos</t>
  </si>
  <si>
    <t>Adquisición de Licencia Argis para la Secretaria de Educación.</t>
  </si>
  <si>
    <t>2012050000142</t>
  </si>
  <si>
    <t xml:space="preserve">Mejoramiento de los ambientes de trabajo de la secretaría de educación Departamento de Antioquia </t>
  </si>
  <si>
    <t>Contrato de adquisicion de paneleria y puestos de trabajo</t>
  </si>
  <si>
    <t>Número de contratos</t>
  </si>
  <si>
    <t>Se encuentra contratado, proximo a iniciar ejecución.</t>
  </si>
  <si>
    <t>Contrato de diseño de redes electricas</t>
  </si>
  <si>
    <t xml:space="preserve">Se encuentra ejecutado </t>
  </si>
  <si>
    <t>Contrato de obra civil, redes electricas y de datos.</t>
  </si>
  <si>
    <t>Se encuentra en trámite precontractual</t>
  </si>
  <si>
    <t>2.1 Educación con Calidad para el Siglo XXI</t>
  </si>
  <si>
    <t>2.1.1 Oportunidades para la Educación Superior</t>
  </si>
  <si>
    <t>2012050000219</t>
  </si>
  <si>
    <t xml:space="preserve">Desarrollo de un nuevo modelo de regionalización para las instituciones de educación superior oficiales del Departamento de Antioquia </t>
  </si>
  <si>
    <t xml:space="preserve">Sedes con dotación y mejoramiento de infraestructura física de sedes de educación superior oficial </t>
  </si>
  <si>
    <t>Número de sedes</t>
  </si>
  <si>
    <t>Inicia etapa precontractual para la construcción de la Nueva Sede  de la UdeA en Apartadó.
Se realizó trámite de vigencias futuras. Ordenanza 30 de agosto 22 de 2013</t>
  </si>
  <si>
    <t>Fortalecimiento vinculación de estudiantes en semestre de práctica para brindar apoyo a la gestión de el departamento de Antioquia y el mejoramiento de la calidad de sus instituciones</t>
  </si>
  <si>
    <t>Contratos para selección, reclutamiento, entrenamiento y seguimiento</t>
  </si>
  <si>
    <t>N° contratos</t>
  </si>
  <si>
    <t>Contratos para designación de estudiantes de semestre de práctica</t>
  </si>
  <si>
    <t>Eventos y estrategias comunicacionales</t>
  </si>
  <si>
    <t>N° eventos</t>
  </si>
  <si>
    <t>Convocatorias a Practicantes de Excelencia y Servicio Social Académico. Durante el primer semestre de 2013 se realiza convocatoria de ambos programas para  estudiantes que ingresan en agosto. Durante el segundo semestre se realiza convocatoria de ambos programas para estudiantes que inician en febrero de 2014.</t>
  </si>
  <si>
    <t>Contrato para apoyo administrativo del proyecto</t>
  </si>
  <si>
    <t>2.1.2 Educación Media pertinente y de calidad</t>
  </si>
  <si>
    <t>2012050000208</t>
  </si>
  <si>
    <t xml:space="preserve">Mejoramiento de la educación media en los municipios no certificados del departamento de Antioquia </t>
  </si>
  <si>
    <t>La asignación actual del proyecto es: $12.252.175.000</t>
  </si>
  <si>
    <t>Establecimientos Educativos que Implementan modelos pedagógigos flexibles en la educación media.</t>
  </si>
  <si>
    <t>Número de Establecimientos Educativos</t>
  </si>
  <si>
    <t>Se adelantó durante el primer semestre la contratación para la implementación de modelos pedagógicos flexibles que dará inicio durante el mes de septiembre</t>
  </si>
  <si>
    <t>Incentivos a la Permanencia entregados a estudiante de media.</t>
  </si>
  <si>
    <t>Número de incentivos</t>
  </si>
  <si>
    <t>Los estudiantes reportados corresponden a los estudiantes autorizados para pago y validados por las instituciones educativas a corte del 30 de junio de 2013. No corresponde a recursos efectivamente desembolsados</t>
  </si>
  <si>
    <t>Docentes y Directivos Docentes Capacitados en Gestión Escolar</t>
  </si>
  <si>
    <t>Número de doc y dir doc</t>
  </si>
  <si>
    <t>Se adelantó durante el primer semestre la contratación para la formación de 2000 docentes  que dará inicio durante el mes de septiembre</t>
  </si>
  <si>
    <t>Estudiantes participando en programas de orientación vocacional</t>
  </si>
  <si>
    <t>Número de estudiantes</t>
  </si>
  <si>
    <t>El programa de Semilleros de Emprendimiento (que contempla un modulo de orientación vocacional) dio inicio el mes de agosto.</t>
  </si>
  <si>
    <t>Eventos de promoción y difusión realizados para apoyar programas de educación en las subregiones de Antioquia (Ferias del Bachiller)</t>
  </si>
  <si>
    <t xml:space="preserve">No. de eventos </t>
  </si>
  <si>
    <t>La contratación de las Ferias del Bachiller se adelantaron en el primer semestre. Las Ferias se llevarán acabo durante el mes de septiembre</t>
  </si>
  <si>
    <t>Publicacion del estudio de Tasas de Absorción</t>
  </si>
  <si>
    <t>Número de publicaciones</t>
  </si>
  <si>
    <t>No se ha realizado dicha actividad. Se encuentra en etapa de contratación</t>
  </si>
  <si>
    <t>Estudiantes Participando en el Programa Nivel Cero.</t>
  </si>
  <si>
    <t>No se ha desarrollado dicha actividad</t>
  </si>
  <si>
    <t>Traducción y Publicación del Estudio “Higher Education in Regional and City Development" de la OECD</t>
  </si>
  <si>
    <t>No se ha desarrollado dicha actividad en el primer semestre</t>
  </si>
  <si>
    <t>Contratar el personal de apoyo y gestión del proyecto de Mejoramiento de la Educación Media</t>
  </si>
  <si>
    <t>Número de contratos de personal</t>
  </si>
  <si>
    <t>Corresponde a los contratos de prestación de servicios del personal técnico y administrativo del proyecto de mejoramiento de la educación media.</t>
  </si>
  <si>
    <t>Auditoría a los estados financieros e Instituciones educativas del Proyecto de Mejoramiento de la Educación Media.</t>
  </si>
  <si>
    <t>Número de auditorías</t>
  </si>
  <si>
    <t>Se realizó durante el primer semestre la auditoría a los estados financieros de 2012 del proyecto de mejoramiento de la educación media</t>
  </si>
  <si>
    <t>2012050000205</t>
  </si>
  <si>
    <t>Fortalecimiento de la articulación de la educación media con la educación superior y tecnológica en las instituciones educativas de los 117 municipios no certificados del Departamento de Antioquia</t>
  </si>
  <si>
    <t>La asignación actual del proyecto es: $1.968.505.000</t>
  </si>
  <si>
    <t>Estudiantes participando en programas articulados con la educación superior</t>
  </si>
  <si>
    <t>Número  de estudiantes</t>
  </si>
  <si>
    <t xml:space="preserve">Instituciones educativas de la media con convenios de articulación con la educación técnica, tecnológica y superior </t>
  </si>
  <si>
    <t>Número  de instituciones educativas</t>
  </si>
  <si>
    <t>Intituciones educativas que reciben dotación para fortalecimiento del componente técnico en la media</t>
  </si>
  <si>
    <t>No se ha realizado dicha actividad en el primer semestre</t>
  </si>
  <si>
    <t>2.1.3 Escuela de maestras, maestros y directivos.</t>
  </si>
  <si>
    <t>201205SGR0009</t>
  </si>
  <si>
    <t>025R09-001</t>
  </si>
  <si>
    <t>Becas de maestría para docentes y directivos docentes de establecimientos educativos oficiales de los municipios no certificados en educación en el Departamento de Antioquia</t>
  </si>
  <si>
    <t>La contratación de la profesional encargada se hizo al finalizar mayo de 2013. El Certificado ante el Banco de Proyectos aún no se tiene</t>
  </si>
  <si>
    <t>Creación del fondo de becas para maestrías</t>
  </si>
  <si>
    <t>Número de Fondos</t>
  </si>
  <si>
    <t>Becas de maestría asignadas</t>
  </si>
  <si>
    <t>Número de becas</t>
  </si>
  <si>
    <t xml:space="preserve">La asignación de becas se hará para el semestre I de 2014 </t>
  </si>
  <si>
    <t>Docentes acompañados y apoyados en los procesos de investigación derivados de las maestrías</t>
  </si>
  <si>
    <t>Número de docentes acompañados</t>
  </si>
  <si>
    <t xml:space="preserve">El acompañamiento se hará luego de la asignación de las becas </t>
  </si>
  <si>
    <t>2012050000191</t>
  </si>
  <si>
    <t>Habilitación de programas que fomentan y orientan la transformación  de una cultura ciudadana que reconozca la discapacidad como una condición humana en los 117 municipios no certificados del Departamento de Antioquia</t>
  </si>
  <si>
    <t>Docentes capacitados en programas de accesibilidad digital,  para apoyar los procesos educativos de estudiantes en situación de discapacidad</t>
  </si>
  <si>
    <t>N° docentes</t>
  </si>
  <si>
    <t>Inicia el proceso contractual en septiembre Antiqouia Digital UNE, informa Maria Luisa Zapata G..</t>
  </si>
  <si>
    <t>201205SGR0008</t>
  </si>
  <si>
    <t>025R08-001</t>
  </si>
  <si>
    <t xml:space="preserve">Investigación sobre nuevas medidas de calidad de la educación en Antioquia </t>
  </si>
  <si>
    <t>Conformación del equipo gestor del proyecto, con sus diferentes comités y elaboración del plan de trabajo</t>
  </si>
  <si>
    <t>Número de equipos conformados</t>
  </si>
  <si>
    <t xml:space="preserve">Conformación de Clúster de Educación de Calidad en Antioquia </t>
  </si>
  <si>
    <t>Número de clúster</t>
  </si>
  <si>
    <t xml:space="preserve">Investigación sobre la educación en Antioquia
Caracterización de Actores y Agentes Educativos.
</t>
  </si>
  <si>
    <t>Número de investigaciones</t>
  </si>
  <si>
    <t xml:space="preserve">Las investigaciones sólo se iniciarán a partir del primer semestre de 2014 </t>
  </si>
  <si>
    <t>Definición de nueva metodología y sistema de medida de la calidad educativa.</t>
  </si>
  <si>
    <t>Número de metodologías</t>
  </si>
  <si>
    <t>La definición de nueva metodología se trabajara en 2014</t>
  </si>
  <si>
    <t>Contrato de  Interventoría</t>
  </si>
  <si>
    <t xml:space="preserve">Capacitación en innovación educativa para el fortalecimiento de la investigación y extensión pedagógica en 17 Escuelas Normales  Superiores de municipios no certificados en Antioquia  </t>
  </si>
  <si>
    <t>Evento académico de apertura del programa de acompañamiento y fortalecimiento de las Normales.</t>
  </si>
  <si>
    <t xml:space="preserve">Hasta la fecha no han sido asignados recursos financieros y el Estudio Previo se está modificnado según orientaciones de jurídica. </t>
  </si>
  <si>
    <t>Implementacion y seguimiento del programa en las 17 Normales Superiores</t>
  </si>
  <si>
    <t>Número de Escuelas Normales</t>
  </si>
  <si>
    <t>Informes de evaluación y presentación de productos.</t>
  </si>
  <si>
    <t>Número de informes</t>
  </si>
  <si>
    <t>2.1.4 Calidad en la educación preescolar y básica</t>
  </si>
  <si>
    <t>201205SGR0007</t>
  </si>
  <si>
    <t>022R07-001</t>
  </si>
  <si>
    <t>Mejoramiento de la capacidad técnica y tecnologica de las Instituciones de Educación Superior Oficial en Antioquia</t>
  </si>
  <si>
    <t>Sedes de educación superior oficial con mejoramiento de infraestructura física</t>
  </si>
  <si>
    <t>2.1.5 Educación Rural con calidad y pertinencia</t>
  </si>
  <si>
    <t>2012050000155</t>
  </si>
  <si>
    <t>Implementación del programa de calidad, acceso y pertinencia en la educación rural en los municipios no certificados del Departamento de Antioquia</t>
  </si>
  <si>
    <t>Municipios acompañados en estrategias didácticas para estimular las competencias comunicativas y las metodologías activas</t>
  </si>
  <si>
    <t>N° de municipios acompañados</t>
  </si>
  <si>
    <r>
      <rPr>
        <sz val="8"/>
        <color theme="1"/>
        <rFont val="Calibri"/>
        <family val="2"/>
        <scheme val="minor"/>
      </rPr>
      <t>Convenio de Asociación Departamento – Secretaría de Educación &amp; Fundación Secretos para Contar. 2013-AS-15-0014
Meta: 10 municipios, 279 CER, 430 docentes: 7 CER de Angelópolis, 32 CER de Salgar; 48 CER de San Carlos; 45 CER de Nariño; 14 CER de Alejandría; 26 CER de Mutatá; 26 CER de Valdivia; 35 CER de Uramita; 38 CER de Peque, 8 CER de Cisneros.</t>
    </r>
    <r>
      <rPr>
        <sz val="11"/>
        <color theme="1"/>
        <rFont val="Calibri"/>
        <family val="2"/>
        <scheme val="minor"/>
      </rPr>
      <t xml:space="preserve">
</t>
    </r>
  </si>
  <si>
    <t>Red académica de docentes rurales del departamento con asesoría y asistencia técnica en pedagogías activas</t>
  </si>
  <si>
    <t>N° red académica</t>
  </si>
  <si>
    <t xml:space="preserve">7 municipios como nodos de red para atender 115 docentes líderes. Requiere mayor gestión la formación de todos los maestros rurales nuevos. </t>
  </si>
  <si>
    <t>2.1.6 Movilización social por una educación de calidad</t>
  </si>
  <si>
    <t>2012050000152</t>
  </si>
  <si>
    <t>Implementación de los pactos por la  calidad educativa en los 117 municipios no certificados</t>
  </si>
  <si>
    <t>Profesionales contratados para establecer línea de base de los compromisos asumidos en  los Pactos de los 117 municipios</t>
  </si>
  <si>
    <t>Número de profesionales</t>
  </si>
  <si>
    <t>Se programa contratar los otros 3 profesionales para el segundo semestre</t>
  </si>
  <si>
    <t>Municipios con monitoreo y seguimiento a los compromisos suscritos en los Pactos</t>
  </si>
  <si>
    <t>Número de municipios monitoreados</t>
  </si>
  <si>
    <t>Se inició el seguimiento en Mayo</t>
  </si>
  <si>
    <t>Encuentros subregionales</t>
  </si>
  <si>
    <t>Número de encuentros</t>
  </si>
  <si>
    <t>Los Encuentros empezarán a realizarse el 31 de Agosto</t>
  </si>
  <si>
    <t>2012050000161</t>
  </si>
  <si>
    <t xml:space="preserve">Difusión oportuna de la información sobre educación y las formas de participación de los diferentes actores de la comunidad educativa 117 municipio de Antioquia </t>
  </si>
  <si>
    <t xml:space="preserve">Hechos educativos divulgados a través de medios de comunicación propios o externos </t>
  </si>
  <si>
    <t>N° de Hechos educativos</t>
  </si>
  <si>
    <t>La meta inicial para la vigencia 2013 fue establecida muy baja.</t>
  </si>
  <si>
    <t>2012050000214</t>
  </si>
  <si>
    <t>Aprovechamiento de los foros como escenarios de reflexión y participación a favor de la calidad educativa en la comunidad antioqueña</t>
  </si>
  <si>
    <t>Foros educativos departamentales reailzados</t>
  </si>
  <si>
    <t>Número de foros</t>
  </si>
  <si>
    <t>El Foro se realiza a finales del segundo semestre del año.</t>
  </si>
  <si>
    <t>2.1.7 Todos y todas en la escuela</t>
  </si>
  <si>
    <t>2012050000171</t>
  </si>
  <si>
    <t xml:space="preserve">Asistencia mejorar la calidad de la educación jóven y adulta en el Departamento de Antioquia establecimientos educativos de las 9 subregiones del departamento ubicados en los 117 municipios no certificados </t>
  </si>
  <si>
    <t>Estudio para la caracterización  de la educación de personas jóvenes y adultas en el departamento de Antioquia.</t>
  </si>
  <si>
    <t>Número de estudios</t>
  </si>
  <si>
    <t>Aún no ha iniciado el proceso.</t>
  </si>
  <si>
    <t>Asesoría y asistencia técnica para la  revisión y/o elaboración de los  PEI y los sistemas institucionales de evaluación de los EE que atienden la población joven y adulta del departamento</t>
  </si>
  <si>
    <t>2012050000232</t>
  </si>
  <si>
    <t>Asistencia rehabilitación y resocialización del menor infractor en la escuela de trabajo San José de Bello</t>
  </si>
  <si>
    <t>Niños, adolescentes y jovenes infractores apoyados en su reheducacion social</t>
  </si>
  <si>
    <t>Numero de beneficiarios</t>
  </si>
  <si>
    <t>2012050000318</t>
  </si>
  <si>
    <t>Servicio implementación de la estrategia la escuela busca al niño y a la niña 18 municipios de Antioquia no certificados en educación</t>
  </si>
  <si>
    <t>Municipios que implementan la estrategia La Escuela Busca al Niño y la Niña</t>
  </si>
  <si>
    <t>Número de municipios</t>
  </si>
  <si>
    <t>Documento final de caracterización de la población impactada por municipio</t>
  </si>
  <si>
    <t>Número de documentos</t>
  </si>
  <si>
    <t>Diagnóstico Factores de Riesgo en Municipios no certificados</t>
  </si>
  <si>
    <t>Plan de Acción Prevención y Gestión del Riesgo por Municipio</t>
  </si>
  <si>
    <t>2012050000320</t>
  </si>
  <si>
    <t>Servicio implementación y sostenimiento del programa la escuela busca a la mujer adulta  20 municipios de Antioquia de los 117 no certificados en educación</t>
  </si>
  <si>
    <t>Mujeres beneficiadas con la estrategia la escuela busca a la mujer adulta</t>
  </si>
  <si>
    <t>Número de mujeres beneficiadas</t>
  </si>
  <si>
    <t>Municipios impactados con la estrategia la escuela busca a la mujer adulta</t>
  </si>
  <si>
    <t>2.2.9 Antioquia Digital</t>
  </si>
  <si>
    <t>201205SGR0010</t>
  </si>
  <si>
    <t>025R10-001</t>
  </si>
  <si>
    <t xml:space="preserve">Centro de gestión y producción de contenidos y aplicaciones digitales para la innovación y el mejoramiento de la calidad educativa de Antioquia </t>
  </si>
  <si>
    <t>Publicación de contenidos educativos  en la red de portales de Antioquia Digital</t>
  </si>
  <si>
    <t>Número de contenidos</t>
  </si>
  <si>
    <t>Funcionamiento y publicación de los portales públicos de la red</t>
  </si>
  <si>
    <t>Número de portales</t>
  </si>
  <si>
    <t>Aplicativos digitales producidos por emprendedores del departamento</t>
  </si>
  <si>
    <t>Número de aplicativos</t>
  </si>
  <si>
    <t>Esta actividad se realiza conjuntamtne con la Secretaria de Productividad y competitividad. Son los responsables de la ejecución de esta actividad.</t>
  </si>
  <si>
    <t>2012050000140</t>
  </si>
  <si>
    <t xml:space="preserve">Desarrollo de actividades recreativas, deportivas, culturales y de uso del tiempo libre para docentes, directivos docentes y otros agentes educativos en los municipios no certificados del departamento </t>
  </si>
  <si>
    <t>Talleres de capacitación a agentes educativos</t>
  </si>
  <si>
    <t>Eventos culturales, deportivos, recreativos y de uso del tiempo libre</t>
  </si>
  <si>
    <t>Se realizarion 4 Subregionales. Se proyectan la etapa departamental, juegos nacionales de servidores públicos y un zonla regional del magisterio.</t>
  </si>
  <si>
    <t>2011050000238</t>
  </si>
  <si>
    <t>Formación tecnológica de excelencia en el Politécnico Colombiano Jaime Isaza Cadavid</t>
  </si>
  <si>
    <t>Matricula Estudiantes en el Politécnico Colombiano Jaime Isaza Cadavid en la Sede Central.</t>
  </si>
  <si>
    <t>no dan lugar, ya que él está comparando los resultados de dos actividades del Poli Jaime Isaza (filas 109 y 110), con el producto del proyecto que en el Plan de Desarrollo aparece como "Fortalecimiento a las Instituciones de educación superior oficial", que como indicador de producto está asociado a "Estudiantes matriculados en las Instituciones de educación superior con apoyo del departamento", este proyecto del plan está desagregado en varios proyectos del Banco, en los que se referencian actividades de las tres IES del departamento, y que quedaron con el indicador de producto del plan (y que corresponde a la suma de matrícula de las tres instituciones), por tanto en dos filas de observaciones en el formato financiero (matrícula del Poli en sede central y matrícula del Poli en subregiones), no tienen porqué reflejar el resultado del indicador de producto.</t>
  </si>
  <si>
    <t>Matricula Estudiantes en el Politecnico Colombiano Jaime Isaza Cadavid en las Regiones.</t>
  </si>
  <si>
    <t>2011050000244</t>
  </si>
  <si>
    <t>Proyecto modernización de la gestión Universitaria en el Politécnico Jaime Isaza Cadavid Departamento de Antioquia</t>
  </si>
  <si>
    <t>Mejoramiento de la Infraestructura física intervenida en el PCJIC.</t>
  </si>
  <si>
    <t xml:space="preserve">N° de M² </t>
  </si>
  <si>
    <t>2012050000258</t>
  </si>
  <si>
    <t xml:space="preserve">Actualización del sistema de información corporativo del Tecnológico de Antioquia </t>
  </si>
  <si>
    <t xml:space="preserve">Computadores comprados  </t>
  </si>
  <si>
    <t>Número de computadores</t>
  </si>
  <si>
    <t>EL PROCESO DE ADQUISICIÓN SE LLEVA A CABO EN EL SEGUNDO SEMESTRE.</t>
  </si>
  <si>
    <t>Infraestructura Tecnológica reestructurada</t>
  </si>
  <si>
    <t>Número de infraestructura</t>
  </si>
  <si>
    <t>2012050000032</t>
  </si>
  <si>
    <t>Construcción y Mejoramiento de Ambientes de Aprendizajede los establecimientos educativos oficiales del departamento de Antioquia</t>
  </si>
  <si>
    <t>Plantas Físicas con mantenimiento</t>
  </si>
  <si>
    <t>Numero de plantas físicas</t>
  </si>
  <si>
    <t>Los recursos de gestión corresponden a aportes realizados por el MEN mediante mantenimiento de 11 Establecimientos Educativos.</t>
  </si>
  <si>
    <t>Plantas fisicas terminadas de convenios antiguos</t>
  </si>
  <si>
    <t>Numero de plantas físicas construidas y/o terminadas</t>
  </si>
  <si>
    <t xml:space="preserve">Se terminaron 21 Sedes Educativas de Abejorral y una sede en el municipio de Marinilla y con aportes Municipales </t>
  </si>
  <si>
    <t>Plantas fisicas con reposicion, terminadas</t>
  </si>
  <si>
    <t>Numero de plantas físicas con reposición</t>
  </si>
  <si>
    <t>Ejecución de 6 obras en convenios con Fraternidad Medellin y se proyectan 7 más en el Suroeste</t>
  </si>
  <si>
    <t>Contrato de Interventoría técnica de las obras contratadas</t>
  </si>
  <si>
    <t>Numero de contratos</t>
  </si>
  <si>
    <t>Se encuentra en proceso de liquidación el contrato celebrado con el Politecnico y en Estudios Previos un nuevo convenio.</t>
  </si>
  <si>
    <t>Plantas Físicas con Diseño</t>
  </si>
  <si>
    <t>Numero de plantas físicas con diseño</t>
  </si>
  <si>
    <t>Se adelantan diseños de una Sede en Buritica y en Puerto Triunfo.</t>
  </si>
  <si>
    <t>2012050000319</t>
  </si>
  <si>
    <t>Servicio, sostenibilidad y ampliación de la cobertura educativa 117 municipios de Antioquia no certificados en educación</t>
  </si>
  <si>
    <t>Alumnos beneficiados con la estrategia de contratación de la prestación del servicio educativo</t>
  </si>
  <si>
    <t>Número de alumnos</t>
  </si>
  <si>
    <t>Contratos celebrados para la prestación del servicio educativo</t>
  </si>
  <si>
    <t>2012050000192</t>
  </si>
  <si>
    <t xml:space="preserve">Fortalecimiento de la atención el acceso y la permanencia con calidad e inclusión para la población en situación de discapacidad y acceso talentos excepcionales de los 117 municipios no certificados del Departamento de Antioquia </t>
  </si>
  <si>
    <t>Alumnos beneficiados con apoyo psicopedagógico</t>
  </si>
  <si>
    <t>Personal especializado contratado para la atencion de poblacion con necesidades especiales</t>
  </si>
  <si>
    <t>Número de personas</t>
  </si>
  <si>
    <t>Docentes de aula de apoyo oficiales</t>
  </si>
  <si>
    <t>Número de docentes</t>
  </si>
  <si>
    <t>2012050000210</t>
  </si>
  <si>
    <t>Servicio formación de adultos y jóvenes en extraedad con modelos flexibles 117 municipios de Antioquia no certificados en educación</t>
  </si>
  <si>
    <t>Adultos beneficiados con la estrategia de formación a población en extraedad y adultos por contrato</t>
  </si>
  <si>
    <t>Número de adultos</t>
  </si>
  <si>
    <t>Contratos celebrados para la formación de adultos y jóvenes en extraedad</t>
  </si>
  <si>
    <t>2012050000180</t>
  </si>
  <si>
    <t xml:space="preserve">Fortalecimiento del acceso y permanencia con calidad e inclusión para la población en situación de desplazamiento y en riesgo por el conflicto armado en las 9 subregiones del Departamento de Antioquia </t>
  </si>
  <si>
    <t xml:space="preserve">Propuesta de la ruta metodológica con soporte conceptual de las unidades itinerantes de apoyo </t>
  </si>
  <si>
    <t>Numero de propuestas</t>
  </si>
  <si>
    <t>Se realizó propuesta de formación a docentes que atienden población víctimas del conflicto</t>
  </si>
  <si>
    <t>Unidades itinerantes implementadas</t>
  </si>
  <si>
    <t>Numero de unidades itinerantes</t>
  </si>
  <si>
    <t xml:space="preserve">Documento con los lineamientos conceptuales y pedagógicos para la atención educativa a escolares afectados por el conflicto armado. </t>
  </si>
  <si>
    <t>Numero de documentos</t>
  </si>
  <si>
    <t>Documentos sistematizados del proceso, con  estrategias de sostenibilidad para ser desarrolladas por  los establecimientos educativos.</t>
  </si>
  <si>
    <t>2012050000029</t>
  </si>
  <si>
    <t xml:space="preserve">Actualización, fortalecimiento y modernización administrativa  Secretaria de Educación y cultura de Antioquia </t>
  </si>
  <si>
    <t xml:space="preserve">Contrato para provisionar en las IE Oficiales de los Muncpios no Certificados Auxiliares Administrativos, Auxiliares de Biblioteca, Granjeros y Tesoreros 
</t>
  </si>
  <si>
    <t>Contratato para provisionar el personal de aseo y servicios generales en las IE Oficiales de los Muncpios no Certificados</t>
  </si>
  <si>
    <t xml:space="preserve">Contratato del personal para el apoyo de los procesos misionales de importancia estratégica de la Secretaría de Educación Departamental </t>
  </si>
  <si>
    <t>2012050000131</t>
  </si>
  <si>
    <t>Administración pago de nómina personal docente y administrativo de la Secretaria de Educación-Admón Gral - Sueldos</t>
  </si>
  <si>
    <t xml:space="preserve">Pago de nómina del personal Docente y Administrativos de la Secretaría de Educación Departamental
</t>
  </si>
  <si>
    <t>Numero de pagos</t>
  </si>
  <si>
    <t>2012050000159</t>
  </si>
  <si>
    <t xml:space="preserve">Fortalecimiento del equipamiento tecnológico y conectividad en los establecimientos educativos oficiales del Departamento de Antioquia </t>
  </si>
  <si>
    <t xml:space="preserve">Dotación y sostenimiento de sedes Educativas con acceso a internet </t>
  </si>
  <si>
    <t>Número de sedes con acceso a internet</t>
  </si>
  <si>
    <t>Se sostendrá la meta en el valor del primer semestre y no se conectarán las 261 proyectadas para el segundo semestre, debido a que solo podrían ser hasta el momento de tipo satelital con un costo superior a lo que puede sostener el proyecto. Adicionalmente se está pendiente de ampliación de infraestructura y asignación de espectro para UMTS a edatel.</t>
  </si>
  <si>
    <t xml:space="preserve">Dotación de sedes educativas con aulas Digitales </t>
  </si>
  <si>
    <t>Entrega de computadores a Establecimientos Educativos</t>
  </si>
  <si>
    <t>A Junio 30 se han entregado 5.168 computadores en establecimientos educativos.</t>
  </si>
  <si>
    <t>Contrato para seguimiento e interventoría</t>
  </si>
  <si>
    <t>EL contrato está en etapa precontractual, ya que se va a hacer un único cntrato con las necesidades de varias áreas de la secretaría.</t>
  </si>
  <si>
    <t>Sostenimiento de los sitios Públicos con Acceso a Internet</t>
  </si>
  <si>
    <t>Número de sitios públicos</t>
  </si>
  <si>
    <t>2012050000209</t>
  </si>
  <si>
    <t>Implementación de procesos formación, actualización y acompañamiento a docentes y directivos docentes y otros agentes educativos de los 117 municipios no certificados del Departamento de Antioquia</t>
  </si>
  <si>
    <t>Redes de matemáticas conformadas y apoyadas</t>
  </si>
  <si>
    <t>N° de redes</t>
  </si>
  <si>
    <t>Se conforma solo una red de matemáticas en el departamento. No son tres.</t>
  </si>
  <si>
    <t>Cupos para formacion  y actualización de docentes y directivos docentes</t>
  </si>
  <si>
    <t>N° de cupos de docentes formados</t>
  </si>
  <si>
    <t>Los cupos corresponde a : 71 de educación artística, 55 congrso maestro investigador, 125 del seminario de matemáticas y 31 de educación física.</t>
  </si>
  <si>
    <t>Informes de seguimiento y acompañamiento a  los procesos de actualización y formación</t>
  </si>
  <si>
    <t>N° de infomes</t>
  </si>
  <si>
    <t>No se elaboró informe de seguimiento en el primer semestre. Se espera realizar informe de seguimiento para finalizar el año 2013 sujeto a la conformación del equipo de seguimiento.</t>
  </si>
  <si>
    <t>2012050000136</t>
  </si>
  <si>
    <t xml:space="preserve">Fortalecimiento de la competencia comunicativa el inglés como segunda lengua en docentes y estudiantes garantizando la inserción en la dinámica global y económica en Urabá y el resto de los municipios no certificados del Departamento de Antioquia </t>
  </si>
  <si>
    <t>Cupos para capacitación a docentes en inglés como segunda lengua</t>
  </si>
  <si>
    <t>N° Cupos</t>
  </si>
  <si>
    <t>Se realizó curso de inmesrión a 5 Docentes financiado por el MEN. Se espera de la voluntad administrativa para lograr el objetivo</t>
  </si>
  <si>
    <t>2012050000207</t>
  </si>
  <si>
    <t xml:space="preserve">apoyo a financiación a los jóvenes para el acceso y la permanencia en la educación superior Departamento de Antioquia </t>
  </si>
  <si>
    <t>Becas asignadas para educación superior (técnica profesional, tecnología y universitaria) a estudiantes del Departamento de Antioquia.</t>
  </si>
  <si>
    <t>Se realizan dos convocatorias al año.</t>
  </si>
  <si>
    <t>2012050000257</t>
  </si>
  <si>
    <t>Fortalecimiento a las instituciones de educación superior oficial Tecnológico de Antioquia</t>
  </si>
  <si>
    <t>Pago personal nómina</t>
  </si>
  <si>
    <t>Número de pagos</t>
  </si>
  <si>
    <t>Pago de energía</t>
  </si>
  <si>
    <t>2012050000218</t>
  </si>
  <si>
    <t xml:space="preserve">Capacitación a estudiantes en formación para el trabajo Departamento de Antioquia </t>
  </si>
  <si>
    <t>Becas asignadas para formación para el trabajo a estudiantes del departamento de Antioquia</t>
  </si>
  <si>
    <t>La matrícula e inicio de clases se dieron durante el mes de febrero. La matrícula sufre variaciones debido a factores como la deserción de los jóvenes y a los cambios en la oferta de formación programada inicialmente, estos cambios se deben mayormente a los procesos internos de cada una de las instituciones.</t>
  </si>
  <si>
    <t>2012050000172</t>
  </si>
  <si>
    <t xml:space="preserve">Capacitación, Asesoría y asistencia técnica en gestión curricular, planeación pedagógica y evaluación de los aprendizajes en los establecimientos educativos 117 municipios no certificados del departamento de Antioquia </t>
  </si>
  <si>
    <t>Instituciones educativas con planes de área de lenguaje alineados  a los estándares curriculares</t>
  </si>
  <si>
    <t xml:space="preserve">N° Instituciones educativas </t>
  </si>
  <si>
    <t>De las 451 Instituciones que tiene a cargo el Proyecto de Mejoramiento de la Media se ejecuta en 350, lo están realizando los asesores pedagogicos. Este indicador no puede sumarse con el indicador del área de matemáticas por que son las mismas instituciones</t>
  </si>
  <si>
    <t>Instituciones educativas con planes de área de matemáticas alineados  a los estándares curriculares</t>
  </si>
  <si>
    <t>N° Instituciones educativas</t>
  </si>
  <si>
    <t>De las 451 Instituciones que tiene a cargo el Proyecto de Mejoramiento de la Media se ejecuta en 350, lo están realizando los asesores pedagogicos.Este indicador no puede sumarse con el indicador del área de lenguaje por que son las mismas instituciones</t>
  </si>
  <si>
    <t xml:space="preserve">Instituciones educativas con planes de área de inglés impactando el PEI </t>
  </si>
  <si>
    <t>No se ha adelantada dicha actividad durante el primer semestre.</t>
  </si>
  <si>
    <t xml:space="preserve">Docentes de la red del área de matemáticas que participan en el segundo encuentro Departamental con los numeros </t>
  </si>
  <si>
    <t>N° de docentes</t>
  </si>
  <si>
    <t>El encuentro con los números se realizará durarte el segundo semestre del año 2013</t>
  </si>
  <si>
    <t xml:space="preserve">Establecimientos educativos con dotación de material educativo </t>
  </si>
  <si>
    <t>N°  establecimientos educativos beneficiados</t>
  </si>
  <si>
    <t>Corresponde a las colecciones de secretos para contar, guias de escuela nueva y plan nacional de lectura.</t>
  </si>
  <si>
    <t>Docentes formados en la implementación de los proyectos ambientales escolares</t>
  </si>
  <si>
    <t>Actualmente se encuentra en proceso de contratación la formación de docentes en implementación de proyectos ambientales escolares PRAES</t>
  </si>
  <si>
    <t>2012050000160</t>
  </si>
  <si>
    <t>Implementación de las olimpiadas en los 124 municipios del Departamento Antioquia</t>
  </si>
  <si>
    <t>Estudiantes inscritos en primera fase</t>
  </si>
  <si>
    <t>N° Estudiantes</t>
  </si>
  <si>
    <t>Estudiantes capacitados en lenguaje y matematicas</t>
  </si>
  <si>
    <t>Se priorizaron 15 municipios donde se realizó el proceso de capacitación.</t>
  </si>
  <si>
    <t>Docentes capacitados en lenguaje y matematicas</t>
  </si>
  <si>
    <t>N Docentes</t>
  </si>
  <si>
    <t xml:space="preserve">Se capacitarón docentes de las redes de matemáticas y de lenguaje, Enseña por Antioquia y UPB.
</t>
  </si>
  <si>
    <t>Numero de eventos de semifinales regionales</t>
  </si>
  <si>
    <t>N° de Eventos</t>
  </si>
  <si>
    <t xml:space="preserve">Evento de Gran final </t>
  </si>
  <si>
    <t>Estímulos entregados a estudiantes</t>
  </si>
  <si>
    <t>Becas entregadas a estudiantes</t>
  </si>
  <si>
    <t>2012050000158</t>
  </si>
  <si>
    <t>Fortalecimiento de la Ciencia, tecnología, arte e innovación en los establecimientos educativos oficiales de los municipios no certificados del departamento de antioquia</t>
  </si>
  <si>
    <t xml:space="preserve">Convenio Alianza-AMA con parque Explora  para promover en los establecimientos educativos oficiales proyectos de feria de la ciencia, la tecnología, el arte y la innovación. </t>
  </si>
  <si>
    <t>Número de Establecimientos Educativos beneficiados</t>
  </si>
  <si>
    <t xml:space="preserve">Rutas del conocimiento en las que participan los estudiantes </t>
  </si>
  <si>
    <t>Establecimientos apoyados en el aprovechamiento del tiempo libre en actividades de deporte, fomento a la lectura, bilinguismo, arte y cultura</t>
  </si>
  <si>
    <t>N establecimientos</t>
  </si>
  <si>
    <t>Jornadas escolares complementarias con Comfenalco deportivo, beneficiando 4.025 estudiantes en 76 Municipios.Intercolegiados Superate con el deporte.</t>
  </si>
  <si>
    <t>2012050000193</t>
  </si>
  <si>
    <t xml:space="preserve">Fortalecimiento de la calidad educativa a través de los premios "Antioquia la más educada" en 124 municipios del Departamento de Antioquia </t>
  </si>
  <si>
    <t>Evento lanzamiento del Premio</t>
  </si>
  <si>
    <t xml:space="preserve">El evento de lanzamiento se realizó el 5 de junio </t>
  </si>
  <si>
    <t>Grupos de docentes formados en sistematización de experiencias</t>
  </si>
  <si>
    <t>Número de  grupos formados</t>
  </si>
  <si>
    <t>El programa de formación no se realiza en el primer semestre por cuanto el proceso contractual se extendio hasta el segundo.</t>
  </si>
  <si>
    <t>Postulaciones de docentes e instituciones educativas</t>
  </si>
  <si>
    <t>Número de postulaciones</t>
  </si>
  <si>
    <t>El reporte del número de postulados se consolida en el informe del segundo semestre.</t>
  </si>
  <si>
    <t>Evento de gala de premiación</t>
  </si>
  <si>
    <t>El evento de Gala o Premiación se realizará el 13 de noviembre.</t>
  </si>
  <si>
    <t>2012050000073</t>
  </si>
  <si>
    <t xml:space="preserve">Adquisición servicios escolares complementarios para los estudiantes de las IE oficiales Departamento de Antioquia </t>
  </si>
  <si>
    <t xml:space="preserve">Contrato para adquisición de pólizas de accidentes para estudiantes oficiales  </t>
  </si>
  <si>
    <t>N° de contratos</t>
  </si>
  <si>
    <t>Estudiantes beneficiados con póliza de accidentes</t>
  </si>
  <si>
    <t>N° de estudiantes</t>
  </si>
  <si>
    <t>Apoyo a municipios  con la estrategia de transporte escolar</t>
  </si>
  <si>
    <t>N° de municipios</t>
  </si>
  <si>
    <t>Estudiantes beneficiados con transporte escolar</t>
  </si>
  <si>
    <t>N° de alumnos</t>
  </si>
  <si>
    <t>2012050000162</t>
  </si>
  <si>
    <t>Desarrollo de estrategias de formación y acompañamiento para el uso y apropiación de las TIC en los municipios no certificados</t>
  </si>
  <si>
    <t xml:space="preserve">Formación de docentes en el uso de las Redes Sociales en la enseñanza de las diferentes disciplinas </t>
  </si>
  <si>
    <t xml:space="preserve">Establecimientos educativos acompañados y asesorados  en la incorporación de las TIC al currículo escolar </t>
  </si>
  <si>
    <t>Número de establecimientos educativos</t>
  </si>
  <si>
    <t xml:space="preserve">Cursos escolares en línea elaborados por los establecimientos educativos oficiales </t>
  </si>
  <si>
    <t>Número de cursos escolares</t>
  </si>
  <si>
    <t>Se inició el proceso de construcción de los cursos escolares en línea desde el mes de noviembre de 2012 en la primera etapa de Apropiación, pero solo hasta iniciar el segundo acompañamiento a los colegios digitales en el mes de octubre, podremos tener los cursos en línea publicados.</t>
  </si>
  <si>
    <t xml:space="preserve">Ciudadanos participando en los clubes creativos de arte y ciencia </t>
  </si>
  <si>
    <t>Número de ciudadanos</t>
  </si>
  <si>
    <t xml:space="preserve">Ciudadanos participando de en cursos en línea </t>
  </si>
  <si>
    <t>Realización de actividades que permitan la inmersión en las TIC  por parte de ciudadanos</t>
  </si>
  <si>
    <t>2012050000282</t>
  </si>
  <si>
    <t>Mejoramiento acceso y permanencia de la educación a los jóvenes de las subregiones de Antioquia Universidad de Antioquia - Departamento de Antioquia</t>
  </si>
  <si>
    <t>Pago docentes</t>
  </si>
  <si>
    <t>2012050000203</t>
  </si>
  <si>
    <t>Capacitación  de agentes educativos de primera infancia  para la articulación con preescolar desde un enfoque diferencial  en 117 municipios no certificados en educación del Departamento de Antioquia.</t>
  </si>
  <si>
    <t>Proceso de convenio de asociación con la Fundación Saldarriaga Concha para la formación de agentes educativos</t>
  </si>
  <si>
    <t>N° agentes educativos formados</t>
  </si>
  <si>
    <t>Se hizo la caracterización de los agentes educativos y la inversión se hará en el segundo semestre.</t>
  </si>
  <si>
    <t>Seguimiento, acompañamiento e interventoría a la formación</t>
  </si>
  <si>
    <t>N° informes</t>
  </si>
  <si>
    <t>El proceso de interventoría inicia en el segundo semestre.</t>
  </si>
  <si>
    <t>221420007</t>
  </si>
  <si>
    <t>2012050000122</t>
  </si>
  <si>
    <t>Construcción 40 parques educativos en igual número de municipios Departamento de Antioquia</t>
  </si>
  <si>
    <t>Parques educativos con inicio de ejecución de obra</t>
  </si>
  <si>
    <t>Numero de parques educativos</t>
  </si>
  <si>
    <t>Se propone replantear el indicador, con el proposito de responder a las diferentes etapas del proyecto. Convenio formalizado con VIVA para la elaboración de diseños y construcción de los parques, en este momento se encuentran en etapa de diseños arquitectonicos  los primeros 45 parques y se encuentran en proceso precontractual los diseños técnicos para cada parque. Convocatoria realizada para la selección de 35 municipios para nuevos parques Educativos.  Los primeros  parques educativos serán entregados en 2014 y 2015</t>
  </si>
  <si>
    <t>Unidades Zonales de Coordinación y apoyo a la gestión educativa operando</t>
  </si>
  <si>
    <t>El fortalecimiento de las unidades zonales se ha realizado a través de la reubicación de los directores de núcleo en los municipios del departamento, se ha realizado la dotación y para algunos de ellos se ha provisto la contratación de auxiliares administrativas. Para el segundo semestre se contrataran 5 profesionales de apoyo</t>
  </si>
  <si>
    <t>Escuela sin trampas</t>
  </si>
  <si>
    <t>Establecimientos educativos con dotación de material didáctico para el fomento de una escuela sin trampas</t>
  </si>
  <si>
    <r>
      <t xml:space="preserve">No se  incluyo en el proyecto que se esta ejecutando.  Para finales de año se tiene planeado  la edición de un texto .
</t>
    </r>
    <r>
      <rPr>
        <b/>
        <sz val="11"/>
        <rFont val="Calibri"/>
        <family val="2"/>
        <scheme val="minor"/>
      </rPr>
      <t>Se dio proceso de formación en cultura de la legalidad y hoy esta para aprobación estudio previo para materiales; así es probale que se doten 33 establecimientos educativos, se corrige el CERO.</t>
    </r>
  </si>
  <si>
    <t>Manuales de convivencia que adoptan normas para promover colegios libres de trampas</t>
  </si>
  <si>
    <t>El proyecto inicio ejecución en Julio.</t>
  </si>
  <si>
    <t>Gobierno escolar</t>
  </si>
  <si>
    <t>Personeros y contralores escolares certificados en procesos de formación sobre cultura de la legalidad</t>
  </si>
  <si>
    <t xml:space="preserve">Participación de contralores escolares en taller con Contraloría.
Se espera que los certificados sean los 150 de la meta.
</t>
  </si>
  <si>
    <t>Convivencia, clima escolar y ciudadanía</t>
  </si>
  <si>
    <t>Establecimientos educativos con equipos de convivencia formados para el mejoramiento del clima escolar</t>
  </si>
  <si>
    <r>
      <t xml:space="preserve">La asistencia técnica en el tema se brindo permanentemente. </t>
    </r>
    <r>
      <rPr>
        <b/>
        <sz val="11"/>
        <rFont val="Calibri"/>
        <family val="2"/>
        <scheme val="minor"/>
      </rPr>
      <t>El orden público no permtio llegar a todos los EE, además aún los nuevos recursos no tienen CDP y se dben distribuir en los demás proyectos.</t>
    </r>
  </si>
  <si>
    <t>Mediadores formados para mejorar la convivencia escolar</t>
  </si>
  <si>
    <t>Proyecto articulado con Sec de Gobierno "Entornos Protectores" y participantes en  equipos de convivencia y consejos de estudiantes</t>
  </si>
  <si>
    <t>El territorio municipal como espacio educador</t>
  </si>
  <si>
    <t>Proyectos de aula que integran el conocimiento y el cuidado del territorio municipal a diferentes áreas del conocimiento</t>
  </si>
  <si>
    <r>
      <t xml:space="preserve">Los recursos asignados al proyecto  permitieron realizar el proyecto en Nechí y Necoclí se incluyeron los Establecimeintos educativos de estos municipios. </t>
    </r>
    <r>
      <rPr>
        <b/>
        <sz val="11"/>
        <rFont val="Calibri"/>
        <family val="2"/>
        <scheme val="minor"/>
      </rPr>
      <t>Los recursos no alcaranzon para cumplir con la meta.  Este año, se asignaron pero se declaro desierto el proceso</t>
    </r>
  </si>
  <si>
    <t>Ambientes de trabajo nuevos adecuados e instalados</t>
  </si>
  <si>
    <t xml:space="preserve">Fortalecimiento de los sistemas de información en la secretaría de educación en el departamento de Antioquia </t>
  </si>
  <si>
    <r>
      <t xml:space="preserve">Corresponde al Sistema Educado y  a la licencia para el Arcgis.
</t>
    </r>
    <r>
      <rPr>
        <b/>
        <sz val="11"/>
        <rFont val="Calibri"/>
        <family val="2"/>
        <scheme val="minor"/>
      </rPr>
      <t>El resultado se colocó 1.8 pero al quitar los decimales quedan 2.</t>
    </r>
  </si>
  <si>
    <t>Se encuentra contratado el mobiliario, en proceso precontractual redes electricas, se ejecutará a mediados de octubre</t>
  </si>
  <si>
    <t>Nueva regionalización de Instituciones de educación superior pública</t>
  </si>
  <si>
    <t>Estudiantes matriculados en las IES oficiales bajo un nuevo modelo de regionalización</t>
  </si>
  <si>
    <t>El primer semestre de 2013 contamos con 102 estudiantes en el proyecto de Practicas de Excelencia, 49 en el proyecto de Servicio Social Universitario y 1 alfabetizador</t>
  </si>
  <si>
    <t xml:space="preserve"> Proyecto: Más y mejores bachilleres</t>
  </si>
  <si>
    <t>Establecimientos educativos con Modelos pedagógicos flexibles implementados en la educación media rural</t>
  </si>
  <si>
    <r>
      <t xml:space="preserve">Se tiene la matricula del modelo Mema, además  se tiene por financiar los modelos flexibles  con recursos del proyecto, </t>
    </r>
    <r>
      <rPr>
        <sz val="11"/>
        <color rgb="FFFF0000"/>
        <rFont val="Calibri"/>
        <family val="2"/>
        <scheme val="minor"/>
      </rPr>
      <t xml:space="preserve"> </t>
    </r>
  </si>
  <si>
    <t>Instituciones educativas de la media que mejoran los ambientes de aprendizaje</t>
  </si>
  <si>
    <t>Corresponde a las insituticones que han recibido transferencias de recursos a los subproyectos.</t>
  </si>
  <si>
    <t>Incentivos para la permanencia entregados a estudiantes de la media</t>
  </si>
  <si>
    <t>Docentes y directivos capacitados para el mejoramiento de la gestión académica</t>
  </si>
  <si>
    <t>En el primer semestre se formaron 680 docentes afro y 992 en secretos para contar.</t>
  </si>
  <si>
    <t>Estudiantes participando en programas de orientación profesional y vocacional para la educación superior</t>
  </si>
  <si>
    <t>El inicio del programa de semilleros de emprendimiento (que tiene un componente de orientación vocacional) inició durante el mes de agosto.
De acuerdo con la aclaración entonces se mantiene la meta para el primer semestre</t>
  </si>
  <si>
    <t>Estudiantes participando en programas articulados con la educación superior (Bachilleres a la U)</t>
  </si>
  <si>
    <t>La cifra corresonde a los estudiantes que están participando en programas articulados y de media técnica con el SENA. Estpá pendiente la validación de dicha información por parte de esta entidad.</t>
  </si>
  <si>
    <t xml:space="preserve"> Proyecto: Articulación con el sector productivo, la educación técnica, tecnológica y superior</t>
  </si>
  <si>
    <t>Instituciones educativas de la media con convenios de articulación con la educación técnica, tecnológica y superior</t>
  </si>
  <si>
    <t>La cifra corresonde a las instituciones que están participando en programas articulados y de media técnica con el SENA. Está pendiente la validación de dicha información por parte de esta entidad.
(El SENA es una entidad que tiene autonomía en relación a los procesos de articulación en el marco del convenio que tiene con la secretaría para atender instituciones del departamento, en los procesos internos del SENA para la validación de las instituciones y la selección de las mismas no interviene la secretaría y todavía no ha sido posible obtener de manera oficial la validación de estas instituciones por parte del SENA)</t>
  </si>
  <si>
    <t xml:space="preserve"> Formación continúa de docentes y directivos en áreas básicas, fundamentales y proyectos pedagógicos transversales.</t>
  </si>
  <si>
    <t>Becas para estudios de Maestría concedidas a maestras, maestros y directivos docentes</t>
  </si>
  <si>
    <t>La meta de vigencia de 2013 no será por cuanto la adjudicación se hará para el pago del semestre I de 2014</t>
  </si>
  <si>
    <t>Cupos de docentes en programas de formación en diferentes áreas con enfoque diferencial y perspectiva de derecho</t>
  </si>
  <si>
    <t xml:space="preserve">Se reportá a Junio 30 en formación docente  55 maestros que participaron en el congreso de Maestro Investigador, 125 en el congreso de Matematicas, 28 en Educución fisica, 399 que participaron en etnoeducación. 1000 Cupos para mujeres, el día de la Mujer. 
</t>
  </si>
  <si>
    <t>Implementación de un centro de información e investigación sobre nuevas medidas de calidad de la educación en Antioquia (Alianza Medellín Antioquia)</t>
  </si>
  <si>
    <t>Unidad de información e investigación al servicio de la educación implementado</t>
  </si>
  <si>
    <t xml:space="preserve"> Fortalecimiento de las Escuelas Normales</t>
  </si>
  <si>
    <t>Escuelas Normales Superiores que ejecutan planes de acompañamiento y asistencia técnico pedagógica</t>
  </si>
  <si>
    <t xml:space="preserve">Hasta la fecha no han sido asignados recursos financieros y la racionalización en las ENS ha lesionado la extensión pedagógica. </t>
  </si>
  <si>
    <t>Escuelas Normales Superiores con innovaciones educativas</t>
  </si>
  <si>
    <t xml:space="preserve"> Ambientes de Aprendizaje para el siglo XXI</t>
  </si>
  <si>
    <t>Sedes de educación superior oficial con dotación y mejoramiento de infraestructura física</t>
  </si>
  <si>
    <t>Calidad, acceso y permanencia en la educación rural</t>
  </si>
  <si>
    <t>Establecimientos educativos rurales con canasta educativa pertinente a su modelo flexible</t>
  </si>
  <si>
    <t>Dotación de Escuela Nueva cumplida. A partir de II semestre se espera dotar en posprimaria y telesecundaria rural a 71 municipios que reportan este modelo educativo.
Se contó con recursos de gestión, PARA DOTAR MÁS.</t>
  </si>
  <si>
    <t>Cupos de docentes formados en metodologías flexibles</t>
  </si>
  <si>
    <t>Se debe buscar la alternativa de financiar especialización o maestría rural para formar en las metodologías de estos modelos esducativos flexibles.</t>
  </si>
  <si>
    <t>Establecimientos educativos rurales que implementan proyectos pedagógicos productivos</t>
  </si>
  <si>
    <t>Por este proyecto no alcanzó a cumplir con esta meta, se sobrepasaron los recursos estipulados para dotación.</t>
  </si>
  <si>
    <t xml:space="preserve"> Pactos de calidad</t>
  </si>
  <si>
    <t>Municipios que ejecutan los pactos de calidad</t>
  </si>
  <si>
    <t>Se firmó Pacto con los 117 municipios no Certificados y con 2 Certificados: Aparatadó y Rionegro.</t>
  </si>
  <si>
    <t xml:space="preserve"> Comunicación pública para la movilización social por la calidad educativa</t>
  </si>
  <si>
    <t>Hechos educativos divulgados a través de medios de comunicación institucionales (televisión, radio, publicaciones escritas, medios virtuales)</t>
  </si>
  <si>
    <t>Foros educativos departamentales realizados</t>
  </si>
  <si>
    <t>El Foro departamental se realizará a finales del segundo semestre.
El valor registrado corresponde a los encuentros realizados con presencia del gobernador en las subregiones del departamento.</t>
  </si>
  <si>
    <t xml:space="preserve"> Acceso y permanencia con calidad e inclusión</t>
  </si>
  <si>
    <t>Profesionales de apoyo pedagógico operando en las Instituciones educativas</t>
  </si>
  <si>
    <t>Niños y adolescentes apoyados en su reeducación social</t>
  </si>
  <si>
    <t xml:space="preserve"> La Escuela busca a los niños y las niñas</t>
  </si>
  <si>
    <t>Municipios implementando la estrategia la escuela busca a los niños y las niñas</t>
  </si>
  <si>
    <t xml:space="preserve"> La Escuela busca a la mujer adulta</t>
  </si>
  <si>
    <t>Municipios implementando la estrategia la escuela busca a la mujer adulta</t>
  </si>
  <si>
    <t>Centro de gestión y producción de contenidos y aplicaciones digitales (Alianza Medellín Antioquia)</t>
  </si>
  <si>
    <t>Contenidos educativos publicados en la red de portales de Antioquia Digital</t>
  </si>
  <si>
    <t>Este proyecto está registrado en el banco de proyecto con el código BID: 2013050000008 y el código PEP: 23008</t>
  </si>
  <si>
    <t>Portales de la red de portales públicos funcionando</t>
  </si>
  <si>
    <r>
      <t xml:space="preserve">Se reportá a Junio 30 en formación docente  55 maestros que participaron en el congreso de Maestro Investigador, 125 en el congreso de Matematicas, 28 en Educución fisica, 399 que participaron en etnoeducación. 1000 Cupos para mujeres, el día de la Mujer.
</t>
    </r>
    <r>
      <rPr>
        <b/>
        <sz val="11"/>
        <color rgb="FFFF0000"/>
        <rFont val="Calibri"/>
        <family val="2"/>
        <scheme val="minor"/>
      </rPr>
      <t>Realmente, la suma si son 1.609</t>
    </r>
  </si>
  <si>
    <t>Fortalecimiento a las Instituciones de educación superior oficial</t>
  </si>
  <si>
    <t>Estudiantes matriculados en las Instituciones de educación superior con apoyo del departamento</t>
  </si>
  <si>
    <t>La matricula real 2013 es de 63,561</t>
  </si>
  <si>
    <t>Establecimientos educativos nuevos entregados a la comunidad educativa</t>
  </si>
  <si>
    <t>El indicador que se toma es el de las reposiciones de las Sedes Educativas</t>
  </si>
  <si>
    <t>Establecimientos educativos oficiales con planta física ampliada</t>
  </si>
  <si>
    <t>SE encuentran 2 ampliaciones ejecutadas a 30 de junio y para final de la vigencia se tendrán 4 más en convenio con VIVA</t>
  </si>
  <si>
    <t>Establecimientos educativos oficiales beneficiados con mantenimiento preventivo, correctivo y mejoramiento de su planta física</t>
  </si>
  <si>
    <t>Se encuentran en trámite precontractual la intervención de 50 sedes edcuativas.</t>
  </si>
  <si>
    <t>Establecimientos educativos oficiales beneficiados con reposición de su planta física, parcial o completamente</t>
  </si>
  <si>
    <t>Se encuentran 6 sedes ejecutadas a 30 de junio y para final de la vigencia se tendrán 7 más en convenio con Fraternidad Medellin en el Suroeste</t>
  </si>
  <si>
    <t>Estudiantes matriculados en la básica secundaria (incluidas todas las poblaciones)</t>
  </si>
  <si>
    <t>Martha Aguilar. Para ajustar la meta se considera la cifra de 174500 como meta establecida</t>
  </si>
  <si>
    <t>Estudiantes matriculados en la media (incluidas todas las poblaciones)</t>
  </si>
  <si>
    <t>Martha Aguilar.  Para ajustar la meta se considera la cifra de 54500 como meta establecida</t>
  </si>
  <si>
    <t>Estudiantes beneficiados con Póliza de accidentes</t>
  </si>
  <si>
    <t>Martha Aguilar: No requiere ajuste la meta es superior al resultado obtenido</t>
  </si>
  <si>
    <t>Estudiantes beneficiados con el Transporte escolar</t>
  </si>
  <si>
    <t>Jóvenes y adultos matriculados en programas de educación de adultos</t>
  </si>
  <si>
    <t>Unidades itinerantes de atención psicopedagógica para población en situación de desplazamiento y en riesgo operando</t>
  </si>
  <si>
    <t>Se realizó propuesta de formación a docentes que atienden población desplazada y víctimas del conflicto</t>
  </si>
  <si>
    <t>Instituciones educativas con personal administrativo provisto</t>
  </si>
  <si>
    <t>Equipamiento tecnológico y conectividad</t>
  </si>
  <si>
    <t>Sedes Educativas con acceso a internet</t>
  </si>
  <si>
    <t>Se sostendrá la meta en el valor del primer semestre , debido a que solo podrían ser hasta el momento de tipo satelital con un costo superior a lo que puede sostener el proyecto. Adicionalmente se está pendiente de ampliación de infraestructura y asignación de espectro para UMTS a edatel.</t>
  </si>
  <si>
    <t>Sedes educativas con dotación de Aulas Digitales Abiertas a la comunidad (según tipologías)</t>
  </si>
  <si>
    <t>Sitios públicos con acceso a Internet</t>
  </si>
  <si>
    <t>Se estima asiganar un total de 675 becas.</t>
  </si>
  <si>
    <t>Bilingüismo</t>
  </si>
  <si>
    <t>Cupos de estudiantes formados en inglés como segunda lengua</t>
  </si>
  <si>
    <t>Se concentra el trabajo en los estudiantes del ciclo complementario de las Escuelas Normales.</t>
  </si>
  <si>
    <t>Cupos de docentes formados en inglés como segunda lengua</t>
  </si>
  <si>
    <t>Se dará prioridad a los docentes titulares del área de inglés.</t>
  </si>
  <si>
    <t>Instituciones educativas implementando el programa de intensificación de inglés como segunda lengua</t>
  </si>
  <si>
    <t>Las Normales Superiores intensificarán el programa de  Inglés.</t>
  </si>
  <si>
    <t xml:space="preserve"> Fondo becas para la educación superior</t>
  </si>
  <si>
    <t>Becas asignadas para acceder a la educación superior (incluye Fondo Gilberto Echeverry)</t>
  </si>
  <si>
    <t>Jóvenes con Futuro</t>
  </si>
  <si>
    <t>Estudiantes matriculados en programas de formación para el trabajo apoyados por el Departamento</t>
  </si>
  <si>
    <t>Es de considerar los estudiantes que se retiran en el proceso.</t>
  </si>
  <si>
    <t xml:space="preserve"> Mejoramiento de la gestión académica</t>
  </si>
  <si>
    <t>Establecimientos educativos con planes de área en matemáticas, lenguaje, ciencias e inglés ajustados a la formación por competencias</t>
  </si>
  <si>
    <t xml:space="preserve">De las 451 Instituciones que tiene a cargo el Proyecto de Mejoramiento de la Media se ejecuta en 350, lo están realizando los asesores pedagogicos.
La asesorías y asistencias técnicas realizadas por los asesores, están sujeta a factores que van más allá de la disponibilidad de recursos y que pueden afectar el normal funcionamiento de ellas, por ejemplo, situaciones desfavorables de orden público, seguridad, logística, etc. </t>
  </si>
  <si>
    <t>Dotaciones de material educativo entregados a los establecimientos educativos oficiales</t>
  </si>
  <si>
    <t>El dato corresponde a las colecciones de secretos para contar, guias de escuela nueva y plan nacional de lectura.
En el primer semestre se  entregó material a cada uno de los Establecimientos Educativos del programa Todos a Aprender.</t>
  </si>
  <si>
    <t>Establecimientos educativos que incorporan el componente ambiental en el PEI e implementan al menos un PRAES</t>
  </si>
  <si>
    <t>Se acompaña 23 PRAES en forma conjunta con CORANTIOQUIA y se acompañan 27 con base en un encuentro sub regional del cual participaron las 9 sub regiones del departamento.</t>
  </si>
  <si>
    <t>Docentes que participan del programa encuentro con los números</t>
  </si>
  <si>
    <t>El Encuentro de docentes con los números se realiza en el segundo semestre de 2013</t>
  </si>
  <si>
    <t xml:space="preserve"> Olimpiadas del conocimiento: Selección Antioquia del conocimiento (Alianza Medellín Antioquia)</t>
  </si>
  <si>
    <t>Estudiantes que han participado en las Olimpiadas del conocimiento</t>
  </si>
  <si>
    <t>La meta que se estableció para 2013 fue de 60.000 estudiantes inscritos en las Olimpiadas del Conocimiento. Este número fue superado, razón por la cual se iguala al total de inscritos para el presente año, haciendo la claridad que se sobrepasó la meta planteada por la Secretaría de Educación.</t>
  </si>
  <si>
    <t xml:space="preserve"> Ciencia, tecnología, arte e innovación (Alianza Medellín Antioquia)</t>
  </si>
  <si>
    <t>Establecimientos educativos oficiales que participan con proyectos en la feria de la ciencia, la tecnología y la innovación</t>
  </si>
  <si>
    <t>Aún no se han ejecutado actividades con los 1000 millones de pesos adicionales, éstas serán realizadas en el trascurso del segundo semestre pues la adición aún está en perfeccionamiento contractual.</t>
  </si>
  <si>
    <t>Estudiantes que participan en las rutas del conocimiento</t>
  </si>
  <si>
    <t xml:space="preserve"> Premio Antioquia la más Educada (Alianza Medellín Antioquia)</t>
  </si>
  <si>
    <t>Docentes, directivos docentes y estudiantes postulados al Premio Antioquia la más educada</t>
  </si>
  <si>
    <t>El cronograma del Premio contempla las postulaciones y evaluación de las mismas a partir del 6 de julio de 2013. Por lo tanto la inversión de los recursos se reportan en el segundo semestre.</t>
  </si>
  <si>
    <t>Establecimientos educativos postulados al Premio Antioquia la más educada</t>
  </si>
  <si>
    <t>Estudiantes beneficiados con estímulos de gratuidad escolar</t>
  </si>
  <si>
    <t>Apropiación social de las TIC</t>
  </si>
  <si>
    <t>Emprendedores que participan en cursos de capacitación para el uso de las redes sociales para la comercialización de sus productos</t>
  </si>
  <si>
    <t>Ciudadanos que participan de cursos en línea</t>
  </si>
  <si>
    <t>Cursos escolares en línea planeados y publicados por establecimientos educativos oficiales</t>
  </si>
  <si>
    <t>Ciudadanos participando de los clubes creativos de arte y ciencia</t>
  </si>
  <si>
    <t>Establecimientos educativos acompañados y asesorados en la incorporación de las TIC al currículo escolar</t>
  </si>
  <si>
    <t>Docentes que hacen uso de las Redes Sociales para apoyar la enseñanza de las diferentes disciplinas</t>
  </si>
  <si>
    <t>Ciudadanos que realizan inmersión en las TIC</t>
  </si>
  <si>
    <t xml:space="preserve">Se corrige resultado semestre 1
Se realizaron muestras académicas de uso y apropiación de TIC en parques educativos y en inmersiones itinerantes con la Unidad Móvil de Antioquia Digital, talleres de accesibilidad digital, participanción de docentes y estudiantes en el encuentro internacional Virtual Educa y un congreso de maestro investigador sobre el uso de TIC.  </t>
  </si>
  <si>
    <t>Formación de agentes educativos que atienden primera infancia y articulación primera infancia-preescolar con enfoque diferencial</t>
  </si>
  <si>
    <t>Agentes educativos formados para la atención a la primera infancia con enfoque diferencial</t>
  </si>
  <si>
    <t>El proceso se iniciará en el segundo semestre de 2013 con el apoyo de la Gerencia de Infancia y adolescencia</t>
  </si>
  <si>
    <t>Establecimientos Educativos capacitados para incorporar en los Planes de estudio de educación preescolar los procesos pedagógicos y académicos de la Primera Infancia con enfoque diferencial</t>
  </si>
  <si>
    <t>Parques educativos construidos y en funcionamiento</t>
  </si>
  <si>
    <t>Instituto de Cultura</t>
  </si>
  <si>
    <t>062217-001</t>
  </si>
  <si>
    <t>2012050000217</t>
  </si>
  <si>
    <t xml:space="preserve">Diseño e implementación del sistema de información cultural en el Instituto de Cultura y Patrimonio de Antioquia </t>
  </si>
  <si>
    <t>Diseño, desarrollo, socializacion y entrega del sistema de informacion</t>
  </si>
  <si>
    <t>Diseño e implementación de del Observatorio cultural  para la movilización ciudadana Etapa 1</t>
  </si>
  <si>
    <t xml:space="preserve">Servicio de Catalogación y digitaliación del material sonoro de la  Fonoteca en el sistema de información </t>
  </si>
  <si>
    <t>062230-001</t>
  </si>
  <si>
    <t>2012050000230</t>
  </si>
  <si>
    <t>Fortalecimiento renovación y crecimiento de las TICs Instituto de Cultura y Patrimonio de Antioquia</t>
  </si>
  <si>
    <t>Mantenimiento y actualización de las TIC en el Instituto de Cultura y patrimonio de Antioquia</t>
  </si>
  <si>
    <t xml:space="preserve">Actualizacion de equipos de cómputo, creación de correos institucionales, </t>
  </si>
  <si>
    <t>Adquisición y adecuación de equipos, redes y ayudas audiovisuales</t>
  </si>
  <si>
    <t xml:space="preserve">Obras para adecuación de redes se realizarán en el segundo semestre.  En primer semestre se adquirieron equipos audiovisuales y de cómputo </t>
  </si>
  <si>
    <t>062228-001</t>
  </si>
  <si>
    <t>2012050000228</t>
  </si>
  <si>
    <t>Diseño, implementación, mantenimiento y mejoramiento del sistema integrado de gestión Instituto de Cultura y Patrimonio de Antioquia</t>
  </si>
  <si>
    <t>Implementación, mantenimiento y mejoramiento del sistema integrado de gestión</t>
  </si>
  <si>
    <t>062284-001</t>
  </si>
  <si>
    <t>2012050000284</t>
  </si>
  <si>
    <t>Fortalecimiento de procesos de formación artistica para actores sociales de los 124 municpios del Departemento de Antioquia</t>
  </si>
  <si>
    <t>Formacion artistica</t>
  </si>
  <si>
    <t>Profesionalización de monitores de música</t>
  </si>
  <si>
    <t>Ejecutado 1° semestre 2013</t>
  </si>
  <si>
    <t>Cofinanciarte</t>
  </si>
  <si>
    <t>Los recursos del departamento empiezan a ejecutarse en el 2° semestre</t>
  </si>
  <si>
    <t>062285-001</t>
  </si>
  <si>
    <t>2012050000285</t>
  </si>
  <si>
    <t xml:space="preserve">Desarrollo de eventos artísticos y culturales en los 124 Municipios del Departamento </t>
  </si>
  <si>
    <t>Altavoz Antioquia</t>
  </si>
  <si>
    <t>Ejecución programada para el segundo semestre</t>
  </si>
  <si>
    <t>Antioquia Vive</t>
  </si>
  <si>
    <t>El Festival Antioquia Vive se desarrolla en el segundo semestre</t>
  </si>
  <si>
    <t>Fomento actividades artisticas</t>
  </si>
  <si>
    <t>De 18 actividades de fomento a actividades artísticas se han ejectuado 9</t>
  </si>
  <si>
    <t>062174-001</t>
  </si>
  <si>
    <t>2012050000174</t>
  </si>
  <si>
    <t xml:space="preserve">Implementación de estímulos para el fomento y el desarrollo cultural 124 municipios del Departamento de Antioquia </t>
  </si>
  <si>
    <t>Convoctoria de estimulos al talento creativo</t>
  </si>
  <si>
    <t xml:space="preserve">En ejecución convocatoria de estímulos al talento creativo y para el segundo semestre se ejecutará la Convocatoria de Circulación Artística </t>
  </si>
  <si>
    <t>2.3.2 Gestión cultural para la transformación</t>
  </si>
  <si>
    <t>062194-001</t>
  </si>
  <si>
    <t>2012050000194</t>
  </si>
  <si>
    <t xml:space="preserve">Implementación estrategía de planificación y gestión cultural y del conocimiento 125 municipios del Departamento de Antioquia </t>
  </si>
  <si>
    <t>Acompañamiento técnico a los Municipios de Antioqua en planeación y gestión cultural</t>
  </si>
  <si>
    <t>La programacion de asesorías a municipios fue menor en el 1° semestre por la implementacion de la  estrategia Diversas Voces</t>
  </si>
  <si>
    <t>Antioquia diversas voces</t>
  </si>
  <si>
    <t>Se cumplió la primera etapa de Diversas Voces</t>
  </si>
  <si>
    <t>062195-001</t>
  </si>
  <si>
    <t>2012050000195</t>
  </si>
  <si>
    <t xml:space="preserve">Adecuación equipamientos culturales 8 municipios del departamento de Antioquia </t>
  </si>
  <si>
    <t>Adecuación de equipamientos culturales</t>
  </si>
  <si>
    <t>Durante el primer semestre se hicieron diagnósticos, estudios técnicos y trámites precontractual.</t>
  </si>
  <si>
    <t>062256-001</t>
  </si>
  <si>
    <t>2012050000256</t>
  </si>
  <si>
    <t>Fortalecimiento del Palacio de la Cultura como centro cultural de Antioquia Municipio de Medellin</t>
  </si>
  <si>
    <t>Revisión, ajuste e implementación del Plan de Mercadeo del Palacio de la Cultura "Rafael Uribe Uribe" como centro cultural de Antioquia</t>
  </si>
  <si>
    <t>Aún no se ha formulado un Plan de Mercadeo.  El Instituto apuesta al posicionamiento del Instituto de Cultura en todo el territorio.</t>
  </si>
  <si>
    <t>242283-001</t>
  </si>
  <si>
    <t>2012050000283</t>
  </si>
  <si>
    <t>Dotación de equipamientos culturales en los municipios del Departamento de Antioquia</t>
  </si>
  <si>
    <t>Dotaciones a equipamientos culturales</t>
  </si>
  <si>
    <t xml:space="preserve">Se ha implementado un componente de comunicación para socialización de la convocatoria </t>
  </si>
  <si>
    <t>2.3.3 Antioquia Lee y Escribe</t>
  </si>
  <si>
    <t>062243-001</t>
  </si>
  <si>
    <t>2012050000243</t>
  </si>
  <si>
    <t xml:space="preserve">Implementación del plan departamental de lectura y bibliotecas Departamento de Antioquia </t>
  </si>
  <si>
    <t>Fomento bibliotecario</t>
  </si>
  <si>
    <t>68 municipios han participado en actividades de fomento bibliotecario</t>
  </si>
  <si>
    <t>Fomento a la lectura y a la escritura</t>
  </si>
  <si>
    <t>23 municipios han participado en actividades de fomento a la lectura</t>
  </si>
  <si>
    <t xml:space="preserve">Catalogación Colección Bicentenario Insumo para la Red Departamental de Bibliotecas Públicas de Antioquia (Inclye contratación profesional). </t>
  </si>
  <si>
    <t>2.3.4 Memoria y Patrimonio</t>
  </si>
  <si>
    <t>062227-001</t>
  </si>
  <si>
    <t>2012050000227</t>
  </si>
  <si>
    <t xml:space="preserve">Mantenimiento y conservación del palacio de la Cultura Rafael Uribe Uribe  de Medellín Antioquia </t>
  </si>
  <si>
    <t>Mantenimiento y recuperación  del Palacio de la Cultura "Rafael Uribe Uribe"</t>
  </si>
  <si>
    <t xml:space="preserve">Actividad programada para el 2° semestre </t>
  </si>
  <si>
    <t>062237-001</t>
  </si>
  <si>
    <t>2012050000237</t>
  </si>
  <si>
    <t>Implementación de estrategias para la salvaguardia del patrimonio cultural en el Departamento de Antioquia</t>
  </si>
  <si>
    <t>Gestión del patrimonio material e inmaterial</t>
  </si>
  <si>
    <t xml:space="preserve">Diseño de programacion para celebración de 200 años en articulación de distantas secretarías de la Gobernación de Antioquia </t>
  </si>
  <si>
    <t>Bolsa IVA Celular</t>
  </si>
  <si>
    <t xml:space="preserve">Realizada la convocatoria de IVA a la telefonía celular y trámite de los proyectos que se ejecutarán en el presente año </t>
  </si>
  <si>
    <t>2   La educación como motor de transformación de Antioquia</t>
  </si>
  <si>
    <t>63001 -
001</t>
  </si>
  <si>
    <t>2013050000
001</t>
  </si>
  <si>
    <t>Fortalecimiento a la Gestión del Instituto de Cultura y Patrimonio de Antioquia.</t>
  </si>
  <si>
    <t xml:space="preserve">Implementación sitio web del Instituto de Cultura y Patrimonio </t>
  </si>
  <si>
    <t xml:space="preserve">Apoyo, acompañamento y asesoría a procesos misionales del Instituto de Cultura y Patrimonio </t>
  </si>
  <si>
    <t xml:space="preserve">Adquisición parque automotor del Instituto de Cultura y Patrimonio </t>
  </si>
  <si>
    <t xml:space="preserve">Adquisición de bienes e insumos para el funcionamiento del Insituto de Cultura y Patrimonio </t>
  </si>
  <si>
    <t>Aquisición, instalación, implementación y soporte infraestructura tecnológica para el Instituto de Cultura y Patrimonio</t>
  </si>
  <si>
    <t>Sistemas de Información creados para la gestión de la información del Departamento</t>
  </si>
  <si>
    <t>Este indicador lo reporta la oficina de Sistemas de Información - Planeación</t>
  </si>
  <si>
    <t>Fortalecimiento, renovación y crecimiento de las TIC y la plataforma de SAP</t>
  </si>
  <si>
    <t>Estrategia tecnológica del Instituto de Cultura y Patrimonio implementada</t>
  </si>
  <si>
    <t xml:space="preserve">Esta en fase precontractual contrato para ejecutar obras de mantenimiento para actualización de redes, sistema eléctrico y otras intervenciones que permitan una actualiazación tecnológica del Instituto </t>
  </si>
  <si>
    <t>Formación Artística</t>
  </si>
  <si>
    <t>Actores sociales formados en artes y otras manifestaciones</t>
  </si>
  <si>
    <t>Circulación, acceso y consumo</t>
  </si>
  <si>
    <t>Eventos realizados</t>
  </si>
  <si>
    <t>Estímulos</t>
  </si>
  <si>
    <t>Convocatorias y propuestas de estímulos para el arte y la cultura realizadas</t>
  </si>
  <si>
    <t>Planificación cultural y gestión cultural y del conocimiento</t>
  </si>
  <si>
    <t>Estrategias de gestión implementadas</t>
  </si>
  <si>
    <t>Equipamientos y servicios culturales</t>
  </si>
  <si>
    <t>Acondicionamientos de bienes y servicios culturales realizados</t>
  </si>
  <si>
    <t>La ejecución de adecuacion de 13 equipamientos culturales se inicia en el segundo semestre</t>
  </si>
  <si>
    <t>-</t>
  </si>
  <si>
    <t xml:space="preserve">La ejecución de este subproyecto apunta al desarrollo del indicador de Acondicionamientos de bienes y servicios culturales realizados </t>
  </si>
  <si>
    <t>Plan Departamental de Lectura y Bibliotecas</t>
  </si>
  <si>
    <t>Bibliotecas públicas municipales y escolares que participan en procesos de lectura y escritura</t>
  </si>
  <si>
    <t>Salvaguardia del Patrimonio</t>
  </si>
  <si>
    <t>Municipios que se benefician de los procesos de salvaguardia del patrimonio cultural</t>
  </si>
  <si>
    <t>2.3  Cultura Antioquia</t>
  </si>
  <si>
    <t>Indeportes</t>
  </si>
  <si>
    <t>2012050000343</t>
  </si>
  <si>
    <t>052343</t>
  </si>
  <si>
    <t xml:space="preserve">Fortalecimiento del Sistema de Gestión de Calidad de INDEPORTES Antioquia. </t>
  </si>
  <si>
    <t>Asesoría para la Construcción de los Flujos de trabajo en el sistema de información</t>
  </si>
  <si>
    <t>Auditorias Externas al sistema de Gestión de la Calidad</t>
  </si>
  <si>
    <t>Capacitación en el Sistema de Información</t>
  </si>
  <si>
    <t>NUmero</t>
  </si>
  <si>
    <t>2012050000338</t>
  </si>
  <si>
    <t>052338</t>
  </si>
  <si>
    <t>Diseño e implementación del centro de investigación en Indeportes Antioquia</t>
  </si>
  <si>
    <t>Conformación de Alianzas y del Grupo de Investigación en Indeportes Antioquia</t>
  </si>
  <si>
    <t xml:space="preserve">Asesoría y Capacitación </t>
  </si>
  <si>
    <t>1.4.5 Antioquia juega limpio</t>
  </si>
  <si>
    <t>2012050000337</t>
  </si>
  <si>
    <t>052337</t>
  </si>
  <si>
    <t>Apoyo técnico, científico y social para los deportistas y equipos convencionales y paralímpicos del Departamento de Antioquia</t>
  </si>
  <si>
    <t>Apoyo técnico deportistas convencionales (entrenadores y seguimiento)</t>
  </si>
  <si>
    <t>Apoyo técnico deportistas Paranacionales (entrenadores y seguimiento)</t>
  </si>
  <si>
    <t>Apoyo social deportistas convencionales</t>
  </si>
  <si>
    <t>Apoyo social deportistas paranacionales</t>
  </si>
  <si>
    <t xml:space="preserve">Apoyo en medicina Deportiva a deportistas convencionales </t>
  </si>
  <si>
    <t>Apoyo en medicina Deportiva a deportistas paranacionales</t>
  </si>
  <si>
    <t>2012050000348</t>
  </si>
  <si>
    <t>052348</t>
  </si>
  <si>
    <t>Fortalecimiento de los organismos deportivos, recreativos, de educación física y actividad física del departamento de Antioquia</t>
  </si>
  <si>
    <t>Asesoría a Entes Deportivos Municipales en Procesos de Calidad</t>
  </si>
  <si>
    <t>Reconocimiento a Organizaciones Deportivas por Experiencias Exitosas</t>
  </si>
  <si>
    <t>2012050000018</t>
  </si>
  <si>
    <t>052018</t>
  </si>
  <si>
    <t>Apoyo y participación de los deportistas antioqueños en Eventos deportivos de Carácter Nacional e Internacional Departamento de Antioquia</t>
  </si>
  <si>
    <t>Cofinanciaciones a Ligas Deportivas para la participación en Eventos Deportivos</t>
  </si>
  <si>
    <t>2012050000342</t>
  </si>
  <si>
    <t>052342</t>
  </si>
  <si>
    <t>Formulación e Implementación de la política pública del deporte, la recreación, la actividad física y la educación física en el Departamento de Antioquia</t>
  </si>
  <si>
    <t>Asesoría para la formulación de la política pública</t>
  </si>
  <si>
    <t>2012050000344</t>
  </si>
  <si>
    <t>052344</t>
  </si>
  <si>
    <t xml:space="preserve">Diseño e implementación de Sistemas de información ERP, Misional y de Gestión Documental en INDEPORTES Antioquia. </t>
  </si>
  <si>
    <t>Mantenimiento al sistema de gestión documental de Indeportes Antioquia</t>
  </si>
  <si>
    <t>Implementación del ERP en Indeportes Antioquia</t>
  </si>
  <si>
    <t>Implementación del Sistema de Información Misional</t>
  </si>
  <si>
    <t>2012050000345</t>
  </si>
  <si>
    <t>052345</t>
  </si>
  <si>
    <t>Apoyo para descentralización de las ligas deportivas en el departamento de Antioquia</t>
  </si>
  <si>
    <t>Cofinanciación de proyectos a las Ligas para la descentralización</t>
  </si>
  <si>
    <t>2.4 Antioquia en Un Mismo Equipo</t>
  </si>
  <si>
    <t>2.4.1 Iniciación y especialización para la cultura deportiva</t>
  </si>
  <si>
    <t>2012050000316</t>
  </si>
  <si>
    <t>052316</t>
  </si>
  <si>
    <t>Fortalecimeinto Centros de Desarrollo Deportivo subregiones del Departamento de Antioquia</t>
  </si>
  <si>
    <t>2.4.3 Infraestructura deportiva y recreativa para la calidad de vida, la educación y la actividad física</t>
  </si>
  <si>
    <t>2012050000340</t>
  </si>
  <si>
    <t>052340</t>
  </si>
  <si>
    <t>Mejoramiento de la apropiación de escenarios deportivos y recreativos en los municipios del Departamento de Antioquia</t>
  </si>
  <si>
    <t>Dotaciones entregadas a los municipios para la apropiación de escenarios</t>
  </si>
  <si>
    <t>Municipios con escenarios embellecidos</t>
  </si>
  <si>
    <t>2012050000347</t>
  </si>
  <si>
    <t>052347</t>
  </si>
  <si>
    <t>Fortalecimiento del deporte la recreación, la actividad física y la educación en el sector escolar en el Departamento de Antioquia</t>
  </si>
  <si>
    <t>Zonales de los Juegos del Sector Escolar Realizados</t>
  </si>
  <si>
    <t>Finales de los Juegos del Sector Escolar Realizadas</t>
  </si>
  <si>
    <t>Dotaciones entregadas a las Mesas Municipales</t>
  </si>
  <si>
    <t>Desarrollo de los Juegos Supérate</t>
  </si>
  <si>
    <t>2012050000341</t>
  </si>
  <si>
    <t>052341</t>
  </si>
  <si>
    <t>Construcción, adecuación, manteniemiento y dotación de escenarios deportivos y recreativos en los municipios del Departamento de Antioquia</t>
  </si>
  <si>
    <t>Municipios con Infraestructura Mejorada o construida para el desarrollo deportivo</t>
  </si>
  <si>
    <t>Proyectos Cofinanciados a Municipios para el mejoramiento</t>
  </si>
  <si>
    <t>Mejoramiento a la Infraestructura de los Centros de Desarrollo Deportiva</t>
  </si>
  <si>
    <t>2.4.2 Sistema Departamental de capacitación del deporte, la recreación, la actividad física y la educación física</t>
  </si>
  <si>
    <t>2012050000289</t>
  </si>
  <si>
    <t>052289</t>
  </si>
  <si>
    <t>Capacitación presencial en deporte, recreación, educación física y actividad física en el Departamento de Antioquia</t>
  </si>
  <si>
    <t>Capacitaciones realizadas</t>
  </si>
  <si>
    <t>2012050000339</t>
  </si>
  <si>
    <t>052339</t>
  </si>
  <si>
    <t>Capacitación virtual en deporte, recreación, educación física y actividad física en el Departamento de Antioquia</t>
  </si>
  <si>
    <t>Asesoría para el diseño del Sistema de Información Misional</t>
  </si>
  <si>
    <t>Desarrollo de la Plataforma para capacitación virtual</t>
  </si>
  <si>
    <t>2012050000286</t>
  </si>
  <si>
    <t>052286</t>
  </si>
  <si>
    <t>Fortalecimiento de los centros de enriquecimiento motriz, inciación, formación y especialización deportiva en los Municipios del Departamento de Antioquia</t>
  </si>
  <si>
    <t>Adquisición de Dotación para los Centros de Iniciación</t>
  </si>
  <si>
    <t>Cofinanciación a Municipios para contratación de Monitores</t>
  </si>
  <si>
    <t>Convenios de Asociación para la Operación de los CIFD de Urabá</t>
  </si>
  <si>
    <t>2012050000346</t>
  </si>
  <si>
    <t>052346</t>
  </si>
  <si>
    <t xml:space="preserve">Apoyo y realización de los juegos deportivos municipales, subregionales, departamentales y fronterizos para el encuentro y la convivencia en el Departamento de Antioquia. </t>
  </si>
  <si>
    <t>Zonales de Juegos Departamentales</t>
  </si>
  <si>
    <t>Final de los Juegos Departamentales</t>
  </si>
  <si>
    <t>2012050000287</t>
  </si>
  <si>
    <t>052287</t>
  </si>
  <si>
    <t>Apoyo y fortalecimiento de las ludotecas en el departamento de Antioquia</t>
  </si>
  <si>
    <t>Adquisición de Implementación para las Ludotecas del Departamento</t>
  </si>
  <si>
    <t>Municipios Cofinanciados con Ludotecarios</t>
  </si>
  <si>
    <t>2011050000112</t>
  </si>
  <si>
    <t>051000</t>
  </si>
  <si>
    <t>Fortalecimiento proyecto por su salud muévase pues en los municipios del Departamento de Antioquia</t>
  </si>
  <si>
    <t>Investigación Evaluación de Impacto</t>
  </si>
  <si>
    <t>Seminarios Subregionales</t>
  </si>
  <si>
    <t xml:space="preserve">Mega eventos de Actividad Física </t>
  </si>
  <si>
    <t>Evento para población Vulnerable</t>
  </si>
  <si>
    <t>Adquisición de Dotación de Entornos Saludables</t>
  </si>
  <si>
    <t>2012050000291</t>
  </si>
  <si>
    <t>052291</t>
  </si>
  <si>
    <t>Apoyo y promoción de eventos recreativos para la población situación de discapacidad, campesinos e indígenas en el Departamento de Antioquia</t>
  </si>
  <si>
    <t>Eventos Zonales</t>
  </si>
  <si>
    <t>2012050000290</t>
  </si>
  <si>
    <t>052290</t>
  </si>
  <si>
    <t>Apoyo y fortalecimiento a las estrategias recreativas en el Departamento de Antioquia</t>
  </si>
  <si>
    <t>Cofinanciación a municipios para la realización de estrategias recreativas</t>
  </si>
  <si>
    <t>Auditorías externas al sistema de Gestión de Calidad de Indeportes Antioquia</t>
  </si>
  <si>
    <t xml:space="preserve">Se realizó auditoria de Seguimiento
En Septiembre se realizará auditoria de Recertificación. </t>
  </si>
  <si>
    <t>Centro de Investigación operando en Indeportes Antioquia</t>
  </si>
  <si>
    <t xml:space="preserve">Entre las etapas  propuestas se encuentran " 
El Levantamiento e Investigación del Estado del Arte para la construcción de un Centro de Investigación" y " El Diseño  Organizacional y de procesos del Centro de Investigación". 
Acciones realizadas:
1. Se han realizado acercamientos con Instituciones de Educación Superior para conocer la estructura y funcionamiento de un centro de Investigación.
2. Se ha fortalecido el proceso de Investigación del Sistema de Gestión de la Calidad definiendo nuevos riesgos e identificando nuevos indicadores para el mismo. 
3. Reunión con la Agencia de Cooperación de Alemania, para definir mecanismos de Investigar con ese país. </t>
  </si>
  <si>
    <t>Deportistas Ejemplares</t>
  </si>
  <si>
    <t>Deportistas y equipos convencionales con apoyo social, educativo, económico, técnico, médico y logístico en el Departamento de Antioquia</t>
  </si>
  <si>
    <t>1062 Deportistas apoyados con entrenador
66 Deportistas apoyados con alojamiento y alimentación
166 Deportistas apoyados con educación
800 Deportistas apoyados con Póliza de seguros y accidentes
282 Deportistas con apoyo económico
40 Deportistas apoyados con manutención
20 Kit de Aseo
138 Transporte</t>
  </si>
  <si>
    <t>Deportistas y equipos Paralímpicos con apoyo social, educativo, económico, técnico, médico y logístico en el Departamento de Antioquia</t>
  </si>
  <si>
    <t>2 Deportistas apoyados con alojamiento y alimentación
5 Deportistas apoyados con educación
26 Deportistas con apoyo económico
1 Deportista apoyado con manutención
30 Deportistas apoyados con transporte
2 Deportistas apoyados con Kit de Aseo
160 Deportistas auditivos
120 Deportistas físicos
100 Deportistas visuales</t>
  </si>
  <si>
    <t>Descentralización del deporte, la recreación y la actividad física en Antioquia y promoción de sus buenas prácticas</t>
  </si>
  <si>
    <t>Organizaciones Deportivas y Recreativas y Entes Deportivos Municipales reconocidas por sus experiencias Exitosas en el Departamento de Antioquia</t>
  </si>
  <si>
    <t xml:space="preserve">El evento de reconocimiento se realizará al finalizar el segundo semestre. </t>
  </si>
  <si>
    <t>Eventos nacionales e internacionales cofinanciados como fortalecimiento de la práctica de alto logro y reserva Deportiva</t>
  </si>
  <si>
    <t>10 Eventos internacionales y 59 Eventos nacionales</t>
  </si>
  <si>
    <t>Diseño, Construcción e Implementación de la Política Pública del Sector del Deporte, la Recreación, la Actividad Física y la Educación Física en Antioquia</t>
  </si>
  <si>
    <t>Política pública del Sector del Deporte, la Recreación, la Actividad Física y la Educación Física Formulada e Implementada en el Departamento de Antioquia</t>
  </si>
  <si>
    <t xml:space="preserve">Se han realizado 3 Talleres municipales como parte del diagnostico, se tienen programados los talleres para el diagnostico con los 47 restantes que se desarrollaran en el segundo semestre. Ya se tiene la metodología para la construcción del Plan, en el segundo semestre se contratará la persona para realizar los talleres en las Subregiones del Departamento. </t>
  </si>
  <si>
    <t>Ligas con presencia en las regiones del departamento de Antioquia</t>
  </si>
  <si>
    <t xml:space="preserve">Se ha cumplido el producto para las Ligas de Tenis de Mesa (Cisneros) y Rugby (Santo Domingo), Tenis de Campo (Yarumal) y Personas con Discapacidad (Sordas) en Urabá, Balonmano (Santafe de Antioquia), Futbol de Salón (Sabanalarga). </t>
  </si>
  <si>
    <t>Entes Deportivos Municipales de Calidad en el Departamento de Antioquia</t>
  </si>
  <si>
    <t xml:space="preserve">Se ha realizado el primer encuentro con la comunidad en los municipios de Amaga, Armenia, Olaya, El Bagre y Zaragoza; se tienen programada la agenda para realizar el primer y segundo momento de la formulación del Plan de Desarrollo. Los planes de desarrollo de cada municipio resultan después de realizar tres talleres en cada municipio y construir el documento. </t>
  </si>
  <si>
    <t xml:space="preserve"> Centros de Iniciación, enriquecimiento motriz y desarrollo deportivo.</t>
  </si>
  <si>
    <t>Centros de desarrollo deportivo operando</t>
  </si>
  <si>
    <t>Centro de Desarrollo Deportivo del área Metropolitana
Centro de Desarrollo Deportivo del Suroeste
Centro de desarrollo Deportivo Urabá
Esta pendiente la contratación del Centro de Desarrollo de Oriente.</t>
  </si>
  <si>
    <t xml:space="preserve"> Apropiación de escenarios deportivos y recreativos.</t>
  </si>
  <si>
    <t>Escenarios deportivos Intervenidos con acciones de apropiación</t>
  </si>
  <si>
    <t xml:space="preserve">170 Escenarios en proceso de contratación. Adjudicado contrato para la adquisición de 130 Integrados para los escenarios deportivos del departamento y 12 arcos para canchas de futbol. </t>
  </si>
  <si>
    <t xml:space="preserve"> Fortalecimiento del deporte, la recreación, la actividad física y la educación física en el sector escolar.</t>
  </si>
  <si>
    <t>Mesas Municipales de Educación Física apoyadas para su funcionamiento</t>
  </si>
  <si>
    <t>Se encuentran en proceso de contratación de el paquete de implementos un total de 20 y 104 mesas se apoyarán con capacitación</t>
  </si>
  <si>
    <t>Establecimientos Educativos del departamento de Antioquia que reciben apoyo para la participación en los eventos deportivos del Sector Escolar</t>
  </si>
  <si>
    <t>588 del año 2013
Oriente 130
Suroeste 127
Urabá 69
Occidente 68
Norte y Bajo Cauca 91
Nordeste y Magdalena Medio 39
Valle de Aburrá 64 (Dato parcial por falta de Medellín, Bello y Sabaneta)</t>
  </si>
  <si>
    <t xml:space="preserve"> Construcción, mantenimiento, adecuación y dotación de escenarios deportivos y recreativos</t>
  </si>
  <si>
    <t>Metros cuadrados de infraestructura deportiva y recreativa construidos</t>
  </si>
  <si>
    <t>Los contratos interadministrativos correspondientes al año 2013 se  suscribieron y los municipios estan adjudicando contratos de obra. Al finalizar el año se reportará los metros construidos</t>
  </si>
  <si>
    <t>Metros cuadrados de infraestructura deportiva y recreativa existentes intervenidos con mantenimiento, remodelación, adecuación y dotación</t>
  </si>
  <si>
    <t xml:space="preserve">Se encuentra en proceso de contratación. Los municipios se encuentran presentando los proyectos para realizar los convenios Interadministrativos. De 43 escenarios a cofinanciar para su adecuación se han firmado convenio con 6 y en la tercera semana de Julio se firmará convenio con 18 municipios, los restantes están subsanando condiciones. </t>
  </si>
  <si>
    <t>Capacitación del sector del deporte, la recreación, la actividad física y la educación física en Antioquia.</t>
  </si>
  <si>
    <t>Personas del sector del deporte, la recreación, la actividad física y la educación física capacitadas</t>
  </si>
  <si>
    <t>* Seminario Internacional de Educación de Educación Física.
* Gira Pedagógica de estudiantes de Técnico en Recreación y Tecnólogo en Gestión de Servicios Recreativos. 
* Seminario Internacional de Administración y Gestión Deportiva.
* Juzgamiento deportivo en Fútbol de Salón Nivel 1
* Clínica Internacional Revalida y Candidatos – Medellín 2013. 
* Seminarios Subregionales de Actividad Física y Salud (Norte y Bajo Cauca). 
* Curso de Actualización y Escalafonamiento para Entrenadores de Voleibol</t>
  </si>
  <si>
    <t>Sistema departamental virtual de capacitación del sector del deporte, la recreación y la actividad física en Antioquia.</t>
  </si>
  <si>
    <t>Sistema de Capacitación Virtual Implementado</t>
  </si>
  <si>
    <t xml:space="preserve">Se han creado instrumentos electrónicos que permiten la identificación de necesidades e inscripción en la materia por parte de los organismos del sector.
Se ha construido material audiovisual para capacitar y soportar los contenidos del sistema virtual de capacitación. Se encuentra proceso contractual con la Universidad de Antioquia para desarrollar el modulo. </t>
  </si>
  <si>
    <t>Centros de Iniciación y Formación deportiva apoyados para su operación en las subregiones</t>
  </si>
  <si>
    <t xml:space="preserve">11 Subregión de Urabá, se encuentran en proceso de contratación 68 Centros a través de contratación de monitores y compra de implementación para los nuevos Centros de Iniciación. </t>
  </si>
  <si>
    <t xml:space="preserve"> Deporte y Recreación para la inclusión y la interculturalidad</t>
  </si>
  <si>
    <t>Ludotecas apoyadas para su funcionamiento en los municipios del departamento de Antioquia</t>
  </si>
  <si>
    <t>Se firmó convenio de Asociación con la Gerencia de Infancia, Adolescencia y Juventud y con la Fundación de Atención a la Niñez - FAN - para la implementación de ambientes lúdicos en 42 Municipios y contratación de Ludotecarios en 8 Municipios del Departamento. Aún no hay ejecución física</t>
  </si>
  <si>
    <t>Se han iniciado las visitas a los municipios.</t>
  </si>
  <si>
    <t>Personas de la población Indígena, campesina y en situación de discapacidad apoyados para la participación en sus eventos recreativos</t>
  </si>
  <si>
    <t xml:space="preserve">
2.818 a Junio 2013 que corresponde a los zonales de los juegos campesinos</t>
  </si>
  <si>
    <t>Municipios apoyados para la implementación de por lo menos una estrategia recreativa</t>
  </si>
  <si>
    <t>En proceso de contratación para 35 municipios</t>
  </si>
  <si>
    <t>Antioquia es segura y previene la violencia</t>
  </si>
  <si>
    <t>Entornos protectores que previenen la violencia</t>
  </si>
  <si>
    <t>Construyendo ciudadanía prevenimos la violencia</t>
  </si>
  <si>
    <t>Juegos Municipales, Regionales, Departamentales y fronterizos para el encuentro y la convivencia</t>
  </si>
  <si>
    <t>Apoyo y realización de los Juegos deportivos municipales, subregionales, departamentales y fronterizos para el encuentro y la convivencia en el departamento de Antioquia</t>
  </si>
  <si>
    <t>Personas participando con apoyo de Indeportes en los Juegos Municipales, Regionales, Departamentales y de Frontera</t>
  </si>
  <si>
    <t>El Programa se inicia en el segundo semestre</t>
  </si>
  <si>
    <t>Gerencia Indígena</t>
  </si>
  <si>
    <t>1.1.2 Municipio Transparente y Legal</t>
  </si>
  <si>
    <t>2012050000133</t>
  </si>
  <si>
    <t>072133-001</t>
  </si>
  <si>
    <t>Fortalecimiento Formas Propias De Gobierno Indígena En Antioquia</t>
  </si>
  <si>
    <t>Eventos regionales y municipales</t>
  </si>
  <si>
    <t>4.5.1  Antioquia indígena y con minorías étnicas</t>
  </si>
  <si>
    <t>2012050000044</t>
  </si>
  <si>
    <t>072044-001</t>
  </si>
  <si>
    <t xml:space="preserve">Implementación De Políticas Públicas Indígenas Y Room En Antioquia </t>
  </si>
  <si>
    <t>Apoyo en Gestión organizacional y administrativa de las autoridades y organizaciones indígenas</t>
  </si>
  <si>
    <t>Estrategias de atención a población vulnerable</t>
  </si>
  <si>
    <t>Eventos de capacitación y formación de líderes y apoyo a formas propias de gobierno</t>
  </si>
  <si>
    <t>Propuesta de emprendimiento social y mejoramiento de calidad de vida</t>
  </si>
  <si>
    <t>Realización de estudios demográficos y socioculturales</t>
  </si>
  <si>
    <t>Eventos comunitarios y de concertación</t>
  </si>
  <si>
    <t>Concertación para la atención diferencial en APS y atención extrahospitalaria</t>
  </si>
  <si>
    <t>Apoyo a proyectos de infraestructura social y omunitaria</t>
  </si>
  <si>
    <t>Estudios de diseño de inversión y prefactibilidad</t>
  </si>
  <si>
    <t>2012050000054</t>
  </si>
  <si>
    <t>072054-001</t>
  </si>
  <si>
    <t>Apoyo En La Gestión Territorial Para Las Comunidades Indígenas  Del Departamento De Antioquia</t>
  </si>
  <si>
    <t>Gestión de trámites y adquisición de predios y mejoras para la constitución, ampliación y saneamiento de Resguardos</t>
  </si>
  <si>
    <t>Estudios socioeconómicos, jurídicos, ambientales, de tenencia de tierras y uso de suelos de los Resguardos Indígenas</t>
  </si>
  <si>
    <t>2012050000053</t>
  </si>
  <si>
    <t>072053-001</t>
  </si>
  <si>
    <t>Divulgación Y Comunicación Intercultural Indígena Y Room En El Departamento De Antioquia</t>
  </si>
  <si>
    <t>Reconocimiento de expresiones lúdicas, artísticas, culturales y patrimoniales</t>
  </si>
  <si>
    <t>Fomento y estímulo a los gestores culturales y comunitarios</t>
  </si>
  <si>
    <t>Actividades de promoción y divulgación de la riqueza cultural étnica</t>
  </si>
  <si>
    <t xml:space="preserve"> Fortalecimiento de las formas propias de gobierno de los territorios indígenas (Fondo Especial de Desarrollo indígena FEDI)</t>
  </si>
  <si>
    <t>Cabildos indígenas fortalecidos en gestión administrativa de sus gobiernos</t>
  </si>
  <si>
    <t xml:space="preserve"> Política Pública para Antioquia Indígena</t>
  </si>
  <si>
    <t>Acciones de política pública indígena implementadas</t>
  </si>
  <si>
    <t xml:space="preserve"> Territorialidad Indígena</t>
  </si>
  <si>
    <t>Comunidades indígenas beneficiada con tramites territoriales</t>
  </si>
  <si>
    <t xml:space="preserve"> Comunicación Intercultural Indígena y de las minorías étnicas (Rom)</t>
  </si>
  <si>
    <t>Acciones de promoción intercultural, lúdica, y artística apoyadas</t>
  </si>
  <si>
    <t>Equidad de Género</t>
  </si>
  <si>
    <t>Informar a Planeacion Dptal quien es la entidad que reporta el indicador</t>
  </si>
  <si>
    <t>Esta meta se debe redistribuir entre los proyectos con los que se relaciona: Filas</t>
  </si>
  <si>
    <t>4.4 Mujeres protagonistas del desarrollo</t>
  </si>
  <si>
    <t>4.4.1. "Mujeres sin miedo"</t>
  </si>
  <si>
    <t>20120500000097</t>
  </si>
  <si>
    <t>072097-001</t>
  </si>
  <si>
    <t>Implementación de la estrategía mujeres sin miedo en las nueve subregiones de Antioquia con prioridad en Urabá, Bajo Cauca, nordeste y Valle de aburrá</t>
  </si>
  <si>
    <t xml:space="preserve">Creación de Mesas de Seguridad Pública </t>
  </si>
  <si>
    <t>Fase II de la Campaña de Comunicación Pùblica Perceptual para el Desarrollo de las Mujeres</t>
  </si>
  <si>
    <t>Está en ejecusión</t>
  </si>
  <si>
    <t>Campaña de Prevención del Embarazo Adolescente</t>
  </si>
  <si>
    <t>Conmemoracion Semana de Erradicación de la Violencia Contra las Mujeres</t>
  </si>
  <si>
    <t>Se realizara en el mes de noviembre</t>
  </si>
  <si>
    <t>Conmemoraciòn Mes por los Derechos de las Mujeres</t>
  </si>
  <si>
    <t>Fase II - Observatorio de Asuntos de Género</t>
  </si>
  <si>
    <t>Realización de la 2a Carrera Deportiva Municipal "Mujeres Sin Miedo"</t>
  </si>
  <si>
    <t>Campaña Regionales Empresas con Buenas Practicas de Equidad de Género</t>
  </si>
  <si>
    <t>El Concurso Buenas Prácticas de Género se realizará en el segundo semestre</t>
  </si>
  <si>
    <t>Formulacion y diseño participativo del modelo de reparaciòn integral "Las Fabiolas"</t>
  </si>
  <si>
    <t>2012050000178</t>
  </si>
  <si>
    <t>072178-001</t>
  </si>
  <si>
    <t xml:space="preserve">implementación proyecto comadres en 60 municipios de Antioquia </t>
  </si>
  <si>
    <t>Nuevas Granjas Integrales para Mujeres "Plan Siembra"</t>
  </si>
  <si>
    <t>Granjas</t>
  </si>
  <si>
    <t>Proyecto Municipal de Microcredito para Mujeres</t>
  </si>
  <si>
    <t>El Programa se implementará en el segundo semestre en asocio con la Secretaría de Productividad</t>
  </si>
  <si>
    <t>4.4.3 "Superando brechas de género"  (Acciones afirmativas)</t>
  </si>
  <si>
    <t>2012050000098</t>
  </si>
  <si>
    <t>072098-001</t>
  </si>
  <si>
    <t xml:space="preserve">Implementación movilización social: mujeres jóvenes talento en Antioquia </t>
  </si>
  <si>
    <t>Realización de los Concursos Municipales Mujeres Jóvenes Talento</t>
  </si>
  <si>
    <t>El Programa se implementara en el segundo semestre</t>
  </si>
  <si>
    <t>Realización de los Concursos Regionales Mujeres Jóvenes Talento</t>
  </si>
  <si>
    <t>Acto Final del Concursos Regionales Mujeres Jóvenes Talento</t>
  </si>
  <si>
    <t>2012050000179</t>
  </si>
  <si>
    <t>072179-001</t>
  </si>
  <si>
    <t xml:space="preserve">Capacitación y entrenamiento político para mujeres de las 9 regiones de Antioquia </t>
  </si>
  <si>
    <t>Diseño y puesta en marcha Fase I de la Escuela de Entrenamiento Política pa´Mujeres</t>
  </si>
  <si>
    <t>2012050000101</t>
  </si>
  <si>
    <t>072101-001</t>
  </si>
  <si>
    <t xml:space="preserve">Fortalecimiento y apoyo para la creación de redes locales de mujeres públicas en 80 municipios de Antioquia </t>
  </si>
  <si>
    <t>Promoción y creación de Redes Locales de Mujeres Públicas</t>
  </si>
  <si>
    <t>Redes</t>
  </si>
  <si>
    <t>Promoción y creación de Redes Regionales de Mujeres Públicas</t>
  </si>
  <si>
    <t>Encuentros Departamentales Mujeres Publicas</t>
  </si>
  <si>
    <t>Encuentros Departamentales de Asociaciones de Mujeres</t>
  </si>
  <si>
    <t>Celebración Regional Día de la Madre Comunitaria</t>
  </si>
  <si>
    <t>El Programa se implementara en el mes de noviembre</t>
  </si>
  <si>
    <t xml:space="preserve">Fortalecimiento para la incidencia politica de Redes municipales de Mujeres </t>
  </si>
  <si>
    <t>2012050000102</t>
  </si>
  <si>
    <t>072102-001</t>
  </si>
  <si>
    <t xml:space="preserve">Implementación secretarías y alcaldías que suman en los municipios de Antioquia </t>
  </si>
  <si>
    <t>Diseño, socialización e implementación de protocolos de transversalidad para las dependencias</t>
  </si>
  <si>
    <t>Conformación, capacitación, entrenamiento y puesta en marcha del equipo de Agentes de Igualdad</t>
  </si>
  <si>
    <t>nùmero</t>
  </si>
  <si>
    <t xml:space="preserve">Acompañamiento a Secretarias y/o oficinas municiples existentes de Equidad de Genero para las mujeres </t>
  </si>
  <si>
    <t>Promoción para la creación de Secretarias y Oficinas de Equidad de Género</t>
  </si>
  <si>
    <t>Diplomado en "Género y Justicia" para Operadores Judiciales</t>
  </si>
  <si>
    <t>Se realizó el diseño metodologico y tematico, en el segundo semestre se implementará el programa</t>
  </si>
  <si>
    <t>Diplomado en "Género y Educación" para docentes Normalistas</t>
  </si>
  <si>
    <t>Implementación de la Escuela Busca la Mujer Adulta</t>
  </si>
  <si>
    <t>Diseño y formaulación participativa del Plan de Igualdad de Oportunidades de Antioquia</t>
  </si>
  <si>
    <t>Formulación, diseño y puesta en marcha del proyecto Mujeres Digitales</t>
  </si>
  <si>
    <t xml:space="preserve"> Comunicación Pública Perceptual para el desarrollo de las mujeres.</t>
  </si>
  <si>
    <t>Observatorio de Asuntos de Género de Antioquia implementado anualmente</t>
  </si>
  <si>
    <t>Campañas regionales de Movilización Social</t>
  </si>
  <si>
    <t>Mesas Regionales de Mujeres sin Miedo</t>
  </si>
  <si>
    <t>Hechos Sociales movilizadores anuales</t>
  </si>
  <si>
    <t>Empresas que incorporan buenas prácticas de equidad de género</t>
  </si>
  <si>
    <t>Movilización Social: Las Fabiolas, (Mujeres Víctimas del Conflicto Armado)</t>
  </si>
  <si>
    <t>Mujeres participantes Carrera Atlética Mujeres Sin Miedo</t>
  </si>
  <si>
    <t xml:space="preserve"> Comadres Rurales</t>
  </si>
  <si>
    <t>Municipios beneficiados por el Plan Siembra</t>
  </si>
  <si>
    <t>Municipios con mujeres entrenadas y haciendo uso de programas de fomento y acceso al crédito y al ahorro</t>
  </si>
  <si>
    <t xml:space="preserve"> Mujeres Jóvenes Talento de Antioquia</t>
  </si>
  <si>
    <t>Mujeres postuladas a Mujeres Jóvenes Talento</t>
  </si>
  <si>
    <t>El Programa se implementará en el segundo semestre</t>
  </si>
  <si>
    <t>Política pa´ Mujeres</t>
  </si>
  <si>
    <t>Mujeres participantes en Política pa´ mujeres</t>
  </si>
  <si>
    <t>Red de Mujeres Públicas</t>
  </si>
  <si>
    <t>Municipios con Redes locales de Mujeres Públicas activas</t>
  </si>
  <si>
    <t>Municipios con organizaciones de Mujeres con capacidad para incidir en el Desarrollo Local</t>
  </si>
  <si>
    <t>La meta para la vigencia 2013 definida en la Matriz anualizada del Plan de Desarrollo es 15 y no 37 como aparece en este cuadro.</t>
  </si>
  <si>
    <t xml:space="preserve"> Secretarías y Alcaldías que Suman</t>
  </si>
  <si>
    <t>Dependencias de la Administración Departamental con programas que impactan favorablemente a las mujeres</t>
  </si>
  <si>
    <t>Alcaldías con oficinas de Equidad de Género para las Mujeres creadas y/o fortalecidas</t>
  </si>
  <si>
    <t>Operadores de Justicia formados en Justicia y Género</t>
  </si>
  <si>
    <t>Municipios con mujeres jóvenes entrenadas en el manejo de las TIC`s</t>
  </si>
  <si>
    <t>Instituciones Normales Superiores intervenidas en Genero y Educación</t>
  </si>
  <si>
    <t>Municipios que implementan la Escuela busca la Mujer Adulta</t>
  </si>
  <si>
    <t>Plan Estratégico de Igualdad de Oportunidades aprobado por Ordenanza</t>
  </si>
  <si>
    <t>VIVA</t>
  </si>
  <si>
    <t>5.1.4 Antioquia Mi Hogar</t>
  </si>
  <si>
    <t>201205000182</t>
  </si>
  <si>
    <t>042182-001</t>
  </si>
  <si>
    <t xml:space="preserve">Formulación de Lineamientos para el desarrollo de proyectos de vivienda y hábitat en el Departamento de Antioquia </t>
  </si>
  <si>
    <t>Formulación de lineamientos.</t>
  </si>
  <si>
    <t>Socialización.</t>
  </si>
  <si>
    <t>Incorporación de ajustes.</t>
  </si>
  <si>
    <t>Publicación</t>
  </si>
  <si>
    <t>La programación de la actividad correspondiente a la publicación se definió para el año 2014, para garantizar que el proceso de socilización previa se amplie a todos los actores del Sistema de Vivienda en Antioquia</t>
  </si>
  <si>
    <t>201205000186</t>
  </si>
  <si>
    <t>042186-001</t>
  </si>
  <si>
    <t xml:space="preserve">Desarrollo de proyectos municipales e integrales para la vivienda y el habitat en el Departamento de Antioquia </t>
  </si>
  <si>
    <t>Diagnóstico (Territorial y social).</t>
  </si>
  <si>
    <t>La cantidad real en 2013 es 8, teniendo en cuenta que para 2012 se reportó el cumplimiento de 1 proyecto</t>
  </si>
  <si>
    <t>Formulación del Plan Maestro de Inetrvención.</t>
  </si>
  <si>
    <t xml:space="preserve">La cantidad real en 2013 es 5, teniendo en cuenta que para 2012 se reportó el cumplimiento de 1 proyecto. </t>
  </si>
  <si>
    <t>Diseño emblema</t>
  </si>
  <si>
    <t>2012050000181</t>
  </si>
  <si>
    <t>042181-001</t>
  </si>
  <si>
    <t xml:space="preserve">construcción viviendas nuevas en los 125 municipios del Departamento de Antioquia </t>
  </si>
  <si>
    <t>Asesorías</t>
  </si>
  <si>
    <t>Convocatorias</t>
  </si>
  <si>
    <t>Evaluación y elegibilidad de proyectos.</t>
  </si>
  <si>
    <t>Formulación y diseño</t>
  </si>
  <si>
    <t>Elaboración, firma y legalización de convenio.</t>
  </si>
  <si>
    <t>Ejecución y seguimiento.</t>
  </si>
  <si>
    <t>Finalización, entrega y Liquidación</t>
  </si>
  <si>
    <t>2012050000184</t>
  </si>
  <si>
    <t>042184-001</t>
  </si>
  <si>
    <t xml:space="preserve">Construcción de mejoramiento de vivienda en el Departamento de Antioquia </t>
  </si>
  <si>
    <t>Asignación de recursos.</t>
  </si>
  <si>
    <t>2012050000187</t>
  </si>
  <si>
    <t>042187-001</t>
  </si>
  <si>
    <t>Titulación de predios en el Departamento de Antioquia</t>
  </si>
  <si>
    <t>Diagnóstico e identificación de predios.</t>
  </si>
  <si>
    <t>Avalúos y postulación de beneficiarios.</t>
  </si>
  <si>
    <t>Actos administrativos y recursos.</t>
  </si>
  <si>
    <t>Registro y entrega.</t>
  </si>
  <si>
    <t>2012050000185</t>
  </si>
  <si>
    <t>042185-001</t>
  </si>
  <si>
    <t xml:space="preserve">Fortalecimiento de estrategias sociales, pedagógicas y de desarrollo de capacidades en temas de vivienda, ahorro y crédito en el Departamento de Antioquia </t>
  </si>
  <si>
    <t>Personas formadas en el programa del SENA como técnicos de construcción y cursos cortos</t>
  </si>
  <si>
    <t>Personas formadas en el programa de desarrollo de capacidades en los temas de vivienda y hábitat</t>
  </si>
  <si>
    <t>El público objetivo se compone de: Funcionarios de la Empresa de Vivienda de Antioquia, beneficiarios de los proyectos, funcionarios de los municipios, miembros de la Mesa de Vivienda de Antioquia y demás actores involucrados en el Sistema de Vivienda Departamental.</t>
  </si>
  <si>
    <t xml:space="preserve"> Formulación de lineamientos para el desarrollo de proyectos de vivienda y hábitat</t>
  </si>
  <si>
    <t>Lineamientos para el desarrollo de proyectos de vivienda y hábitat formulados</t>
  </si>
  <si>
    <t>Corresponde a la etapa de diagnóstico, formulación y validación de contenidos al interior de VIVA</t>
  </si>
  <si>
    <t xml:space="preserve"> Proyectos municipales integrales para la vivienda y el hábitat</t>
  </si>
  <si>
    <t>Proyectos municipales integrales formulados</t>
  </si>
  <si>
    <t>El PMI de Vigia del Fuerte fue seleccionado como proyecto piloto para la implementación de la metodología integral que abarca los componentes social y técnico para la transformación del casco urbano del municipio. Los otros 8 proyectos que se tienen como meta, tendrán un alcance de proyecto articulador de las intervenciones físicas estratégicas que se desarrollen en los municipios.</t>
  </si>
  <si>
    <t xml:space="preserve"> Construcción y Mejoramiento de Vivienda. - (Alianza Medellín-Antioquia)</t>
  </si>
  <si>
    <t>Viviendas iniciadas en Antioquia</t>
  </si>
  <si>
    <t>La vivienda se entiende iniciada al momento de acta de inicio del convenio o el inicio de las obras</t>
  </si>
  <si>
    <t>Mejoramientos de vivienda realizados en Antioquia</t>
  </si>
  <si>
    <t>Se cuentan todos los mejoramientos que ya han firmado acta de inicio o han iniciado obras. No se presentan avances en estos seis meses pues los proyectos están en etapa de formulación y estructuración</t>
  </si>
  <si>
    <t xml:space="preserve"> Titulación de predios</t>
  </si>
  <si>
    <t>Predios titulados en el Departamento de Antioquia</t>
  </si>
  <si>
    <t xml:space="preserve"> Promoción de estrategias sociales, pedagógicas y de desarrollo de capacidades en temas de vivienda, ahorro y crédito – (Alianza Medellín-Antioquia)</t>
  </si>
  <si>
    <t>Población beneficiada con el desarrollo de capacidades mediante capacitación</t>
  </si>
  <si>
    <t>La meta establecida para el desarrollo de capacidades se cumple en la medida de la ejecución de las soluciones de vivienda. Teniendo en cuenta que en mejoramientos de vivienda se ha avanzado principalmente en la formulación, la meta anual disminuye para acumularla al año 2014</t>
  </si>
  <si>
    <t>Secretaría de Infraestructura Física</t>
  </si>
  <si>
    <t>2012050000234</t>
  </si>
  <si>
    <t>Desarrollo de sistemas de información en la Secretaría de infraestructura física</t>
  </si>
  <si>
    <t xml:space="preserve">Consultoría para la estructuración y viabilización de la estrategia de gestión, administración y articulación integral de la información primaria vial en Antioquia </t>
  </si>
  <si>
    <t>Estudios</t>
  </si>
  <si>
    <t>No se realizó está consultoría. Se formularon las bases para el desarrollo y operación integral de un Centro de información primaria vial para la Infraestructura vial</t>
  </si>
  <si>
    <t>Estudios para desarrollar bases de datos que faciliten la planeación y reporte de información de la gestión en infraestructura</t>
  </si>
  <si>
    <t>Se realizó el proceso precontractual para la realización del inventario vial detallado para 1,700 km de la red vial a cargo del Departamento y su interventoría. Los procesos se adjudicaron en el mes de agosto de 2013 y la ejecución se realizará durante el segundo semestre de 2013</t>
  </si>
  <si>
    <t>Desarrollo y operación de centro de gestión de información primaria vial</t>
  </si>
  <si>
    <t>Actividad a ser incorporada para segundo semestre de 2013. Proyecto en proceso de actualización</t>
  </si>
  <si>
    <t>Código 201205SGR0016</t>
  </si>
  <si>
    <t>Implementación de un Sistema para Gestión de Información Primaria Vial en Antioquia (Sistema multicapa para gestión de información primaria vial en Antioquia).</t>
  </si>
  <si>
    <t xml:space="preserve">No se incluyó en el grupo de proyectos que concursaron en el SGR, fondo C&amp;T. </t>
  </si>
  <si>
    <t>5.3 Infraestructura Sostenible</t>
  </si>
  <si>
    <t>5.3.1 Planeación e Innovación para la Infraestructura de Antioquia</t>
  </si>
  <si>
    <t>2009050000110</t>
  </si>
  <si>
    <t xml:space="preserve">Estudios de planes viales subregionales participativos en 8 subregiones del departamento de Antioquia </t>
  </si>
  <si>
    <t>Elaboración de los planes viales subregionales participativos, PVSP para 7 subregiones de Antioquia y homologación de Magdalena Medio. Investigación aplicada</t>
  </si>
  <si>
    <t>El proyecto cuenta con vigencias futuras 2012-2013. La diferencia entre el valor presupuesto inicial aprobado 2013 y el valor Total Ejecutado Recursos Departamento, corresponde a lo ejecutado en 2012</t>
  </si>
  <si>
    <t>Profesional universitario</t>
  </si>
  <si>
    <t>Los temporales se posesionaron el 24 de junio de 2013</t>
  </si>
  <si>
    <t>2012050000124</t>
  </si>
  <si>
    <t xml:space="preserve">Estudio del plan de infraestructura y movilidad 2030 Departamento de Antioquia </t>
  </si>
  <si>
    <t>Consultoría para la construcción de plan de infraestructura y movilidad del Departamento a 2030, con consideraciones de integración multimodal y conectividad intra y supra departamental.</t>
  </si>
  <si>
    <t>Se viabilizó la elaboración de 3 estudios que configuran la construcción del Plan de Movilidad: Consultoría para elaboración del Plan, Consultoría para elaboración de la Encuesta Origen-Destino y Proyecto de estudios avanzados de política, regulación, gobernanza y financiación para la construcción de instrumentos de ejecución del plan escenarios 2030 de la infraestructura, el transporte y la movilidad. Inicio en segundo semestre de 2013. El proyecto tiene vigencia futura 2013-2014 para un total de inversión de $2,400 millones de pesos y 15 meses de ejecución</t>
  </si>
  <si>
    <t>2012050000189</t>
  </si>
  <si>
    <t>Investigaciones y estudios aplicados al área de infraestructura</t>
  </si>
  <si>
    <t>Construcción metodológica para el análisis de la susceptibilidad del suelo en el Departamento de Antioquia y formulación de lineamientos  de intervención en infraestructura vial</t>
  </si>
  <si>
    <t>No se viabilizó el proyecto</t>
  </si>
  <si>
    <t>Estudio aplicado al área de planeación en infraestructura de transporte</t>
  </si>
  <si>
    <t>Se viabilizó la realización del proyecto de investigación llamado "Propuesta metodológica para la gestión integral socioambiental de proyectos de infraestructura" en Convenio con la Fac. de Minas de UNALMED por un valor total de 930 millones de pesos. Acta de Inicio 16 de agosto de 2013. Por su calidad de investigación se apropiaron $150.392.000 millones para este proyecto</t>
  </si>
  <si>
    <t xml:space="preserve"> Código 201205SGR0017</t>
  </si>
  <si>
    <t>182R17001</t>
  </si>
  <si>
    <t>Estudio, selección y estructuración de sistemas tecnológicos alternativos para estabilización de la red vial secundaria en el departamento de Antioquia  (Estudios para endurecimiento de suelos, tratamiento de taludes y nuevos pavimentos)</t>
  </si>
  <si>
    <t>Investigación aplicada para el  estudio, selección y estructuración de sistemas tecnológicos alternativos de estabilización, endurecimiento y/o pavimentación de rasantes en pruebas piloto en Antioquia</t>
  </si>
  <si>
    <t>Se adelantó el proceso precontractual para la suscripción del Convenio con UdeA por un valor total de $4.066.034.352. Acta de inicio Agosto de 2013</t>
  </si>
  <si>
    <t>Investigación aplicada para el  estudio, selección y estructuración de sistemas tecnológicos alternativos de estabilización de taludes con estructuras biomecanicas en pruebas piloto en Antioquia</t>
  </si>
  <si>
    <t>Se adelantó el proceso precontractual para la suscripción del Convenio con CIPAV por un valor total de $926.929.543. Acta de inicio Agosto de 2013</t>
  </si>
  <si>
    <t>Investigación aplicada para el  estudio, selección y estructuración de sistemas tecnológicos alternativos de protección vegetal de taludes para prevencion de la erosión en pruebas piloto en Antioquia</t>
  </si>
  <si>
    <t>estudios</t>
  </si>
  <si>
    <t>Se adelantó el proceso precontractual para la suscripción del Convenio con UdeA por un valor total de $481.262.104. Acta de inicio Agosto de 2013</t>
  </si>
  <si>
    <t>2012050000009</t>
  </si>
  <si>
    <t>Inventario y gestión predial en la red vial secundaria del Departamento de Antioquia</t>
  </si>
  <si>
    <t>Saneamiento y legalización de fajas prediales</t>
  </si>
  <si>
    <t>2012050000167</t>
  </si>
  <si>
    <t xml:space="preserve">Estudios de prefactibilidad y factibilidad para el cobro de valorización en la RVS en el Departamento de Antioquia </t>
  </si>
  <si>
    <t>Consultoría para la realización del estudio de prefactibilidad para determinar el cobro de valorización en proyectos viales de la Secretaría de Infraestructura Física</t>
  </si>
  <si>
    <t>Fueron adjudicados entre los meses de julio y agosto los estudios de prefactibilidad para el cobro de valorización generada con el proyecto rectificación y pavimentación de la Ruta T de La Leche ($142.175.400) y de la vía que une los municipiosde Puerto Nare y Puerto Triunfo ($98.565.200)</t>
  </si>
  <si>
    <t>2012050000188</t>
  </si>
  <si>
    <t xml:space="preserve">Implementación del banco de costos de proyectos en el Departamento de Antioquia </t>
  </si>
  <si>
    <t>Fortalecimiento institucional para la implementación de la estrategia de Banco de Costos en la Secretaría de Infraestructura Física</t>
  </si>
  <si>
    <t>profesional universitario</t>
  </si>
  <si>
    <t>Los temporales se posesionaron a partir del 24 de junio de 2013</t>
  </si>
  <si>
    <t>2012050000011</t>
  </si>
  <si>
    <t xml:space="preserve">Estudios de infraestructura de transporte en la red vial secundaria departamento </t>
  </si>
  <si>
    <t>Estructuración técnica, legal y financiera para la viabilización del proyecto vial Circuito de los Embalses en el Departamento de Antioquia</t>
  </si>
  <si>
    <t>Se viabilizó el Convenio con el FONADE para la realización de los estudios de estructuración del proyecto. Durante el primer semestre se tramitó la vigencia Futura ante la H. Asamblea Departamental y el proyecto inició en el mes de junio de 2013</t>
  </si>
  <si>
    <t>Fortalecimiento Institucional para el seguimiento y apropiación de los estudios, diseños, actualizaciones, auditorías, asesorías y estructuraciones de infraestructura  física realizados.</t>
  </si>
  <si>
    <t>Estudios y diseños técnicos necesarios para intervenir la red vial secundaria</t>
  </si>
  <si>
    <t>Se viabilizó la realización del proyecto de investigación llamado "Propuesta metodológica para la gestión integral socioambiental de proyectos de infraestructura" en Convenio con la Fac. de Minas de UNALMED por un valor total de 930 millones de pesos. Acta de Inicio 16 de agosto de 2013. Se apropiaron $99.608.000 para la realización de este proyecto</t>
  </si>
  <si>
    <t>2012050000233</t>
  </si>
  <si>
    <t xml:space="preserve">Diseño de la guía socioambiental para el Departamento de Antioquia </t>
  </si>
  <si>
    <t>Elaboración de la guía socioambiental del Departamento de Antioquia para obras de infraestructura</t>
  </si>
  <si>
    <t>Se viabilizó la realización del proyecto de investigación llamado "Propuesta metodológica para la gestión integral socioambiental de proyectos de infraestructura" en Convenio con la Fac. de Minas de UNALMED por un valor total de 930 millones de pesos. Acta de Inicio 16 de agosto de 2013</t>
  </si>
  <si>
    <t>2012050000007</t>
  </si>
  <si>
    <t>Fortalecimiento Institucional al Programa PVIE - BID en el Departamento de Antioquia - Fortalecimiento</t>
  </si>
  <si>
    <t>Fortalecimiento Institucional para el seguimiento de programa PVIE - BID</t>
  </si>
  <si>
    <t>Consultoría Evaluación del programa PVIE - BID</t>
  </si>
  <si>
    <t>Se avanzó en la formulación del proyecto guía para la Evaluación Final y la selección del Consultor. El proyecto inicia durante el segundo semestre de 2013 y cuenta con Vigencia futura 2014. tiempo de realización 6 meses</t>
  </si>
  <si>
    <t xml:space="preserve">Fortalecimiento Institucional al Programa PVIE - BID en el Departamento de Antioquia - Auditoria Financiera </t>
  </si>
  <si>
    <t>Realización de auditoría financiera 2012 Y 2013 externa al programa PVIE - BID</t>
  </si>
  <si>
    <t>5.3.2 Antioquia Conectada: Infraestructura para la Integración y Competitividad de Antioquia</t>
  </si>
  <si>
    <t>2012050000294</t>
  </si>
  <si>
    <t>Vías nuevas, mejoradas y/o rehabilitadas financiadas por el Gobierno Nacional</t>
  </si>
  <si>
    <t>Fortalecimiento institucional para la implementación de la estrategia de Seguimiento a las vías nuevas, mejoradas y/o rehabilitadas por el Gobierno Nacional en Antioquia</t>
  </si>
  <si>
    <t>2008050000385</t>
  </si>
  <si>
    <t>Construcción Obras de Protección para la recuperación de una parte del Litoral Caribe,</t>
  </si>
  <si>
    <t>Obras de protección</t>
  </si>
  <si>
    <t>2012050000278</t>
  </si>
  <si>
    <t>Mejoramiento Conexión Vial Aburrá Norte</t>
  </si>
  <si>
    <t>Construcción obra Intercambio vial Girardota, obra e interventoría</t>
  </si>
  <si>
    <t>Se avanzó en la autorización de vigencias futuras por parte de los socios para la realización del proyecto. Para los recursos departamentales el tramite ante la Asamblea Departamental se realizó en mayo del 2013</t>
  </si>
  <si>
    <t>Construcción obra Puente Fundadores, obra e interventoría</t>
  </si>
  <si>
    <t>Construcción obras Puentes Peatonales Candó y Bodegas del Norte, obra e interventoría</t>
  </si>
  <si>
    <t>Construcción de obras de mitigación Fallo de Ancón, obra e interventoría</t>
  </si>
  <si>
    <t>2012050000317</t>
  </si>
  <si>
    <t>Construcción, mantenimiento y operación Conexión vial Aburrá - Oriente</t>
  </si>
  <si>
    <t>Construcción obras de mitigación sitios críticos Vía Santa Elena. Obra e interventoría</t>
  </si>
  <si>
    <t>Inicio de rehabilitación de puntos críticos a la altura del colegio San Jose sobre la doble calzada Las Palmas y del K6+300 de Santa Elena (Actualmente en ejecución)</t>
  </si>
  <si>
    <t>Inversión Túnel de Oriente. Incorporación de aportes al contrato de concesión No. 97-CO-20-1811, celebrado para el Desarrollo de la Conexión Vial Aburrá - Oriente, siscrito entre el Departamento de Antioquia y la Concesión Túnel Aburrá Oriente S.A.</t>
  </si>
  <si>
    <t>Mantenimiento Doble Calzada Las Palmas y vía Santa Elena. Incorporación de aportes al contrato de concesión No. 97-CO-20-1811 (otrosí No. 14)</t>
  </si>
  <si>
    <t>Mantenimiento rutinario a los 44 km de la Conexión + 4 km adicionales tramo doble calzada Las Palmas - Chuscalito los Balsos + Mantenimiento periódico a los 4 km tramo doble calzada Las Palmas - Chuscalito los Balsos</t>
  </si>
  <si>
    <t>2012050000259</t>
  </si>
  <si>
    <t>Construcción operación y mantenimiento conexión vial Aburrá Río Cauca</t>
  </si>
  <si>
    <t>Construcción 4,1 km y obras complementarias (Incorporación de aportes al Convenio Interadministrativo 0583/96)</t>
  </si>
  <si>
    <t>Se avanza en el proceso de adjudicación, a cargo del Departamento para  la construcción de los 4,1 km y obras complementarias. Fecha estimada de inicio de obra, septiembre de 2013</t>
  </si>
  <si>
    <t>Construcción obras de mitigación en sitios críticos antigua vía el mar, obra e interventoría</t>
  </si>
  <si>
    <t># puntos críticos</t>
  </si>
  <si>
    <t>6 puntos críticos atendidos en la antigua vía al mar</t>
  </si>
  <si>
    <t>2010050000033</t>
  </si>
  <si>
    <t>Aburrá - Sur</t>
  </si>
  <si>
    <t>sin recursos 2013 pero con ejecución física</t>
  </si>
  <si>
    <t>Mejoramiento y pavimentación tramo Ancón Sur-Mayorca</t>
  </si>
  <si>
    <t>Rehabilitación y repavimentación de la vía Ancón Sur - Mayorca 7,2 km.</t>
  </si>
  <si>
    <t>2012050000008</t>
  </si>
  <si>
    <t>Mantenimiento, rehabilitación y mejoramiento de la red vial secundaria RVS del Departamento de Antioquia</t>
  </si>
  <si>
    <t>Contratos de mantenimiento rutinario en las subregiones de Antioquia. Obra e interventoría</t>
  </si>
  <si>
    <t>Mantenimientos rutinarios realizados durante el primer semestre de 2013. No incluye 960 km de mantenimiento manual</t>
  </si>
  <si>
    <t>Contratos de mantenimiento, rehabilitación y mejoramiento de la red vial secundaria en las subregiones de Antioquia. Obra e interventoría</t>
  </si>
  <si>
    <t>Se realizó la etapa precontractual para la contratación de los 5 contratos de obra + 5 de interventoría para el mantenimiento, rehabilitación y mejoramiento de la red vial secundaria en las subregiones de Antioquia. Se adjudicaron los días 20 y 21 de agosto de 2013</t>
  </si>
  <si>
    <t>Obras de mitigación a puntos críticos</t>
  </si>
  <si>
    <t>9 puntos críticos atendidos mediante contrato de Urgencia Manifiesta, 2 en mantenimiento subregional subregión suroeste y 2 en subregión Oriente</t>
  </si>
  <si>
    <t>Atención a emergencias por derrumbe en la red vial secundaria</t>
  </si>
  <si>
    <t>Fortalecimiento institucional para el seguimiento, supervisión y verificación en campo del cumplimiento de las obras</t>
  </si>
  <si>
    <t>profesional</t>
  </si>
  <si>
    <t>201205SGR0021</t>
  </si>
  <si>
    <t>Habilitación de circuitos viales subregionales en Antioquia para potenciar la conectividad y accesibilidad del Departamento.</t>
  </si>
  <si>
    <t>Rehabilitación de circuitos viales subregionales 2012. Contratos de mantenimiento, rehabilitación y mejoramiento de la red vial secundaria en las subregiones de Antioquia. Obra e interventoría</t>
  </si>
  <si>
    <t>Se realizó la etapa precontractual para la contratación de los 5 contratos de obra + 5 de interventoría para el mantenimiento, rehabilitación y mejoramiento de la red vial secundaria en las subregiones de Antioquia, que incluyen la realización de las obras de Circuitos Viales. Se adjudicaron los días 20 y 21 de agosto de 2013</t>
  </si>
  <si>
    <t>Elaboración de documentación de estrategias de planeación para los circuitos viales subregionales 2012</t>
  </si>
  <si>
    <t>Se avanza en la suscripción de contrato de operador social 2014-2015 que incluye entre sus alcances la realización de esta actividad</t>
  </si>
  <si>
    <t>2012050000213</t>
  </si>
  <si>
    <t>Recuperación de la malla víal del departamento de Antioquia PVIE BID - OBRA</t>
  </si>
  <si>
    <t>Contratos de obra para el mantenimiento, rehabilitación de tramos viales BID Fase 1.</t>
  </si>
  <si>
    <t xml:space="preserve">Se ejecutaron al 100% todas las obras de rehabilitación financiadas con recursos de prestamo BID durante el primer semestre de 2013 (BID fase 1) equivalentes a 569,3 km (avance trimestre 24,6 km). </t>
  </si>
  <si>
    <t>Contratos de obra para el mantenimiento, rehabilitación de tramos viales BID Fase 2.</t>
  </si>
  <si>
    <t>Durante el mes de julio inician las obras del BID Fase 2</t>
  </si>
  <si>
    <t>Recuperación de la malla víal del departamento de Antioquia PVIE BID - INTERVENTORIA</t>
  </si>
  <si>
    <t>Contratos de interventoría para el seguimiento a las obras de mantenimiento, rehabilitación de tramos viales BID Fase 1.</t>
  </si>
  <si>
    <t>Contratos de interventoría para el seguimiento a las obras de mantenimiento, rehabilitación de tramos viales BID Fase 2.</t>
  </si>
  <si>
    <t>2012050000019</t>
  </si>
  <si>
    <t>Mantenimiento, rehabilitación, mejoramiento y construcción de puentes de la red vial secundaria RVS en el Departamento de Antioquia</t>
  </si>
  <si>
    <t>puentes mantenidos</t>
  </si>
  <si>
    <t>Los recursos están apropiados para los contratos de mantenimiento, rehabilitación y mejoramiento de la red vial secundaria en las subregiones de Antioquia. Se adjudicaron los días 20 y 21 de agosto de 2013
En indicadores físicos de asociados a la construcción, rehabilitación y/o mantenimiento de puentes se cuentan a junio 30 las obras del Puente Carlos Lleras Restrepo sobre el río Cauca, municipio de Caucasia y el Puente en la entrada al municipio de Titiribí realizado en el marco del contrato de mantenimientos subregional Suroeste del primer semestre</t>
  </si>
  <si>
    <t>2012050000168</t>
  </si>
  <si>
    <t>Construcción y pavimentación de las vías en la RVS</t>
  </si>
  <si>
    <t>km pavimentados (doble riego)</t>
  </si>
  <si>
    <t>Los recursos están apropiados para los contratos de mantenimiento, rehabilitación y mejoramiento de la red vial secundaria en las subregiones de Antioquia. Se adjudicaron los días 20 y 21 de agosto de 2013</t>
  </si>
  <si>
    <t>2013050000002</t>
  </si>
  <si>
    <t>Rehabilitación y mantenimiento de vías específicas con recursos del Peaje Pajarito en la Subregión Norte del Departamento de Antioquia</t>
  </si>
  <si>
    <t>Mejoramiento y rehabilitación de las vías La Yé-Belmira (código 62AN18-2) y Pajarito-San Pedro de los Milagros-Entrerrios-Santa Rosa de Osos (código 62AN18) (sector Entrerrios-Santa Rosa de Osos) en la subregión Norte del Departamento de Antioquia</t>
  </si>
  <si>
    <t>En proceso precontractual. Las obras se realizarán entre los meses de noviembre y diciembre de 2013</t>
  </si>
  <si>
    <t>2012050000198</t>
  </si>
  <si>
    <t>Renovación y aumento de la señalización en las vías de la red vial secundaria en el Departamento de Antioquia</t>
  </si>
  <si>
    <t>Producción e instalación de la señalización vertical informativa para la red vial a cargo del departamento de Antioquia</t>
  </si>
  <si>
    <t>Contrato adjudicado en el mes de agosto de 2013. Obras a realizarse entre los meses de septiembre y diciembre</t>
  </si>
  <si>
    <t>5.3.3 Infraestructura para el desarrollo sostenible de las comunidades locales</t>
  </si>
  <si>
    <t>2012050000204</t>
  </si>
  <si>
    <t>Apoyo al sistema de cofinanciación la intervención de vías terciarias</t>
  </si>
  <si>
    <t>Mantenimiento mecánico y atención de emergencias por derrumbe en vías terciarias</t>
  </si>
  <si>
    <t>Avances de mantenimiento mecánico en Abejorral (11%) y Frontino (7%). El contrato de arrendamiento de maquinaria sufrió atrasos en el proceso precontractual por lo que las obras iniciaron en el mes de junio</t>
  </si>
  <si>
    <t>2012050000295</t>
  </si>
  <si>
    <t>Apoyo al mejoramiento de vías urbanas en algunos municipios del departamento de Antioquia</t>
  </si>
  <si>
    <t>Cofinanciación en obras de pavimentación de vías urbanas y obras de urbanismo complementarias</t>
  </si>
  <si>
    <t>Durante el primer semestre se celebró el Convenio con VIVA para el suministro de cemento y se avanzó en los procesos precontractuales para los Convenios con 118 municipios del Departamento. Las obras inician en el segundo semestre de 2013</t>
  </si>
  <si>
    <t>2012050000312</t>
  </si>
  <si>
    <t>Apoyo a los municipios para el mantenimiento de la Red Vial Terciaria Caminos de Herradura</t>
  </si>
  <si>
    <t>Mantenimiento mecánico al camino de herradura en el muncipio de Peque</t>
  </si>
  <si>
    <t>Se celebró el convenio con el municipio de Peque. Las obras inician en el segundo semestre de 2013</t>
  </si>
  <si>
    <t>2012050000111</t>
  </si>
  <si>
    <t xml:space="preserve">Mantenimiento, mejoramiento y operación de los Cables aéreos fuera del valle de Aburrá </t>
  </si>
  <si>
    <t>Estructuración del sistema de operación y mantenimiento integral de los cales aéreos a cargo del Departamento de Antioquia</t>
  </si>
  <si>
    <t>No se realizó dada las necesidades de realización del contrato de Urgencia Manifiesta</t>
  </si>
  <si>
    <t>Contrato integral para la operación y mantenimiento de los cables aéreos a cargo del Departamento de Antioquia</t>
  </si>
  <si>
    <t>cables</t>
  </si>
  <si>
    <t>Realización de Evaluación, diagnóstico, puesta a punto, actualización técnica y tecnológica, operación de pruebas y capacitación en atención de emergencia de los municipios de Jardín (408M), Jericó (710M), Yarumal (245M), Municipio de Sopetrán, San Andrés de Cuerquia (2132M), Nariño (2798M) y Argelia (2100M) y demás actividades requeridas para superación de la emergencia.</t>
  </si>
  <si>
    <t>Contrato</t>
  </si>
  <si>
    <t>En respuesta a la emergencia en el cable de Jerico en enero de 2013 se adelantó bajo la figura de Urgencia Manifiesta, la contratación de la evaluación, diagnóstico, puesta a punto, actualización técnica y tecnológica para los 6 cables a cargo del Departamento. Dichas actividades son requeridas para dejar la infraestructura en adecuadas condiciones de seguridad y de capacidad de contratación de proyectos de operación por licitación pública. el proyecto se extiende hasta diciembre 2013</t>
  </si>
  <si>
    <t>2012050000242</t>
  </si>
  <si>
    <t xml:space="preserve">Apoyo a proyectos nuevos de infraestructura de protección en algunos municipios del Departamento de Antioquia </t>
  </si>
  <si>
    <t>contrato para la construcción de obras de mitigacion, proteccion y/o restauracion hidraulica para proteccion de vias a cargo del Departamento</t>
  </si>
  <si>
    <t>El proyecto no se viabilizó al no ser posible validar la modalidad de contratación con juntas de acción comunal municipales</t>
  </si>
  <si>
    <t>Sistema de Gestión Vial en Antioquia implementado</t>
  </si>
  <si>
    <t>Avance a la fecha: Compilación, organización y sistematización de información. Se avanza en la viabilización de contrato para el desarrollo y operación de un centro de gestión de información vial durante el segundo semestre de 2013</t>
  </si>
  <si>
    <t xml:space="preserve"> Planificación y gestión de la infraestructura en Antioquia</t>
  </si>
  <si>
    <t>Planes viales subregionales participativos realizados</t>
  </si>
  <si>
    <t>Se avanza en el proyecto "Elaboración de los planes viales subregionales participativos, PVSP para 7 subregiones de Antioquia y homologación de Magdalena Medio", en el cual se avanza simulatáneamente en la realización de los 7 planes subregionales y en la homologación del PVSP existente del Magdalena Medio</t>
  </si>
  <si>
    <t>Plan de infraestructura y movilidad 2030 formulado</t>
  </si>
  <si>
    <t>Para la elaboración del Plan de Movilidad se tramitó y fue aprobada por la Honorable Asamblea Departamental, la Ordenanza 14 que autoriza comprometer vigencias futuras ordinarias 2014, requeridas para el inicio del proceso precontractual del proyecto. Se configuraron 3 proyectos que componen el Plan, los cuales inician durante el segundo semestre de 2013</t>
  </si>
  <si>
    <t xml:space="preserve"> Investigaciones y estudios aplicados al área de infraestructura</t>
  </si>
  <si>
    <t>Investigaciones y estudios realizadas sobre infraestructura vial</t>
  </si>
  <si>
    <t xml:space="preserve">Se avanzó en la viabilización de proyectos de planeación con componentes de investigación aplicada, entre otros, planes viales subregionales participativos, Metodologíapar a la gestión socioambiental para obras de infraestructura, historia de la infraestructura, estudios avanzados para la instrumentación del plan de movilidad e investigaciones financiadas por el sistema general de regalías. </t>
  </si>
  <si>
    <t>Se avanzó en la viabilización de proyectos de investigación financiados por el sistema general de regalías. Se realizaron 3 convenios que componen un proyecto marco y se invirtieron recursos propios departamentales en uno de los 3.</t>
  </si>
  <si>
    <t xml:space="preserve"> Estudios, diseños y estructuraciones para el desarrollo de la infraestructura en Antioquia</t>
  </si>
  <si>
    <t>Estudios, diseños, actualizaciones, auditorías, asesorías y estructuraciones de infraestructura física realizados</t>
  </si>
  <si>
    <t>Estudios de prefactibilidad/factibilidad para el cobro de valorización en la RVS</t>
  </si>
  <si>
    <t>Banco de costos de proyectos implementado</t>
  </si>
  <si>
    <t>Fortalecimiento equipo de trabajo: contratación un temporal especializado para la formulación, calibración y análisis de indicadores de costos de obra pública. La contratación del profesional se hizo efectiva a partir del mes de junio</t>
  </si>
  <si>
    <t>Se viabilizó el Convenio con el FONADE para la realización de los estudios de estructuración del proyecto. Durante el primer semestre se tramitó la vigencia Futura ante la H. Asamblea Departamental y el proyecto inició en el mes de junio de 2013. Se apropiaron recursos para la suscripción de convenios y contratos para la elaboración de estudios como la metodología de gestión socioambiental para obras de infraestructura, la historia de la infraestructura, entre otros</t>
  </si>
  <si>
    <t>Guía socio ambiental elaborada</t>
  </si>
  <si>
    <t>Se avanzó en la formulación del contrato para la elbaoraciónd e la auditoría final al programa de cooperación. El proyecto inicia durante el segundo semestre de 2013 y cuenta con Vigencia futura 2014. tiempo de realización 6 meses</t>
  </si>
  <si>
    <t xml:space="preserve"> Obras de infraestructuras nacionales y/o supra departamentales en Antioquia.</t>
  </si>
  <si>
    <t>Proyecto Autopistas para la Prosperidad acordado entre las partes e inicio de su construcción</t>
  </si>
  <si>
    <t>Avance de la etapa de preinversión que incluye rehabilitación de tramos de control y complementación de los estudios (70%); Inicio del proceso de precalificación base del proceso de adjudicación de tramos 1 a 4 (20%)</t>
  </si>
  <si>
    <t>Corredor Ancón Sur - Primavera: Avance construcción,  5.9 km (avance trimestre 2.09 km)
Troncal del Nordeste, avance rehabilitación y mejoramiento, 24 km (avance trimestre 3.52 km)
Intercambio La Madera, construcción 1 km. Proyecto finalizado; Barbosa - Puerto Berrío: avance mto y rehabilitación 0.65 km; Ciudad Boliar - Camilo C: avance mantenimiento 11.8 km; Hatillo - Tarazá: mejorados 2.5; El Tigre - Tasidó: mejorados 10.5 km; La Unión - Sonsón: mejorados 35 km; Medellín - La Pintada: Mantenidos 7.5 km; Puente Aurrá - Santa Fe de Antioquia: mantenidos 6 km</t>
  </si>
  <si>
    <t>Proyectos de infraestructura supra departamentales coordinados y ejecutados</t>
  </si>
  <si>
    <t>Pendiente de suscripción de ocnvenios especificos INVIAS-Gobernación de Antioquia-Gobernación de Chocó, para las intervenciones viales en las vías el tres-San Pedro de Urabá y Caucheras - Riosucio</t>
  </si>
  <si>
    <t>El contrato hace parte de proyectos suscritos en la anterior administración pendientes de financiamiento y terminación. Durante el primer semestre de 2013 se terminaron las obras y se espera avanzar en la liquidación del contrato durante el segundo semestre de 2013</t>
  </si>
  <si>
    <t xml:space="preserve"> Conexiones viales del Valle de Aburrá con subregiones vecinas (Alianza Medellín-Antioquia)</t>
  </si>
  <si>
    <t>Sitios críticos recuperados Conexión vial Aburrá – Norte</t>
  </si>
  <si>
    <t>1 sitio crítico atendidos en las abscisa K0+600 . No incluye 4 sitios intervenidos aún en ejecución,  avance K9+350 Avance 30% , K10+050 Avance 50%, K 10+550 en inicio, K7+400 Fallo de Ancon Tramo Niquia-Hatillo avance 28%</t>
  </si>
  <si>
    <t>Obras complementarias construidas Conexión vial Aburrá – Norte</t>
  </si>
  <si>
    <t>Mantenimiento periódico K0 - K6, doble calzada Niquía - Hatillo.
No incluye
1-Terminación y puesta en servicio de la vía Barbosa-Pradera.  Por inciar una vez se apruebe modificacion de la licencia fecha aproximada de incio junio de 2013.
2-Puente Girardota, Fecha de incio segundo semestre de2013
3-Puente Fundadores, Fecha de incio segundo semetre de2013
4-Puente peatonal de Cando, Fecha de incio segundo semetre de2013
5-Puente peatonal de Bodegas del Norte, Fecha de incio segundo semetre de2013
No incluye obras por iniciar 2013 o  ejecutadas vía concecionario (Modelo Finaciero): Empalme ruta 62 (50% avance), Mantenimiento periódico calzada norte-sur desde peaje Niquia hacia Copacabana 6 km avance 100%, Estacion de peaje Niquia por inicar, Infraestructura de iluminacion tramo Hatillo-Barbosa por inciar</t>
  </si>
  <si>
    <t>Vías nuevas construidas Conexión vial Aburrá – Oriente</t>
  </si>
  <si>
    <t>Se avanzó en la etapa de revisión del licenciamiento ambiental para lo cual se adelantaron estudios y diseños complementarios.
Se avanza en el análisis del modelo financiero definittivo de los proyectos</t>
  </si>
  <si>
    <t>Vías operadas y mantenidas anualmente Conexión vial Aburrá – Oriente</t>
  </si>
  <si>
    <t>52.4</t>
  </si>
  <si>
    <t>Sitios críticos recuperados Conexión vial Aburrá – Oriente</t>
  </si>
  <si>
    <t>Vías rehabilitadas, mejoradas o mantenidas anualmente Conexión vial Aburrá - Río Cauca</t>
  </si>
  <si>
    <t>Mantenimiento periódico en la conexión y en la vía antigua (Km de vía pavimentada y recuperada 15km, Km de vía señalizada 39km).
No incluye procesos iniciados en 2012: Contratos para remoción de derrumbes, tratamiento de 3 puntos críticos, , urgencia manifiesta Guaico y Arenera en la vía antigua y sobre la conexión en Meloneras. Inicio de proceso contractual de 4,1 km. Inicio de contrato por el 1% de compensación ambiental</t>
  </si>
  <si>
    <t>Vías construidas Conexión vial Aburrá - Río Cauca</t>
  </si>
  <si>
    <t xml:space="preserve"> Mantenimiento, recuperación y desarrollo de la Red Vial Secundaria (RVS)</t>
  </si>
  <si>
    <t>Vías rehabilitadas de la RVS</t>
  </si>
  <si>
    <t>Se ejecutaron al 100% todas las obras de rehabilitación financiadas con recursos de prestamo BID durante el primer semestre de 2013 (BID fase 1) equivalentes a 569,3 km (avance trimestre 24,6 km). Durante el mes de julio inician las obras del BID Fase 2</t>
  </si>
  <si>
    <t>Vías mantenidas en la RVS (municipios priorizados - desplazados)</t>
  </si>
  <si>
    <t>Mantenimientos rutinarios realizados durante el primer semestre de 2013. No incluye los 304 km de mantenimiento manual</t>
  </si>
  <si>
    <t>Puntos críticos mitigados en RVS</t>
  </si>
  <si>
    <t>Mantenimiento, recuperación y desarrollo de la Red Vial Secundaria (RVS)</t>
  </si>
  <si>
    <t>Mantenimiento y/o rehabilitación en los circuitos viales</t>
  </si>
  <si>
    <t>En proceso de Adjudicación. Incio de obras segundo semestre de 2013</t>
  </si>
  <si>
    <t>Vías de la RVS pavimentadas</t>
  </si>
  <si>
    <t>Vías de la RVS pavimentadas o construidas Municipios priorizados</t>
  </si>
  <si>
    <t>Vías señalizadas RVS</t>
  </si>
  <si>
    <t>Puentes mantenidos</t>
  </si>
  <si>
    <t>Puente Carlos Lleras Restrepo sobre el río Cauca, municipio de Caucasia. Puente en la entrada al municipio de Titiribí con contrato de mantenimientos subregionales Surooeste</t>
  </si>
  <si>
    <t>Se realizó la señalización para la vía Jericó-Canaan-Jamaica. En proceso precontractual, licitación para la señalización informativa de la red vial a cargo del Departamento. A realizarse durante segundo semestre de 2013</t>
  </si>
  <si>
    <t xml:space="preserve"> Cofinanciación de proyectos a nivel subregional y/o local</t>
  </si>
  <si>
    <t>Vías terciarias intervenidas por sistema de cofinanciación</t>
  </si>
  <si>
    <t>Vías terciarias intervenidas por sistema de cofinanciación (en los municipios priorizados - desplazados)</t>
  </si>
  <si>
    <t>Avances de mantenimiento mecánico en Abejorral (11%) y Frontino (7%)</t>
  </si>
  <si>
    <t>Vías urbanas intervenidas por sistema de cofinanciación</t>
  </si>
  <si>
    <t>Se avanzó en la suscripción de 118 convenios interadministrativos con municipios para la cofinanciación a la pavimentación de vías urbanas. Las obras se ejecutarán en el segundo semestre de 2013</t>
  </si>
  <si>
    <t>2012050000211</t>
  </si>
  <si>
    <t>Mejoramiento de parques en algunos municipios del Departamento de Antioquia</t>
  </si>
  <si>
    <t>Parques municipales intervenidos por sistema de cofinanciación</t>
  </si>
  <si>
    <t>2012050000212</t>
  </si>
  <si>
    <t>Apoyo a la construcción, mantenimiento y rehabilitaciónde puentes en la red vial terciaria del Departamento de Antioquia</t>
  </si>
  <si>
    <t>Puentes intervenidos por sistema de cofinanciación</t>
  </si>
  <si>
    <t xml:space="preserve"> Mantenimiento, mejoramiento y operación de los cables</t>
  </si>
  <si>
    <t>Cables operados, mantenidos y/o mejorados por año en Antioquia</t>
  </si>
  <si>
    <t>6 cables en operación al público. Los cables de Jericó, Yarumal y Argelia tuvieron cierres temporales durante el primer semestre. En ejecución contrato de Urgencia Manifiesta para atención integral de los 7 cables. El cable Sopetrán no es a cargo del Departamento. El cable de Argelia entra en operación en septiembre 2013</t>
  </si>
  <si>
    <t>Proyectos de infraestructura nuevos construidos por sistema de cofinanciación</t>
  </si>
  <si>
    <t>DAPARD</t>
  </si>
  <si>
    <t>2012050000065</t>
  </si>
  <si>
    <t>232065-001</t>
  </si>
  <si>
    <t>Fortalecimiento institucional al CREPAD y los CLOPAD</t>
  </si>
  <si>
    <t>Las asesorías y asistencias técnicas y el apoyo a los municipios se hace con el personal del Dapard y temporales, por lo tanto son gastos de funcionamiento</t>
  </si>
  <si>
    <t>Asesoría y/o Asistencia Técnica en Gestión del Riesgo a Municipios-Resto del Departamento.</t>
  </si>
  <si>
    <t>Asesoría y/o Asistencia Técnica en Gestión del Riesgo a Municipios-Uraba.</t>
  </si>
  <si>
    <t>Municipios Apoyados en Investigación para la Reducción de su Vulnerabilidad-rersto del Departamento.</t>
  </si>
  <si>
    <t>Municipios Apoyados en Investigación para la Reducción de su Vulnerabilidad-Urabá.</t>
  </si>
  <si>
    <t>Municipios Apoyados en la Formulación de los Planes Municipales para la Gestión del Riesgo - Resto del Departamento.</t>
  </si>
  <si>
    <t>Municipios Apoyados en la Formulación de los Planes Municipales para la Gestión del Riesgo - Urabá.</t>
  </si>
  <si>
    <t>2012050000086</t>
  </si>
  <si>
    <t>232086-001</t>
  </si>
  <si>
    <t>Sistematización integrada de información  para la prevención y atención de desastres para el Departamento de Antioquia</t>
  </si>
  <si>
    <t>Cobertura del Sistema de Información.</t>
  </si>
  <si>
    <t>Mapas de Amenaza Elaborados.</t>
  </si>
  <si>
    <t>2012050000087</t>
  </si>
  <si>
    <t>232087-001</t>
  </si>
  <si>
    <t>Construcción de los Sistemas Integrales para la atención de emergencias en el Departamento de Antioquia</t>
  </si>
  <si>
    <t>2012050000079</t>
  </si>
  <si>
    <t>232079-001</t>
  </si>
  <si>
    <t>Implantación del Sistema de Atención Logística Humanitaria Deparatamento de Antioquia</t>
  </si>
  <si>
    <t>Creación de los sistemas de atención logística humanitaria</t>
  </si>
  <si>
    <t>2012050000104</t>
  </si>
  <si>
    <t>232104-001</t>
  </si>
  <si>
    <t xml:space="preserve">Implantación de la unidad élite de atención y recuperación de desastres en el  Departamento de Antioquia </t>
  </si>
  <si>
    <t>Creación de la unidad élite de atención y recuperación de emergencias</t>
  </si>
  <si>
    <t>2012050000085</t>
  </si>
  <si>
    <t>232085-001</t>
  </si>
  <si>
    <t>Construcción de obras para la adaptación bajo variables de riesgos recurrentes en el Departamento de Antioquia</t>
  </si>
  <si>
    <t>Proyectos integrales: eliman radicalmente la amenaza de ocurrencia de un evento.</t>
  </si>
  <si>
    <t>2012050000231</t>
  </si>
  <si>
    <t>232231-001</t>
  </si>
  <si>
    <t>Construcción de las obras para mitigación de los daños generados en la oleada invernal 2010 - 2011 en los dierentes puntos críticos del Departamento de Antioquia</t>
  </si>
  <si>
    <t>Actividades administratativas</t>
  </si>
  <si>
    <t xml:space="preserve"> Fortalecimiento institucional al CREPAD y los CLOPAD</t>
  </si>
  <si>
    <t>Asesorías y asistencias técnicas en gestión del riesgo a municipios</t>
  </si>
  <si>
    <t>Municipios apoyados en investigaciones para la reducción de su vulnerabilidad</t>
  </si>
  <si>
    <t>Municipios apoyados en la formulación de los Planes municipales para la gestión del riesgo</t>
  </si>
  <si>
    <t xml:space="preserve"> Sistematización integrada de información para la prevención y atención de desastres</t>
  </si>
  <si>
    <t>Cobertura del sistema de información para la prevención y atención de desastres</t>
  </si>
  <si>
    <t>Mapas de amenazas elaborados</t>
  </si>
  <si>
    <t>Se van a elaborar a partir del segundo semestre de 2013</t>
  </si>
  <si>
    <t xml:space="preserve"> Creación de los sistemas integrales para la atención de emergencias</t>
  </si>
  <si>
    <t>Sistema integral de atención de emergencias creado</t>
  </si>
  <si>
    <t>Se van a ejecutar en el segundo semestre de 2013</t>
  </si>
  <si>
    <t xml:space="preserve"> Creación de los sistemas de atención logística humanitaria</t>
  </si>
  <si>
    <t>Sistemas de atención humanitaria funcionando</t>
  </si>
  <si>
    <t xml:space="preserve"> Creación de la unidad elite de atención y recuperación de emergencias</t>
  </si>
  <si>
    <t>Eventos atendidos por la Unidad élite de emergencias</t>
  </si>
  <si>
    <t xml:space="preserve"> Plan de obras para la adaptación bajo las variables de riesgos recurrentes</t>
  </si>
  <si>
    <t>Proyectos integrales de obras</t>
  </si>
  <si>
    <t>Departamento Administrativo de Planeación</t>
  </si>
  <si>
    <t>2009050000017</t>
  </si>
  <si>
    <t>221093-001</t>
  </si>
  <si>
    <t xml:space="preserve">Gestión para resultados GpR para el Departamento de Antioquia </t>
  </si>
  <si>
    <t>El valor estimado inicial fue de $89.000.000 y la contratación se realizó por $105.033.351: El valor ejecutado corresponde al RPC</t>
  </si>
  <si>
    <t>Contratación de un consultor con conocimientos especializados en el tema de presupuesto por resultados</t>
  </si>
  <si>
    <t>En el concurso de méritos se seleccionó una firma consultora con un coordinador y un profesional de apoyo. El tiempo real corresponde a la planeación y cronograma contractual.</t>
  </si>
  <si>
    <t>Publicaciones - evento en el tema de PPR</t>
  </si>
  <si>
    <t>La publicación en el tema de presupuesto por resultados, depende de los avances de la Consultoría  contratada. En el momento, se encuentra en revisión el plan de trabajo y el cronograma.</t>
  </si>
  <si>
    <t>2008050000059</t>
  </si>
  <si>
    <t>220078-001</t>
  </si>
  <si>
    <t xml:space="preserve">Implementación de sistemas de monitoreo y evaluación de la gestión  departamental y municipal y bancos de proyectos en el Departamento de Antioquia </t>
  </si>
  <si>
    <t>El valor ejecutado corresponde al RPC</t>
  </si>
  <si>
    <t>Contratación del mantenimiento y soporte técnico del sistema Omega</t>
  </si>
  <si>
    <t xml:space="preserve">La adición del contrato de la Mesa de Ayuda se firmó el 17 de junio de 2013. Se vinculó ingeniera de sistemas.  </t>
  </si>
  <si>
    <t xml:space="preserve"> Traslado entre rubros presupuestales para viáticos y gastos de viaje para los funcionarios temporales que apoyaran el banco de proyectos y la gestión para resultados</t>
  </si>
  <si>
    <t>No se requirió la realización de dicho traslado.</t>
  </si>
  <si>
    <t>Practicantes para el tema de monitoreo y Evaluación de la Gestión (Traslado a la Secretaría de Gestión Humana)</t>
  </si>
  <si>
    <t>Se realizó el traslado presupuestal programado para el practicante del primer semestre en el  tema de Monitoreo.</t>
  </si>
  <si>
    <t>2012050000125</t>
  </si>
  <si>
    <t>222125-001</t>
  </si>
  <si>
    <t>Fortalecimiento del sistema de información de la Dirección de Sistemas de indicadores para el Departamento de Antioquia</t>
  </si>
  <si>
    <t>Andrea</t>
  </si>
  <si>
    <t>Actualización del Software SPSS</t>
  </si>
  <si>
    <t>Se encuentra amparada en el RPC  4500031875</t>
  </si>
  <si>
    <t>Actualización de suscripciones colección de la Hemeroteca</t>
  </si>
  <si>
    <t>Tiene CDP N° 3500025469 se ejecutará en el mes de octubre de 2013</t>
  </si>
  <si>
    <t xml:space="preserve">Pago de salario a estudiantes en práctica </t>
  </si>
  <si>
    <t>En el primer semestre se pagó un practicante con recusos de otra dependencia.  Para los 2 practicantes del segundo semestre se realizó un traslado  a la Secretaría de Gestón Humanas en el mes de mayo, mediante Decreto N° 2375 de mayo31 de 2013.</t>
  </si>
  <si>
    <t>Apoyo logístico para capacitaciones (refrigerios )</t>
  </si>
  <si>
    <t>Traslado realizado a la Gerencia de comunicaciones mediante Decreto N° 1908 de mayo 9 de 2013, quien ejecuta y reporta</t>
  </si>
  <si>
    <t>Publicacion cuentas economicas de Antioquia</t>
  </si>
  <si>
    <t>Traslado realizado a la Gerencia de comunicaciones mediante Decreto N° 1908 de mayo 9 de 2013</t>
  </si>
  <si>
    <t>Encuesta de Calidad de Vida Comisión Tripartita (Gobernación - Municipio de Medellín, Área Metropolitana del Valle de Aburrá )</t>
  </si>
  <si>
    <t>Interventoria  para la encuesta de calidad de vida por la comision tripartita</t>
  </si>
  <si>
    <t>Esta actividad esta incluida en la Encuesta de Calidad de vida</t>
  </si>
  <si>
    <t>Diseño, diagramación y elaboración de producto digital tipo multimedia interactiva con buscadores por áera temática y área geográfica para públicación de Anuario Estadístico de Antioquia 2012</t>
  </si>
  <si>
    <t>2012050000332</t>
  </si>
  <si>
    <t>222332-001</t>
  </si>
  <si>
    <t>Sistematización de la información espacial del Departamento de Antioquia</t>
  </si>
  <si>
    <t>Contratación de los servicios profesionales del personal de apoyo para el Sistema de Información Georreferenciado Integrador (IDE-DataWarehouse) del Departamento</t>
  </si>
  <si>
    <t>meses</t>
  </si>
  <si>
    <t>Contratación de hardware y software Especializado en el apoyo para el Sistema de Información Georreferenciado Integrador (IDE-DataWarehouse) del Departamento</t>
  </si>
  <si>
    <t>Contratar el Outsourcing de Administración de la Infraestructura y Plataforma Tecnologica del Sistema de Información Departamental IDE</t>
  </si>
  <si>
    <t>Contratación de tres consultores para la implementación y/o sostenibilidad de las herramientas de la gestión para resultados en los municipios seleccionados.</t>
  </si>
  <si>
    <t>El tiempo durante el primer semestre corresponde a la planeación de actividades previas. El equipo de consultores, inició labores a partir del 28 de junio</t>
  </si>
  <si>
    <t>Vinculación profesional temporal para el tema de gestión para resultados (profesional universitario - grado 4)</t>
  </si>
  <si>
    <t>El profesional fue vinculado desde marzo de 2013.</t>
  </si>
  <si>
    <t>Publicación en el tema de GpR (folleto - boletín)</t>
  </si>
  <si>
    <t>A la fecha no se ha hecho ninguna publicación en el tema.</t>
  </si>
  <si>
    <t>2012050000118</t>
  </si>
  <si>
    <t>222188-001</t>
  </si>
  <si>
    <t xml:space="preserve">Fortalecimeinto fiscal y financiero de los 125 municipios de Antioquia </t>
  </si>
  <si>
    <t>Proyecto de fortalecimiento de ingresos de 40 municipios</t>
  </si>
  <si>
    <t>No</t>
  </si>
  <si>
    <t>Se ha venido acompañando de manera permanente a los 40 municipios en el plano de fortalecimiento de ingresos. La ejecución de este proyeto finaliza el 06 de Diciembre 2013.</t>
  </si>
  <si>
    <t>Practicantes de excelencia</t>
  </si>
  <si>
    <t>Se ha recibido el apoyo por parte de 5 practicantes durante el primer semestre.</t>
  </si>
  <si>
    <t>Estratégia de transporte para visitas de fortalecimiento municipal</t>
  </si>
  <si>
    <t>La estrategia está en proceso de gestión.</t>
  </si>
  <si>
    <t>2012050000060</t>
  </si>
  <si>
    <t>222060-001</t>
  </si>
  <si>
    <t xml:space="preserve">Fortalecimiento de los bancos de proyectos municipales y del Banco Departamental de Antioquia </t>
  </si>
  <si>
    <t>Avances de Dayra</t>
  </si>
  <si>
    <t>Implementación del módulo SAP de Proyectos (Traslado a la Dirección de Informática)</t>
  </si>
  <si>
    <t>Se realizó el traslado presupuestal. Los avances corresponden a la definición de requerimientos técnicos, documentación, revisión del sistema y configuración inicial. Se realizó proceso contractual pero no se presentaron propuestas. Se están analizando diferentes alternativas.</t>
  </si>
  <si>
    <t>Vinculación profesional temporal - ingeniero de sistemas</t>
  </si>
  <si>
    <t>El profesional viene trabajando en el nuevo Omega.</t>
  </si>
  <si>
    <t>Vinculación profesional temporal para bancos de proyectos y apoyo municipal</t>
  </si>
  <si>
    <t>El profesional es responsable del apoyo a los bancos de proyectos municipales.</t>
  </si>
  <si>
    <t>Contratación para la capacitación en el tema de proyectos (talleres)</t>
  </si>
  <si>
    <t>No se ha realizado contratación, porque conjuntamente con la ESAP se está diseñando una estrategia de capacitación.</t>
  </si>
  <si>
    <t>Curso virtual en el tema de proyectos</t>
  </si>
  <si>
    <t>Con Antioquia Digital, se ha venido trabajando  el diseño y montaje de una plataforma virtual. Se están definiendo contenidos.</t>
  </si>
  <si>
    <t>Eventos - actividades de logística, publicaciones (Traslado a la Gerencia de Comunicaciones)</t>
  </si>
  <si>
    <t xml:space="preserve">Se hizo traslado presupuestal a la Gerencia de Comunicaciones. Se han realizado 9 eventos, de los cuales 6 son del tema de regalías, el resto  es sobre proyectos y Sicep. </t>
  </si>
  <si>
    <t>Practicante Dirección  para el tema del banco de proyectos. ( Traslado a la Secretaría de Gestión Humana)</t>
  </si>
  <si>
    <t>Se realizó el traslado para el practicante del primer semestre.</t>
  </si>
  <si>
    <t>Contratación de dos profesionales para conformar el equipo técnico del sistema general de regalías</t>
  </si>
  <si>
    <t>Se realizó la contratación de los dos profesionales para el equipo de regalías, desde el 1° de febrero de 2013.</t>
  </si>
  <si>
    <t>Contratación de un técnico para conformar el equipo del sistema general de regalías</t>
  </si>
  <si>
    <t>Se realizó la contratación de un técnico para el equipo de regalías, desde el 1° de febrero de 2013.</t>
  </si>
  <si>
    <t>2012050000248</t>
  </si>
  <si>
    <t>222248-001</t>
  </si>
  <si>
    <t xml:space="preserve">Fortalecimiento de la capacidad de planificación y gestión del territorio en el Departamento de Antioquia </t>
  </si>
  <si>
    <t>Capacitación.</t>
  </si>
  <si>
    <t>Se realizan 2 eventos de "Revisión y ajuste de los POT período 2012-2015" conjuntamente con el Ministerio de Vivienda, Ciudad y Territorio, las Car, organismos  del gobierno dptal. ( Abril 29-30 en El Santuario con 26 municipios invitados de  la jurisdicción de Cornare, además de San Roque y Puerto Triunfo. El 4 y 5 de junio se realizó en Santa Rosa de Osos con 23 mcpios invitados de la jurisdicción de Corantioquia, además de Giraldo y Cañasgordas, se realizará una última en septiembre en Urabá con 20 mcpios. invitados de la jurisdicción de CorpoUrabá.</t>
  </si>
  <si>
    <t>Impresos y publicaciones.</t>
  </si>
  <si>
    <t>2008050000515</t>
  </si>
  <si>
    <t>251004-001</t>
  </si>
  <si>
    <t xml:space="preserve">Mejoramiento de los procesos de actualización y conservación catastral de los municipios del Departamento de Antioquia </t>
  </si>
  <si>
    <t>Soporte y Mejoramiento Oficina Virtual de Catastro</t>
  </si>
  <si>
    <t>Contratación de los servicios profesionales del personal de apoyo para la asesoría, acompañamiento en la gestión, depuración y mejoramiento de la información catastral de los Municipio de Antioquia</t>
  </si>
  <si>
    <t>Contratación de hardware y software Especializado en el apoyo para la asesoría, acompañamiento en la gestión, depuración y mejoramiento de la información catastral de los Municipio de Antioquia</t>
  </si>
  <si>
    <t>Contratación de las actividades de mejoramiento de los procesos y procedimiento de la Dirección de Sistemas de Información y Catastro</t>
  </si>
  <si>
    <t>2012050000277</t>
  </si>
  <si>
    <t>222277-001</t>
  </si>
  <si>
    <t>Implementación de Gerencias Subregionales en Antioquia</t>
  </si>
  <si>
    <t>G Municipios</t>
  </si>
  <si>
    <t>Evaluación Acuerdos Publicos 2012</t>
  </si>
  <si>
    <t>Número de documentos de acuerdos evaluados</t>
  </si>
  <si>
    <t>Elaboración de Acuerdos Públicos 2013</t>
  </si>
  <si>
    <t>Numero de municipios que firman Acuerdos Públicos.</t>
  </si>
  <si>
    <t>Se realizo evaluación y se considero que los 10 municipios del area metropolitana no firmarian acuerdos públicos, ya que con ellos se trabajaria bajo otra politica.</t>
  </si>
  <si>
    <t>Realización de encuentros del Gobernador con los Alcaldes.</t>
  </si>
  <si>
    <t>Número de encuentros realizados</t>
  </si>
  <si>
    <t>El encuentro del mes de junio no se hizo ya que se ha tenido una relación constante con los municipios.</t>
  </si>
  <si>
    <t>Realización de seguimiento Acuerdos Públicos 2013</t>
  </si>
  <si>
    <t>Número de informes de seguimiento</t>
  </si>
  <si>
    <t>La programación inicial se habia tomado para hacerla bimensual, pero se tomo la decisión de hacerlo mensual, a partir del mes siguiente a la firma.</t>
  </si>
  <si>
    <t>Realización de jornadas preparatorias de Regalias Regionales</t>
  </si>
  <si>
    <t>Número de jornadas preparatorias realizadas</t>
  </si>
  <si>
    <t>Preparación de salidas del Gobernador a los municipios</t>
  </si>
  <si>
    <t>Número de salidas del Gobernador a los municipios</t>
  </si>
  <si>
    <t>Elaboración  de información de contexto de los municipios de Antioquia</t>
  </si>
  <si>
    <t>Número de municipios con documento de contexto</t>
  </si>
  <si>
    <t>Realización de encuentros o reuniones con los Alcaldes del departamento para acompañamiento y seguimiento a la labor conjunta</t>
  </si>
  <si>
    <t>Número de reuniones realizadas</t>
  </si>
  <si>
    <t>201205SGR0001</t>
  </si>
  <si>
    <t>222R01-001</t>
  </si>
  <si>
    <t xml:space="preserve">La sociedad antiqueña del bicentenario </t>
  </si>
  <si>
    <t>Realización de la encuesta de antioquia</t>
  </si>
  <si>
    <t>Publicacion final del documento</t>
  </si>
  <si>
    <t>Contratacion de expertos para escribir capitulos referentes a los 15 temas relacionados con la sociedad antioqueña</t>
  </si>
  <si>
    <t>2012050000244</t>
  </si>
  <si>
    <t>222244-001</t>
  </si>
  <si>
    <t xml:space="preserve">Fortalecimiento al concejo territorial de Planeación departamental </t>
  </si>
  <si>
    <t>Jornada de seguimiento semestral al  PD en las subregiones.</t>
  </si>
  <si>
    <t>Realización de reuniones ordinarias mensuales.
 Para el segundo semestre se realizará la ejecución del Contrato No. 4600000541 de agosto 20 de 2013 cuyo objeto es:Prestar el servicio de apoyo advo. Y, mediante admon. Delegada, el suministro de bienes y servicios para apoyo logístico, que sean requeridos para el cumplimiento de las actividades misionales del CTPD.</t>
  </si>
  <si>
    <t>Apoyo y estructuración de foros de seguimiento al Plan y comunicaciones.</t>
  </si>
  <si>
    <t>6 Proyecto integral para el desarrollo de Urabá. - Urabá: un mar de oportunidades</t>
  </si>
  <si>
    <t>6.4 Ordenamiento territorial sostenible y mecanismos para la integración</t>
  </si>
  <si>
    <t xml:space="preserve">6.4.1 Ordenamiento Territorial de Áreas Especiales </t>
  </si>
  <si>
    <t>2012050000251</t>
  </si>
  <si>
    <t>222251-001</t>
  </si>
  <si>
    <t>Formulación lineamientos de ordenamiento territorial para la subregión de Urabá Departamento de Antioquia</t>
  </si>
  <si>
    <t>Definición del modelo territorial de referencia</t>
  </si>
  <si>
    <t>Diagnóstico de las dimensiones físicas socioeconómicas y ambientales del territorio de Urabá</t>
  </si>
  <si>
    <t>Formulación de las directrices de ordenamiento territorial de Urabá</t>
  </si>
  <si>
    <t>2012050000255</t>
  </si>
  <si>
    <t>222255-001</t>
  </si>
  <si>
    <t>Actualización de los lineamientos de ordenamiento y manejo integral de la unidad ambiental costera del Darién</t>
  </si>
  <si>
    <t>Actualización de los líneamientos de manejo integrado de la Unidad Ambiental Costera del Darien</t>
  </si>
  <si>
    <t>Análisis y redefinición de los líneamientos de manejo integrado de la Unidad Ambiental Costera del Darien</t>
  </si>
  <si>
    <t>Implementación de los líneamientos de manejo integrado de la Unidad Ambiental Costera del Darien</t>
  </si>
  <si>
    <t>Contrato de prestación de servicios para apoyar el proceso de formulación e implementación del modelo de gestión territorial para las políticas territoriales, programas y proyectos multisectoriales que integran las líneas 6 y 7 del Plan De Desarrollo Antioquia La Más Educada</t>
  </si>
  <si>
    <t>2012050000254</t>
  </si>
  <si>
    <t>222254-001</t>
  </si>
  <si>
    <t>Formulación de directrices y orientaciones para el ordenamiento territorial supramunicipal en Urabá Departamento de Antioquia</t>
  </si>
  <si>
    <t>Traslado presupuestal a la Secretaria de Gestión Humana y Desarrollo Organizacional para la respectiva vinculación del practicante de excelencia para el primer semestre de 2013</t>
  </si>
  <si>
    <t>Diágnostico del Área de desarrollo territorial del litoral y de las zonas urbanas impactadas por el Proyecto Regional Integral para el desarrollo del Urabá</t>
  </si>
  <si>
    <t>Diágnostico del Área de desarrollo territorial del eje urbano Turbo-Apartadó-Carepa-Chigorodó</t>
  </si>
  <si>
    <t>Definición de las directrices y orientaciones para el ordenamiento territorial supramunicipal</t>
  </si>
  <si>
    <t xml:space="preserve">6.4.2.Mecanismos jurídicos, institucionales y financieros para el Desarrollo regional </t>
  </si>
  <si>
    <t>2012050000314</t>
  </si>
  <si>
    <t>222314-001</t>
  </si>
  <si>
    <t>Estudios específicos para el desarrollo de la región de Urabá Departamento de Antioquia</t>
  </si>
  <si>
    <t>Traslado presupuestal a la Gerencia de Comunicaciones para diferentes actividades durante el año</t>
  </si>
  <si>
    <t>Comunicación y difusión del Proyecto Regional Integral para el desarrollo del Urabá</t>
  </si>
  <si>
    <t>Realización de estudios y consultorías especializadas para el desarrollo regional de Urabá</t>
  </si>
  <si>
    <t>7 Antioquia sin fronteras</t>
  </si>
  <si>
    <t>7.2 Acuerdos para el Desarrollo territorial y sectorial</t>
  </si>
  <si>
    <t xml:space="preserve">7.2.1 Alianzas con departamentos vecinos sobre territorios compartidos </t>
  </si>
  <si>
    <t>2012050000253</t>
  </si>
  <si>
    <t>222253-001</t>
  </si>
  <si>
    <t>Apoyo para la gestión de esquemas asociativos territoriales con Departamentos vecinos</t>
  </si>
  <si>
    <t>Apoyo al proyecto para el mantenimiento y recuperación del río Magdalena</t>
  </si>
  <si>
    <t>2012050000315</t>
  </si>
  <si>
    <t>222315-001</t>
  </si>
  <si>
    <t>Fortalecimiento de las capacidades de gestión y planificación para el desarrollo de Antioquia sin fronteras</t>
  </si>
  <si>
    <t>Asesorías para el fortalecimiento de capacidades institucionales para Antioquia sin Fronteras</t>
  </si>
  <si>
    <t>7.2.2 Alianzas sectoriales estratégicas</t>
  </si>
  <si>
    <t>222052-001</t>
  </si>
  <si>
    <t>Apoyo para la realización de encuentros y acuerdos sectoriales de Antioquia con otros departamentos vecinos</t>
  </si>
  <si>
    <t xml:space="preserve">Encuentros para el análisis de las políticas macroeconómicas </t>
  </si>
  <si>
    <t>7.2.4. Ordenamiento territorial y acuerdos supramunicipales</t>
  </si>
  <si>
    <t>2012050000276</t>
  </si>
  <si>
    <t>222276-001</t>
  </si>
  <si>
    <t>Implementación de los lineamientos de ordenamiento territorial para Antioquia</t>
  </si>
  <si>
    <t>Las actividades de éste proyecto se realizarán en el segundo semestre de 2013.</t>
  </si>
  <si>
    <t>Ratificación de voluntades y suscripción Convenio.</t>
  </si>
  <si>
    <t>Contratación del estudio ( Apertura proceso abierto).</t>
  </si>
  <si>
    <t>Consolidación y articulación de LOTA Fase I y II y articulación con la LOOT y con los Lineamientos nacionales de la Comisión de Ordenamiento Territorial</t>
  </si>
  <si>
    <t>Definición de la política de ordenamiento territorial</t>
  </si>
  <si>
    <t>2012050000037</t>
  </si>
  <si>
    <t>222037-001</t>
  </si>
  <si>
    <t xml:space="preserve">Formulación de Planes y Estudios para la Gestión y Ordenamiento Territorial departamental y subregional en el Departamento de Antioquia </t>
  </si>
  <si>
    <t xml:space="preserve">Elaboración estudios territoriales. </t>
  </si>
  <si>
    <t>2012050000249</t>
  </si>
  <si>
    <t>222249-001</t>
  </si>
  <si>
    <t xml:space="preserve">Fortalecimiento de la estrategia de la gestión tripartita como instancia articuladora y gestión concertada mediante alianzas que direccionen y articulen acciones para la gestión territorial integrada en el Departamento de Antioquia </t>
  </si>
  <si>
    <t>Firma convenio marco.</t>
  </si>
  <si>
    <t xml:space="preserve">Convenio con ente dinamizador para operación de la  Comisión </t>
  </si>
  <si>
    <t>Mesas-talleres Subregionales temas estudios</t>
  </si>
  <si>
    <t>Estudios e investigaciones temas claves de ordenación territorial y desarrollo regional.</t>
  </si>
  <si>
    <t>2012050000250</t>
  </si>
  <si>
    <t>222250-001</t>
  </si>
  <si>
    <t>Implementación de mecanismos de integración supramunicipales en el Valle de San Nicolás y el occidente medio, entre otros</t>
  </si>
  <si>
    <t>Formular el plan subregional de ordenamiento territorial en el Valle de San Nicolás.
Diagnóstico de problemáticas, definición de visión del territorio y concertación de acciones en el Occidente medio.</t>
  </si>
  <si>
    <t>VARIACIÓN DE RECURSOS  FINANCIEROS SEMESTRE 1 
(Pesos)</t>
  </si>
  <si>
    <t>VARIACIÓN DE RECURSOS  FINANCIEROS SEMESTRE 2
(Pesos)</t>
  </si>
  <si>
    <t xml:space="preserve"> Implementación de la Gestión para Resultados en la Gobernación - Presupuesto para Resultados (Alianza Medellín Antioquia)</t>
  </si>
  <si>
    <t>Implementación del presupuesto por resultados en la Gobernación de Antioquia</t>
  </si>
  <si>
    <t>Se adelantó el Concurso de Méritos y se seleccionó al Consorcio F&amp;N para iniciar la implementación del Presupuesto por Resultados en la Gobernación. Se firmó acta de inició el día 4 de julio.</t>
  </si>
  <si>
    <t>El sistema Omega tenía un avance a junio 30 de un 24%. En lo financiero la variación es negativa debido a los traslados realizados a la Secretaría de Gestión Humana y a la Dirección de Catastro.</t>
  </si>
  <si>
    <t>Fortalecimiento de la transparencia y la gestión institucional, administrativa, financiera y fiscal del municipio</t>
  </si>
  <si>
    <t>Municipios con herramientas de la gestión por resultados implementadas</t>
  </si>
  <si>
    <t>Se inició el acompañamiento técnico a las administraciones municipales seleccionadas y los consultores se encuentran realizando la primera visita a 9 municipios nuevos y a 20 con sostenibilidad. El avance fisico se contabilizará en el segundo semestre.
En lo financiero, la variación negativa se explica en los traslados realizados por valor de $20.261.257  a Comunicaciones y a la Dirección de Análisis y Diseño Organizacional y se adicionaron recursos por valor de $8.966.649</t>
  </si>
  <si>
    <t>Municipios acompañados con herramientas y programas de saneamiento fiscal y financiero según necesidad</t>
  </si>
  <si>
    <t>En el 2012 se  acompañó a 20 municipios a través del proyecto de fortalecimiento de ingresos y en el 2013 se amplia la cobertura en dicho acompañamiento a 20 municipios más, llegando a un acompañamiento de  40 municipios, los cuales se han seleccionado de acuerdo a un indicador de prioridad de acompañamiento que calculó la dirección.</t>
  </si>
  <si>
    <t xml:space="preserve"> Fortalecimiento de la capacidad de planificación y gestión del territorio</t>
  </si>
  <si>
    <t>Bancos de Proyectos Municipales funcionando adecuadamente</t>
  </si>
  <si>
    <t>En lo financiero, el presupuesto da negativo puesto que se han hecho traslados por un valor total de $127.285.000, a la Dirección de Informática, a la Dirección de Análisis y Diseño Organizacional  y la Dirección de Catastro.
El avance físico corresponde a los municipios de Caldas, Nechí, Caracolí, Cañagordas, Frontino, Pueblorrico, Arboletes y Chigorodó, en los cuales se tienen los procedimientos actualizados (Manual, en estructuración MGA y SSEPI)</t>
  </si>
  <si>
    <t>Espacios generados para la capacitación de servidores públicos departamentales y municipales, en planificación y gestión del desarrollo territorial</t>
  </si>
  <si>
    <t>Un espacio generado para 125 mcpios. en el cual se realizaron 2 jornadas de "Revisión y ajuste de los POT período 2012-2015" conjuntamente con el Ministerio de Vivienda, Ciudad y Territorio, las Car, organismos  del gobierno dptal. ( Abril 29-30 en El Santuario con 26 municipios invitados de  la jurisdicción de Cornare, además de San Roque y Puerto Triunfo. El 4 y 5 de junio se realizó en Santa Rosa de Osos con 23 mcpios invitados de la jurisdicción de Corantioquia, además de Giraldo y Cañasgordas, se realizará una última en septiembre en Urabá con 20 mcpios. invitados de la jurisdicción de CorpoUrabá.</t>
  </si>
  <si>
    <t>Municipios asesorados y acompañados en la gestión, depuración y mejoramiento de la información catastral</t>
  </si>
  <si>
    <t>Creación de Gerencias Subregionales como presencia, gestión y articulación institucional de la Gobernación en el territorio</t>
  </si>
  <si>
    <t>Gerencias subregionales creadas y en funcionamiento</t>
  </si>
  <si>
    <t>Se crean coordinaciones zonales por este motivo el indicador aumenta, se dejan delimitaciones zonales y no subregionales.</t>
  </si>
  <si>
    <t>La Sociedad Antioqueña del Bicentenario</t>
  </si>
  <si>
    <t>Investigación que permita conocer la sociedad antioqueña de la actualidad, con enfoque diferencial e incluyente</t>
  </si>
  <si>
    <t xml:space="preserve"> Fortalecimiento del Consejo Territorial de Planeación Departamental - CTPD</t>
  </si>
  <si>
    <t xml:space="preserve">Fortalecimiento al consejo territorial de Planeación departamental </t>
  </si>
  <si>
    <t>Conceptos semestrales emitidos frente a los informes de avances del plan de desarrollo departamental 2012 - 2015</t>
  </si>
  <si>
    <t>Para el primer semestre 2013, se solicitó con radicado 201300056810 de mayo 21 de 2013, el  concepto de seguimiento al CTPD,  semestre 1 de 2013.</t>
  </si>
  <si>
    <t>6411</t>
  </si>
  <si>
    <t>Lineamientos de Ordenamiento Territorial de Urabá formulados</t>
  </si>
  <si>
    <t>6412</t>
  </si>
  <si>
    <t>Lineamientos de Ordenamiento y manejo integrado de la Unidad Ambiental Costera del Darién actualizados</t>
  </si>
  <si>
    <t>6413</t>
  </si>
  <si>
    <t>Directrices y orientaciones para el ordenamiento supramunicipal en Urabá formulados</t>
  </si>
  <si>
    <t>6.4.2 Mecanismos jurídicos, institucionales y financieros para el desarrollo regional.</t>
  </si>
  <si>
    <t>Proyectos de preinversión para el desarrollo integral de Urabá formulados</t>
  </si>
  <si>
    <t>Planificación y gestión del desarrollo regional de Urabá</t>
  </si>
  <si>
    <t>Consultorías y estudios especializadas</t>
  </si>
  <si>
    <t>Talleres de planificación</t>
  </si>
  <si>
    <t xml:space="preserve"> Esquemas asociativos territoriales</t>
  </si>
  <si>
    <t>Proyectos gestionados en el marco de los esquemas asociativos territoriales</t>
  </si>
  <si>
    <t>Estos 7 proyectos (que aplican a Antioquia porque hay otros que se desarrollarán en Chocó y Córdoba) se gestionaron en el marco del Contrato Plan Atrato Gran Darién con recursos de la Nación, de los departamentos (en el caso de Antioquia, aportados por algunas secretarías) y del sector privado</t>
  </si>
  <si>
    <t xml:space="preserve"> Fortalecimiento de capacidades de gestión y de planificación para el desarrollo de "Antioquia sin fronteras"</t>
  </si>
  <si>
    <t>Asesorías especializadas contratadas</t>
  </si>
  <si>
    <t xml:space="preserve">En el marco del programa "Preparémonos para la Paz", estos recursos fueron trasladados a la Gerencia de Comunicaciones para la realización de eventos, talleres y conversatorios con jóvenes, víctimas, con la Agencia Colombiana para la Reintegración, con el Alto Comisionado para la Paz, con el centro de Memoria Histórica, en Uraba y en la Universidad Nacional. </t>
  </si>
  <si>
    <t>Investigaciones realizadas</t>
  </si>
  <si>
    <t xml:space="preserve"> Acuerdos sectoriales</t>
  </si>
  <si>
    <t>Encuentros sectoriales realizados</t>
  </si>
  <si>
    <t xml:space="preserve"> Institucionalización de los Lineamientos de Ordenamiento Territorial para Antioquia</t>
  </si>
  <si>
    <t>Política de ordenamiento territorial formulada e institucionalizada</t>
  </si>
  <si>
    <t>Actividades a realizar en el segundo semestre. Actualmente se adelanta la elaboración de la estratégia para realizar la socialización y empoderamiento al interior de la Gobernación, entidades descentralizadas y Corporaciones Autónomas Regionales.</t>
  </si>
  <si>
    <t xml:space="preserve"> Formulación de planes y estudios para la gestión y ordenamiento territorial departamental y subregional</t>
  </si>
  <si>
    <t>Planes y estudios formulados para la gestión del ordenamiento territorial departamental y subregional</t>
  </si>
  <si>
    <t xml:space="preserve">CDP por $68.500.000 sin ejecutar. Disponible recursos a la fecha $407.472.500  para adelantar el Concurso de méritos  - CM120042013 - Elaboración de estudios de amenaza, Vulnerabilidad y Riesgo en once (11) mcpios. del área de influencia del proyecto Hidroeléctrico Ituango : Briceño, Ituango, Liborina, Olaya, San  Andrés de Cuerquia, Toledo, Valdivia, Yarumal, Sabanalarga, Santa Fe de Antioquia y Peque.
 </t>
  </si>
  <si>
    <t xml:space="preserve"> Comisión Tripartita- Gobernación de Antioquia, Área Metropolitana del Valle de Aburrá y Alcaldía de Medellín- para los procesos de ordenación territorial</t>
  </si>
  <si>
    <t>Estudios formulados conjuntamente con el Área Metropolitana del Valle de Aburrá y la Alcaldía de Medellín, para fortalecer los procesos de ordenación territorial</t>
  </si>
  <si>
    <t>El avance de este proyecto depende de la gestión que actualmente realiza el Despacho del DAP con la Alcaldía de Medellín y el AMVA.</t>
  </si>
  <si>
    <t xml:space="preserve"> Promoción y gestión de mecanismos de integración supramunicipales.</t>
  </si>
  <si>
    <t>Mecanismos de integración supramunicipales gestionados</t>
  </si>
  <si>
    <t xml:space="preserve">Se han realizado varios encuentros con con los municipios del Valle de San Nicolás y de la región de Embalses en el Oriente antioqueño, los del Occidente agropecuario y los de la zona de transición del Valle de Aburrá con el Suroeste y Occidente,  para la identificación y concertación de líneas de acción a ser trabajadas por los municipios y la Gobernación de Antioquia, en torno a sus propias problématicas. Con la zona del Oriente cercano (Valle de San Nicolás) se identificó la necesidad de formular un Plan Director de Ordenamiento Territorial para el cual se están elaborando los pliegos para su contratación. </t>
  </si>
  <si>
    <t>Realización de foros, talleres subregionales y encuentros académicos</t>
  </si>
  <si>
    <t>Productividad</t>
  </si>
  <si>
    <t>Área Funcional</t>
  </si>
  <si>
    <t>Tiempo real semestre 2 (Días)</t>
  </si>
  <si>
    <t>2.2.1 Sensibilización de la CTi+E</t>
  </si>
  <si>
    <t>2012050000045</t>
  </si>
  <si>
    <t>022045-001</t>
  </si>
  <si>
    <t>Implementación del proyecto de sensibilización de la cultura de la innovación y el emprendimiento en el Departamento de Antioquia</t>
  </si>
  <si>
    <t>Realización de 9 foros de innovación y emprendimiento</t>
  </si>
  <si>
    <t>El contrato inicio el 3 de mayo de 2013. Los recursos se encuentran en Cdp y RPC</t>
  </si>
  <si>
    <t xml:space="preserve">Participación Ferias y eventos </t>
  </si>
  <si>
    <t>2.2.2 Creación de empresas</t>
  </si>
  <si>
    <t>2012050000048</t>
  </si>
  <si>
    <t>122048-001</t>
  </si>
  <si>
    <t>Implementación de programas de creación de empresas por medio del Proyecto Capital semilla</t>
  </si>
  <si>
    <t xml:space="preserve">Acompañamiento e implementación del modelo de negocios a través de la operación del proyecto capital semilla </t>
  </si>
  <si>
    <t>2012050000051</t>
  </si>
  <si>
    <t>122051-001</t>
  </si>
  <si>
    <t>Implentación de programas de creación de empresas a través del establecimiento de los centros regionales para la competitividad empresarial en Antioquia (CRECE)</t>
  </si>
  <si>
    <t>Crece operando</t>
  </si>
  <si>
    <t>Los recursos de gestión, son recursos de regalías.</t>
  </si>
  <si>
    <t xml:space="preserve">Empresas que inician operación </t>
  </si>
  <si>
    <t>2012050000066</t>
  </si>
  <si>
    <t>122066-001</t>
  </si>
  <si>
    <t>Implementación de Programas de fortalecimiento de los encadenamientos productivos, buscando aumentar y consolidar el desarrollo empresarial en Antioquia</t>
  </si>
  <si>
    <t>Fortalecimiento empresarial (Estructuración y consolidación de empresas)</t>
  </si>
  <si>
    <t>Se realizaron concursos al merito para este indicador, se adjudicaron en el segundo semestre del año, para el primer semestre se terminaron actividades de un convenio de asociación del 2012.</t>
  </si>
  <si>
    <t xml:space="preserve">Aceleración de empresas </t>
  </si>
  <si>
    <t>20 empresas</t>
  </si>
  <si>
    <t>Esta intervención se realizó por medio de una selección abreviada que inicio en abril de 2013, los resultados se reportan al final de la intervención</t>
  </si>
  <si>
    <t xml:space="preserve">Acciones de acceso a mercados </t>
  </si>
  <si>
    <t>Las acciones de acceso a mercados se van a realizar en el segundo semestre del año, el convenio inicio el 20 de junio.</t>
  </si>
  <si>
    <t>Formalización empresarial</t>
  </si>
  <si>
    <t>Las actividades se van a realizar en el segundo semestre del año, el convenio inicio el 20 de junio.</t>
  </si>
  <si>
    <t xml:space="preserve">Buenas practicas empresariales </t>
  </si>
  <si>
    <t xml:space="preserve">Desarrollo Proveedores </t>
  </si>
  <si>
    <t>La selección abreviada se adjudico a mitad del primer semestre, los resultados son al final de la intervención</t>
  </si>
  <si>
    <t xml:space="preserve">Asociatividad y Redes empresariales </t>
  </si>
  <si>
    <t>Inventivos Programa Antioquia e</t>
  </si>
  <si>
    <t>Diplomados Habilidades en el sector público</t>
  </si>
  <si>
    <t>Esta actividad se iba a realizar con recursos de regalías, al modificarse el proyecto NO se va a realizar</t>
  </si>
  <si>
    <t>Gestión Administrativa</t>
  </si>
  <si>
    <t xml:space="preserve">Interventoría Pi Regalías </t>
  </si>
  <si>
    <t>Actualmente se encuentra en proceso de contratación.</t>
  </si>
  <si>
    <t>Unidades de Emprendimiento</t>
  </si>
  <si>
    <t>Por instrucciones del Secretario de Productividad y Competitividad esta actividad NO se va a realizar este año.</t>
  </si>
  <si>
    <t>2012050000067</t>
  </si>
  <si>
    <t>122067-001</t>
  </si>
  <si>
    <t>Apoyo a la creatividad, la innovación tecnológica y a la formalización empresarial por medio de la identificación, evaluación y selección de productos, prototipos funcionales y o servicios de empresas en distintas categorías, ANTOJATE DE ANTIOQUIA</t>
  </si>
  <si>
    <t xml:space="preserve">Operación Programa antójate de Antioquia </t>
  </si>
  <si>
    <t xml:space="preserve">Formularios recibidos </t>
  </si>
  <si>
    <t>2012050000059</t>
  </si>
  <si>
    <t>122059-001</t>
  </si>
  <si>
    <t>Apoyo a través de la participación en ferias, eventos y congresos internacionales donde nuestros empresarios representen un departamento emprendedor y con conocimiento en Antioquia.</t>
  </si>
  <si>
    <t xml:space="preserve">Vinculación Institucional a Ferias y Eventos 
Colombiatex de las Américas </t>
  </si>
  <si>
    <t>Agrofuturo</t>
  </si>
  <si>
    <t>Congreso de Logística</t>
  </si>
  <si>
    <t>Este año la universidad Eafit, no realizó esta actividad académica.</t>
  </si>
  <si>
    <t>Colombiamoda</t>
  </si>
  <si>
    <t>La Feria se realiza en el segundo semestre del año</t>
  </si>
  <si>
    <t>Maridaje</t>
  </si>
  <si>
    <t>Congreso de Gestión Tecnológica</t>
  </si>
  <si>
    <t>Tecnnova</t>
  </si>
  <si>
    <t>Feria de la Transparencia</t>
  </si>
  <si>
    <t>Otro Sabor</t>
  </si>
  <si>
    <t>Por decisión del secretario de Productividad y Competitividad no se va a  realizar vinculación a esta feria</t>
  </si>
  <si>
    <t>112R05-001</t>
  </si>
  <si>
    <t xml:space="preserve">Estrategia de intervención para el mejoramiento de la producción de cafés especiales en el Departamento de Antioquia para el acceso de mercados de cafés diferenciados </t>
  </si>
  <si>
    <t>Generación, validación, difusión y transferencia de tecnologías apropiadas para innovar los procesos agroindustriales del café</t>
  </si>
  <si>
    <t xml:space="preserve">Implementar la estrategia de intervención para el mejoramiento de la producción de cafés especiales en el departamento de Antioquia </t>
  </si>
  <si>
    <t xml:space="preserve">Productores intervenidos </t>
  </si>
  <si>
    <t>Desarrolla el Programa de Investigación y Desarrollo Tecnológico en el sector de cafés especiales mediante proyectos de investigación aplicada hacia la generación de alternativas tecnológicas para incrementar la productividad, mejorar la calidad de los cafés especiales y promover la competitividad del sector cafetero</t>
  </si>
  <si>
    <t>Implementación de una plataforma tecnológica para la calidad del café</t>
  </si>
  <si>
    <t xml:space="preserve">Interventoría a la ejecución del proyecto Antioquia: origen de cafés especiales </t>
  </si>
  <si>
    <t xml:space="preserve">Implementar la estrategia de creación de marca y acceso a mercados de los cafés especiales del Dpto de Antioquia </t>
  </si>
  <si>
    <t xml:space="preserve">Participación en ferias y eventos </t>
  </si>
  <si>
    <t>2012050000061</t>
  </si>
  <si>
    <t>122061-001</t>
  </si>
  <si>
    <t>Implementación y puesta en marcha del Banco de las Oportunidades.</t>
  </si>
  <si>
    <t>Otorgamiento de créditos de fomento y apalancamiento financiero</t>
  </si>
  <si>
    <t>2.2.5.Fortalecimiento del sistema de innovación y emprendimiento (Cite)</t>
  </si>
  <si>
    <t>2012050000094</t>
  </si>
  <si>
    <t>252094-001</t>
  </si>
  <si>
    <t xml:space="preserve">Apoyo al fortalecimiento de los agentes del sistema CTi +E en el Departamento de Antioquia </t>
  </si>
  <si>
    <t>Proyecto de articulación entre Universidad,Empresa, Estado y Sociedad civil  en subregiones del Departamento.</t>
  </si>
  <si>
    <t>El proyecto se aplazó para la vigencia de 2014 por traslado de recursos en la actual vigencia</t>
  </si>
  <si>
    <t>2.2.6. Fortalecimiento de la competitividad para el turismo</t>
  </si>
  <si>
    <t>2012050000058</t>
  </si>
  <si>
    <t>132058-001</t>
  </si>
  <si>
    <t xml:space="preserve">Asistencia gestión para la competitividad turística Departamento Antioquia </t>
  </si>
  <si>
    <t>Formulación del Plan Estratégico Turístico para los municipios de Carolina del Principe, Gomez Plata, Gualupe y Angostura de la subregió Norte y  Cisneros y Santo Domingo de la Subregión Nordeste</t>
  </si>
  <si>
    <t>Diseño de rutas camineras articuladas a las áreas protegidas públicas y los ecosistemas estratégicos, con la producción y publicación de una guía ilustrada de las mismas</t>
  </si>
  <si>
    <t>Identificación y caracterización de nuevos productos turísticos de naturaleza en el Departamento de Antioquia.</t>
  </si>
  <si>
    <t>Implementación de la señalización turística en 4 municipios del Departamento</t>
  </si>
  <si>
    <t>Promoción del Programa "Antioqueños Viajando Por Antioquia"</t>
  </si>
  <si>
    <t>Campañas de</t>
  </si>
  <si>
    <t xml:space="preserve">Contratación de profesional </t>
  </si>
  <si>
    <t>“Elaborar un (1) plan de negocios para el proyecto “Centro de convenciones y exposiciones del Urabá Antioqueño”.</t>
  </si>
  <si>
    <t>Plan padrino para empresarios del Suroeste en normas técnicas</t>
  </si>
  <si>
    <t>No se ha ejecutado</t>
  </si>
  <si>
    <t xml:space="preserve"> Levantamiento del Inventario Turístico para los municipios de Mutatá, Apartadó, Turbo, Necoclí, San Juan y Arboletes.</t>
  </si>
  <si>
    <t xml:space="preserve">En contratación </t>
  </si>
  <si>
    <t xml:space="preserve">Premiación Concurso Mejor Anfitrión </t>
  </si>
  <si>
    <t>2012050000215</t>
  </si>
  <si>
    <t>132215-001</t>
  </si>
  <si>
    <t xml:space="preserve">Formación y pertinencia educativa para la calidad y competitividad turística Departamento de Antioquia </t>
  </si>
  <si>
    <t>Ejecuta la Secretaría de Educación - dentro del programa "Jóvenes con futuro"</t>
  </si>
  <si>
    <t>2012050000216</t>
  </si>
  <si>
    <t>132216-001</t>
  </si>
  <si>
    <t>Fortalecimiento promoción nacional e internacional de los productos turísticos de valor agregado de Antioquia</t>
  </si>
  <si>
    <t xml:space="preserve">Personas movilizadas </t>
  </si>
  <si>
    <t>Evento Mejor Anfitrión (Vinculación Institucional a Ferias y Eventos )</t>
  </si>
  <si>
    <t>Inauguración Muelle Turísico del Peñol</t>
  </si>
  <si>
    <t>Dian Internacional del Turismo</t>
  </si>
  <si>
    <t>2012050000095</t>
  </si>
  <si>
    <t>252095-001</t>
  </si>
  <si>
    <t xml:space="preserve">Apoyo a la generación de conocimiento e innovación en el Departamento de Antioquia </t>
  </si>
  <si>
    <t xml:space="preserve">Identificación, construcción y sistematización de retos en CTeI de las cadenas productivas </t>
  </si>
  <si>
    <t>Se ejecutó el 100%  del proyecto.</t>
  </si>
  <si>
    <t xml:space="preserve">Convocatoria para la presentación de proyectos de investigación aplicada que den solución a los retos de CTeI Identificados </t>
  </si>
  <si>
    <t>Se realizó el lanzamiento y convocatoria del Concurso QUIÉN SE LE MIDE?.  Se contrató la operación del Concurso con la CORPORACIÓN TECNNOVA</t>
  </si>
  <si>
    <t>2012050000092</t>
  </si>
  <si>
    <t>252092-001</t>
  </si>
  <si>
    <t xml:space="preserve">Apoyo a la identificación apropiación de tecnologías y uso de conocimiento en cadenas productivas del departamento de Antioquia </t>
  </si>
  <si>
    <t xml:space="preserve">Adecuación locativa para los funcionarios de la Secrearía de Productividad </t>
  </si>
  <si>
    <t>Se ejecutó através de la secratría General (Subseretaría Logística)</t>
  </si>
  <si>
    <t>2012050000096</t>
  </si>
  <si>
    <t>252096-001</t>
  </si>
  <si>
    <t xml:space="preserve">levantamiento de indicadores de ciencia y tecnología e innovación y emprendimiento en el Departamento de Antioquia </t>
  </si>
  <si>
    <t xml:space="preserve">Diseño e implementación de un conjunto de indicadores de CTeI que permita apoyar la formulación, evaluación y seguimiento de políticas públicas </t>
  </si>
  <si>
    <t>Se está ejecutando contrato con la UPB, por $285.000.000</t>
  </si>
  <si>
    <t>2011050000220</t>
  </si>
  <si>
    <t>071046-001</t>
  </si>
  <si>
    <t>Diseño de estrategia de capacitación y financiación de proyectos productivos para la generación de ingresos de familias en situación de desplazamiento</t>
  </si>
  <si>
    <t>Ejecuta Secretaria de Gobierno</t>
  </si>
  <si>
    <t>7.1 Antioquia Internacional</t>
  </si>
  <si>
    <t>7.1.1 Internacionalización</t>
  </si>
  <si>
    <t>2012050000031</t>
  </si>
  <si>
    <t>122031-001</t>
  </si>
  <si>
    <t xml:space="preserve">Promoción de la inversión, el comercio  y la cooperación internacional </t>
  </si>
  <si>
    <t xml:space="preserve">Desarrollar actividades de relaciones internacionales en materia de inversión, negocios, cooperación y proyección internacional e internacionalización, a través de la gestión realizada por la ACI, ante actores estratégicos </t>
  </si>
  <si>
    <t>222110008</t>
  </si>
  <si>
    <t>2012050000057</t>
  </si>
  <si>
    <t>Implementación de un programa de Semilleros de Emprendimiento e Innovación, dirigido a estudiantes de 10° y 11° en el Departamento de Antioquia</t>
  </si>
  <si>
    <t xml:space="preserve">Semilleros de innovación y emprendimiento
</t>
  </si>
  <si>
    <t>Número de semilleros</t>
  </si>
  <si>
    <t xml:space="preserve">Concurso Ideas Creativas
</t>
  </si>
  <si>
    <t>Número de concursos</t>
  </si>
  <si>
    <t>Campamentos regionales de innovación y emprendimiento</t>
  </si>
  <si>
    <t>Número de campamentos</t>
  </si>
  <si>
    <t>Campamento departamental de innovación y emprendimiento</t>
  </si>
  <si>
    <t>Bazares o ferias de Ideas creativas.</t>
  </si>
  <si>
    <t>Número de bazares</t>
  </si>
  <si>
    <t>Taller  formador de formadores, para docentes de las diferentes instituciones educativas.</t>
  </si>
  <si>
    <t>2012050000049</t>
  </si>
  <si>
    <t>Incremento de la producción de cafés especiales, a través de la formacion y la capacitación de los actores, implementando buenas prácticas agrícolas, proceso de cosecha y post - cosecha, preparando tecnológicamente al sector de Antioquia.</t>
  </si>
  <si>
    <t>PRODUCTIVIDAD</t>
  </si>
  <si>
    <t>Sensibilización de la cultura de la innovación y el emprendimiento</t>
  </si>
  <si>
    <t>Foros realizados</t>
  </si>
  <si>
    <t>Se han realizado foros en Occidente, Norte, Urabá, Oriente, Magdalena Medio, NORDESTE Y Valle de Aburrá</t>
  </si>
  <si>
    <t>Estudiantes que presentan ideas creativas</t>
  </si>
  <si>
    <t>Concurso Capital Semilla</t>
  </si>
  <si>
    <t>Iniciativas recibidas</t>
  </si>
  <si>
    <t>Se cerraron inscripciones mayo 31/13.
Se premiaron 80 ideas Creativas en: 15 Uraba, 9 Aburrá Norte, 7 Bajo Cauca, 7 Oriente, 7 Occidente, 7 Magdalena Media, 7 Suroeste, 7Aburrá Norte y 7 Nordoeste.</t>
  </si>
  <si>
    <t>Centros Regionales para la Competitividad Empresarial de Antioquia -CRECE–</t>
  </si>
  <si>
    <t>CRECE operando (Incluye la creación de 1 centro de atención y operación minera y el fortalecimiento de 2)</t>
  </si>
  <si>
    <t>A partir del primero de julio empezaron a operar los Centros Antioquia e en los siguientes municipios: Aburrá Sur, Aburrá Norte, Rionegro, El Peñol, Yarumal, Donmatias, Caucasia, Apartado, Puerto Berrio, Amalfi, Santa Fe de Antioquia, Frotino, Urrao y Andes</t>
  </si>
  <si>
    <t>Empresas que inician operación</t>
  </si>
  <si>
    <t>Empresas Fortalecidas</t>
  </si>
  <si>
    <t xml:space="preserve">Actualmente se estan fortaleciendo las siguientes empresa:
350 empresas del sector agropecuario.
210 de otras cadenas.
350 del sector de turismo, 168 Redes empresariales y 60 Desarrollo a Proveedores
</t>
  </si>
  <si>
    <t>Empresas Formalizadas</t>
  </si>
  <si>
    <t>Acciones de acceso a mercados</t>
  </si>
  <si>
    <t>Las siguientes ferias están programadas para noviembre y diciembre</t>
  </si>
  <si>
    <t>Indicador repetido en creación, por favor eliminar uno</t>
  </si>
  <si>
    <t>Antójate de Antioquia</t>
  </si>
  <si>
    <t>Formularios recibidos y pre evaluados</t>
  </si>
  <si>
    <t>Estos incentivos se entregaran en el segundo semestre del año, cuando este en un 65% de la intervención empresarial. La primera convocatoria fue del 15 de septiembre al 30 de septiembre, la segunda convocatoraia esta vigente.</t>
  </si>
  <si>
    <t>Ferias y eventos de promoción internacional</t>
  </si>
  <si>
    <t>Participación en eventos internacionales</t>
  </si>
  <si>
    <t>La Secretaría se ha vinculado en las siguientes ferias:
1) Colombiatex
2) Agrofuturo.
3) Fractal.
4) Expoartesano
5) Gran feria de Antioquia
6) Expoespeciales
7) Maridaje.
8) Feria Minera.
9) Preflora
10) Asoexporto</t>
  </si>
  <si>
    <t>Antioquia: Origen de cafés especiales</t>
  </si>
  <si>
    <t>Unidades productoras beneficiadas por la iniciativa</t>
  </si>
  <si>
    <t>Estas 1800 familias seran intervenidas con capacitaciones y acompañamiento durante todo el 2013</t>
  </si>
  <si>
    <t>Banco de las Oportunidades</t>
  </si>
  <si>
    <t>Créditos de fomento otorgados a través del Banco de las Oportunidades</t>
  </si>
  <si>
    <t>Creación de la red de microcréditos del Departamento</t>
  </si>
  <si>
    <t>red de Aliados, para acompañamiento de las microempresas, esta constituida por 16 empresas.</t>
  </si>
  <si>
    <t>2.2.5.Fortalecimiento del sistema de innovación y emprendimiento (CTi+E)</t>
  </si>
  <si>
    <t>Fortalecimiento de los agentes del sistema de CTi+E regionales</t>
  </si>
  <si>
    <t>Acciones de fortalecimiento en CTi+E</t>
  </si>
  <si>
    <t>Corporaciones turísticas fortalecidas</t>
  </si>
  <si>
    <t>Gestión para la Competitividad turística</t>
  </si>
  <si>
    <t>Planes de desarrollo turísticos regionales apoyados en su formulación</t>
  </si>
  <si>
    <t>Formulación del plan estratégico turístico para los municipios de Carolina del Príncipe, Gómez Plata, Guadalupe y Angostura de la subregión Norte; Cisneros y Santo Domingo de la Subregión Nordeste de Antioquia.
Elaboración de  un (1) plan de negocios para el proyecto “Centro de convenciones y exposiciones del Urabá Antioqueño".
 Levantamiento del Inventario Turístico para los municipios de Mutatá, Apartadó, Turbo, Necoclí, San Juan y Arboletes.</t>
  </si>
  <si>
    <t>Observatorio turístico de Antioquia implementado en su primera fase</t>
  </si>
  <si>
    <t>Implementación del observatorio turístico - SITUR, este proceso está en construcción con la Alcaldía de Medellín y el Medellín Convention Visitor Bureau. Se ha tenido transferencia internacional de conocimiento</t>
  </si>
  <si>
    <t>Proyectos aprobados para el mejoramiento de la infraestructura turística</t>
  </si>
  <si>
    <t xml:space="preserve">Instalación del PIT de Santa Fe de Antioquia y en contratación los PITS de Guatapé, Jericó y Jardín.
Muelle turístico del Peñol </t>
  </si>
  <si>
    <t>Productos turísticos de valor agregado identificados y diseñados</t>
  </si>
  <si>
    <t>Rutas identificadas:
12 Rutas camineras 
3 Productos de valor agregado</t>
  </si>
  <si>
    <t>Formación y pertinencia educativa para la Calidad y la competitividad turística</t>
  </si>
  <si>
    <t>Plan de formación turística pertinente formulado y ejecutado</t>
  </si>
  <si>
    <t>Promoción Nacional e Internacional de los Productos Turísticos de Valor Agregado de Antioquia</t>
  </si>
  <si>
    <t>Participación en ferias, fiestas y eventos</t>
  </si>
  <si>
    <t>Participación en Colombiatex, Anatos, Expoartesanos, Colombiamoda y La Gran Feria de Antioquia</t>
  </si>
  <si>
    <t>Personas movilizadas en “Antioqueños viajando por Antioquia”</t>
  </si>
  <si>
    <t>Campañas de promoción y divulgación</t>
  </si>
  <si>
    <t>Generación de conocimiento e innovación (AMA)</t>
  </si>
  <si>
    <t>Investigaciones apoyadas o financiadas aplicadas a las subregiones (Alianza Medellín Antioquia)</t>
  </si>
  <si>
    <t>Se realizó el concurso de Innovación abieta QUIÉN SE LE MIDE?  Se obtuvo como resultado la selecciónd e 18 propuestas ganadoras para 16 retos ( que incorporacan generación de conocimiento e identificación de tecnologías).</t>
  </si>
  <si>
    <t>Tecnologías identificadas y en proceso de difusión en cadenas productivas estratégicas</t>
  </si>
  <si>
    <t>Se realizó el concurso de Innovación abieta QUIÉN SE LE MIDE?  Se obtuvo como resultado la selección de 18 propuestas ganadoras para 16 retos ( que incorporacan generación de conocimiento e identificación de tecnologías).</t>
  </si>
  <si>
    <t>Medición de los avances de la ciencia, la tecnología y la innovación en el departamento</t>
  </si>
  <si>
    <t>Manual elaborado y socializado de indicadores de ciencia, tecnología e innovación del Departamento</t>
  </si>
  <si>
    <t>Mediante la ejecución de contrato con la UPB, para elaboración de indicadores y manual metodológico,  se espera cumplir con este indicador en el mes de diciembre de 2013.</t>
  </si>
  <si>
    <t>Actualmente se encuentra en la fase contractual un convenio con la Secretaría de Gobierno, Productividad, Alcaldía y Gobierno nacional</t>
  </si>
  <si>
    <t xml:space="preserve"> Promoción de la inversión, el comercio y la cooperación internacional</t>
  </si>
  <si>
    <t>Proyectos y programas del plan de Desarrollo que contarán con inversión y/o cooperación extranjera</t>
  </si>
  <si>
    <t xml:space="preserve"> Área de desarrollo territorial impactada por las autopistas de la prosperidad</t>
  </si>
  <si>
    <t>No se ha formulado el proyecto: Área de desarrollo territorial impactada por las autopistas de la prosperidad
Según el informe a junio 30 de 2013 si se realizó</t>
  </si>
  <si>
    <t>Proyecto formulado</t>
  </si>
  <si>
    <t>Semilleros de innovación y emprendimiento</t>
  </si>
  <si>
    <t>Alumnos formados en emprendimiento</t>
  </si>
  <si>
    <t>Antioquia: Origen de cafés especiales.</t>
  </si>
  <si>
    <t xml:space="preserve">Unidades productoras beneficiadas por la iniciativa.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</si>
</sst>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 #,##0_);[Red]\(&quot;$&quot;\ #,##0\)"/>
    <numFmt numFmtId="7" formatCode="&quot;$&quot;\ #,##0.00_);\(&quot;$&quot;\ #,##0.00\)"/>
    <numFmt numFmtId="44" formatCode="_(&quot;$&quot;\ * #,##0.00_);_(&quot;$&quot;\ * \(#,##0.00\);_(&quot;$&quot;\ * &quot;-&quot;??_);_(@_)"/>
    <numFmt numFmtId="43" formatCode="_(* #,##0.00_);_(* \(#,##0.00\);_(* &quot;-&quot;??_);_(@_)"/>
    <numFmt numFmtId="164" formatCode="_(* #,##0_);_(* \(#,##0\);_(* &quot;-&quot;??_);_(@_)"/>
    <numFmt numFmtId="165" formatCode="&quot;$&quot;\ #,##0"/>
    <numFmt numFmtId="166" formatCode="_-* #,##0\ _P_t_s_-;\-* #,##0\ _P_t_s_-;_-* &quot;-&quot;??\ _P_t_s_-;_-@_-"/>
    <numFmt numFmtId="167" formatCode="#,##0_-;#,##0\-;&quot; &quot;"/>
    <numFmt numFmtId="168" formatCode="#,##0.00\ _€"/>
    <numFmt numFmtId="169" formatCode="0.0"/>
    <numFmt numFmtId="170" formatCode="_(&quot;$&quot;\ * #,##0_);_(&quot;$&quot;\ * \(#,##0\);_(&quot;$&quot;\ * &quot;-&quot;??_);_(@_)"/>
    <numFmt numFmtId="171" formatCode="0#####\-###"/>
    <numFmt numFmtId="172" formatCode="_-* #,##0\ _€_-;\-* #,##0\ _€_-;_-* &quot;-&quot;??\ _€_-;_-@_-"/>
    <numFmt numFmtId="173" formatCode="0;[Red]0"/>
    <numFmt numFmtId="174" formatCode="0.0;[Red]0.0"/>
    <numFmt numFmtId="175" formatCode="_-* #,##0.00\ _€_-;\-* #,##0.00\ _€_-;_-* &quot;-&quot;??\ _€_-;_-@_-"/>
    <numFmt numFmtId="176" formatCode="0.0%"/>
  </numFmts>
  <fonts count="7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11"/>
      <color indexed="8"/>
      <name val="Calibri"/>
      <family val="2"/>
    </font>
    <font>
      <b/>
      <sz val="9"/>
      <color theme="0"/>
      <name val="Arial"/>
      <family val="2"/>
    </font>
    <font>
      <sz val="10"/>
      <color theme="0"/>
      <name val="Arial"/>
      <family val="2"/>
    </font>
    <font>
      <sz val="11"/>
      <name val="Calibri"/>
      <family val="2"/>
      <scheme val="minor"/>
    </font>
    <font>
      <sz val="8"/>
      <color theme="1"/>
      <name val="Calibri"/>
      <family val="2"/>
      <scheme val="minor"/>
    </font>
    <font>
      <sz val="9"/>
      <color theme="1"/>
      <name val="Calibri"/>
      <family val="2"/>
      <scheme val="minor"/>
    </font>
    <font>
      <sz val="9"/>
      <name val="Calibri"/>
      <family val="2"/>
      <scheme val="minor"/>
    </font>
    <font>
      <b/>
      <sz val="9"/>
      <color indexed="81"/>
      <name val="Tahoma"/>
      <family val="2"/>
    </font>
    <font>
      <sz val="9"/>
      <color indexed="81"/>
      <name val="Tahoma"/>
      <family val="2"/>
    </font>
    <font>
      <b/>
      <sz val="9"/>
      <color indexed="9"/>
      <name val="Arial"/>
      <family val="2"/>
    </font>
    <font>
      <sz val="11"/>
      <color theme="1"/>
      <name val="Arial"/>
      <family val="2"/>
    </font>
    <font>
      <sz val="9"/>
      <name val="Arial"/>
      <family val="2"/>
    </font>
    <font>
      <b/>
      <sz val="9"/>
      <color theme="0"/>
      <name val="Calibri"/>
      <family val="2"/>
      <scheme val="minor"/>
    </font>
    <font>
      <sz val="10"/>
      <color theme="1"/>
      <name val="Calibri"/>
      <family val="2"/>
      <scheme val="minor"/>
    </font>
    <font>
      <sz val="9"/>
      <color theme="0"/>
      <name val="Calibri"/>
      <family val="2"/>
      <scheme val="minor"/>
    </font>
    <font>
      <sz val="11"/>
      <color theme="9"/>
      <name val="Calibri"/>
      <family val="2"/>
      <scheme val="minor"/>
    </font>
    <font>
      <u/>
      <sz val="9"/>
      <color theme="1"/>
      <name val="Calibri"/>
      <family val="2"/>
      <scheme val="minor"/>
    </font>
    <font>
      <b/>
      <sz val="9"/>
      <color rgb="FFFF0000"/>
      <name val="Calibri"/>
      <family val="2"/>
      <scheme val="minor"/>
    </font>
    <font>
      <sz val="8"/>
      <name val="Arial"/>
      <family val="2"/>
    </font>
    <font>
      <sz val="10"/>
      <color theme="1"/>
      <name val="Arial"/>
      <family val="2"/>
    </font>
    <font>
      <b/>
      <sz val="8"/>
      <name val="Arial"/>
      <family val="2"/>
    </font>
    <font>
      <sz val="10"/>
      <name val="Calibri"/>
      <family val="2"/>
      <scheme val="minor"/>
    </font>
    <font>
      <b/>
      <sz val="10"/>
      <name val="Calibri"/>
      <family val="2"/>
      <scheme val="minor"/>
    </font>
    <font>
      <sz val="10"/>
      <name val="Arial Narrow"/>
      <family val="2"/>
    </font>
    <font>
      <sz val="8"/>
      <name val="Arial Narrow"/>
      <family val="2"/>
    </font>
    <font>
      <sz val="8"/>
      <name val="Calibri"/>
      <family val="2"/>
      <scheme val="minor"/>
    </font>
    <font>
      <sz val="10"/>
      <color indexed="8"/>
      <name val="Calibri"/>
      <family val="2"/>
      <scheme val="minor"/>
    </font>
    <font>
      <b/>
      <sz val="9"/>
      <color theme="1"/>
      <name val="Calibri"/>
      <family val="2"/>
      <scheme val="minor"/>
    </font>
    <font>
      <sz val="8"/>
      <color rgb="FF000000"/>
      <name val="Verdana"/>
      <family val="2"/>
    </font>
    <font>
      <b/>
      <sz val="11"/>
      <color rgb="FFFF0000"/>
      <name val="Calibri"/>
      <family val="2"/>
      <scheme val="minor"/>
    </font>
    <font>
      <sz val="11"/>
      <color indexed="8"/>
      <name val="Arial"/>
      <family val="2"/>
    </font>
    <font>
      <b/>
      <sz val="9"/>
      <color indexed="9"/>
      <name val="Calibri"/>
      <family val="2"/>
    </font>
    <font>
      <sz val="9"/>
      <color indexed="8"/>
      <name val="Calibri"/>
      <family val="2"/>
    </font>
    <font>
      <sz val="10"/>
      <color indexed="8"/>
      <name val="Arial"/>
      <family val="2"/>
    </font>
    <font>
      <sz val="10"/>
      <color indexed="9"/>
      <name val="Arial"/>
      <family val="2"/>
    </font>
    <font>
      <sz val="8"/>
      <color indexed="8"/>
      <name val="Calibri"/>
      <family val="2"/>
    </font>
    <font>
      <sz val="8.8000000000000007"/>
      <color rgb="FF000000"/>
      <name val="Segoe UI"/>
      <family val="2"/>
    </font>
    <font>
      <b/>
      <sz val="14"/>
      <color indexed="8"/>
      <name val="Calibri"/>
      <family val="2"/>
    </font>
    <font>
      <sz val="14"/>
      <color indexed="8"/>
      <name val="Calibri"/>
      <family val="2"/>
    </font>
    <font>
      <b/>
      <sz val="14"/>
      <color indexed="9"/>
      <name val="Arial"/>
      <family val="2"/>
    </font>
    <font>
      <sz val="14"/>
      <color indexed="8"/>
      <name val="Arial"/>
      <family val="2"/>
    </font>
    <font>
      <sz val="14"/>
      <name val="Arial"/>
      <family val="2"/>
    </font>
    <font>
      <b/>
      <sz val="14"/>
      <color indexed="9"/>
      <name val="Calibri"/>
      <family val="2"/>
    </font>
    <font>
      <sz val="14"/>
      <name val="Calibri"/>
      <family val="2"/>
    </font>
    <font>
      <sz val="11"/>
      <color indexed="8"/>
      <name val="Calibri"/>
      <family val="2"/>
    </font>
    <font>
      <b/>
      <sz val="8"/>
      <color indexed="81"/>
      <name val="Tahoma"/>
      <family val="2"/>
    </font>
    <font>
      <sz val="8"/>
      <color indexed="81"/>
      <name val="Tahoma"/>
      <family val="2"/>
    </font>
    <font>
      <b/>
      <sz val="11"/>
      <name val="Calibri"/>
      <family val="2"/>
    </font>
    <font>
      <sz val="11"/>
      <color indexed="8"/>
      <name val="Calibri"/>
      <family val="2"/>
      <scheme val="minor"/>
    </font>
    <font>
      <sz val="22"/>
      <color indexed="10"/>
      <name val="Calibri"/>
      <family val="2"/>
    </font>
    <font>
      <sz val="11"/>
      <name val="Calibri"/>
      <family val="2"/>
    </font>
    <font>
      <sz val="8"/>
      <name val="Calibri"/>
      <family val="2"/>
    </font>
    <font>
      <sz val="9"/>
      <name val="Calibri"/>
      <family val="2"/>
    </font>
    <font>
      <b/>
      <sz val="12"/>
      <name val="Calibri"/>
      <family val="2"/>
      <scheme val="minor"/>
    </font>
    <font>
      <b/>
      <sz val="9"/>
      <color theme="1"/>
      <name val="Arial"/>
      <family val="2"/>
    </font>
    <font>
      <sz val="9"/>
      <color theme="1"/>
      <name val="Arial"/>
      <family val="2"/>
    </font>
    <font>
      <sz val="10"/>
      <color rgb="FFFF0000"/>
      <name val="Calibri"/>
      <family val="2"/>
      <scheme val="minor"/>
    </font>
    <font>
      <b/>
      <sz val="11"/>
      <name val="Calibri"/>
      <family val="2"/>
      <scheme val="minor"/>
    </font>
    <font>
      <b/>
      <sz val="9"/>
      <name val="Arial"/>
      <family val="2"/>
    </font>
    <font>
      <b/>
      <sz val="12"/>
      <name val="Arial"/>
      <family val="2"/>
    </font>
    <font>
      <sz val="16"/>
      <color theme="1"/>
      <name val="Calibri"/>
      <family val="2"/>
      <scheme val="minor"/>
    </font>
    <font>
      <b/>
      <sz val="10"/>
      <color theme="0"/>
      <name val="Arial"/>
      <family val="2"/>
    </font>
    <font>
      <sz val="12"/>
      <name val="Calibri"/>
      <family val="2"/>
    </font>
    <font>
      <b/>
      <sz val="10"/>
      <name val="Arial"/>
      <family val="2"/>
    </font>
    <font>
      <b/>
      <sz val="9"/>
      <name val="Calibri"/>
      <family val="2"/>
    </font>
    <font>
      <b/>
      <sz val="26"/>
      <name val="Calibri"/>
      <family val="2"/>
    </font>
    <font>
      <b/>
      <sz val="11"/>
      <color indexed="49"/>
      <name val="Calibri"/>
      <family val="2"/>
    </font>
    <font>
      <sz val="11"/>
      <color indexed="49"/>
      <name val="Calibri"/>
      <family val="2"/>
    </font>
    <font>
      <sz val="10"/>
      <name val="Calibri"/>
      <family val="2"/>
    </font>
  </fonts>
  <fills count="20">
    <fill>
      <patternFill patternType="none"/>
    </fill>
    <fill>
      <patternFill patternType="gray125"/>
    </fill>
    <fill>
      <patternFill patternType="solid">
        <fgColor theme="0"/>
        <bgColor indexed="64"/>
      </patternFill>
    </fill>
    <fill>
      <patternFill patternType="solid">
        <fgColor indexed="53"/>
        <bgColor indexed="64"/>
      </patternFill>
    </fill>
    <fill>
      <patternFill patternType="solid">
        <fgColor theme="4" tint="0.39997558519241921"/>
        <bgColor indexed="64"/>
      </patternFill>
    </fill>
    <fill>
      <patternFill patternType="solid">
        <fgColor rgb="FFF95A13"/>
        <bgColor indexed="64"/>
      </patternFill>
    </fill>
    <fill>
      <patternFill patternType="solid">
        <fgColor rgb="FF7030A0"/>
        <bgColor indexed="64"/>
      </patternFill>
    </fill>
    <fill>
      <patternFill patternType="solid">
        <fgColor theme="4" tint="-0.249977111117893"/>
        <bgColor indexed="64"/>
      </patternFill>
    </fill>
    <fill>
      <patternFill patternType="solid">
        <fgColor rgb="FFFFFF00"/>
        <bgColor indexed="64"/>
      </patternFill>
    </fill>
    <fill>
      <patternFill patternType="solid">
        <fgColor indexed="9"/>
        <bgColor indexed="64"/>
      </patternFill>
    </fill>
    <fill>
      <patternFill patternType="solid">
        <fgColor theme="9" tint="0.79998168889431442"/>
        <bgColor indexed="64"/>
      </patternFill>
    </fill>
    <fill>
      <patternFill patternType="solid">
        <fgColor indexed="44"/>
        <bgColor indexed="64"/>
      </patternFill>
    </fill>
    <fill>
      <patternFill patternType="solid">
        <fgColor indexed="36"/>
        <bgColor indexed="64"/>
      </patternFill>
    </fill>
    <fill>
      <patternFill patternType="solid">
        <fgColor indexed="10"/>
        <bgColor indexed="64"/>
      </patternFill>
    </fill>
    <fill>
      <patternFill patternType="solid">
        <fgColor rgb="FF00B050"/>
        <bgColor indexed="64"/>
      </patternFill>
    </fill>
    <fill>
      <patternFill patternType="solid">
        <fgColor rgb="FFFF6600"/>
        <bgColor indexed="64"/>
      </patternFill>
    </fill>
    <fill>
      <patternFill patternType="solid">
        <fgColor indexed="30"/>
        <bgColor indexed="64"/>
      </patternFill>
    </fill>
    <fill>
      <patternFill patternType="solid">
        <fgColor theme="9" tint="0.39997558519241921"/>
        <bgColor indexed="64"/>
      </patternFill>
    </fill>
    <fill>
      <patternFill patternType="solid">
        <fgColor indexed="13"/>
        <bgColor indexed="64"/>
      </patternFill>
    </fill>
    <fill>
      <patternFill patternType="solid">
        <fgColor theme="0"/>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44" fontId="1" fillId="0" borderId="0" applyFont="0" applyFill="0" applyBorder="0" applyAlignment="0" applyProtection="0"/>
    <xf numFmtId="0" fontId="5" fillId="0" borderId="0"/>
    <xf numFmtId="0" fontId="5" fillId="0" borderId="0" applyFont="0" applyFill="0" applyBorder="0" applyAlignment="0" applyProtection="0"/>
    <xf numFmtId="0" fontId="5" fillId="0" borderId="0" applyFont="0" applyFill="0" applyBorder="0" applyAlignment="0" applyProtection="0"/>
    <xf numFmtId="0" fontId="29" fillId="0" borderId="0"/>
    <xf numFmtId="43" fontId="50" fillId="0" borderId="0" applyFont="0" applyFill="0" applyBorder="0" applyAlignment="0" applyProtection="0"/>
    <xf numFmtId="44" fontId="50" fillId="0" borderId="0" applyFont="0" applyFill="0" applyBorder="0" applyAlignment="0" applyProtection="0"/>
    <xf numFmtId="175" fontId="1" fillId="0" borderId="0" applyFont="0" applyFill="0" applyBorder="0" applyAlignment="0" applyProtection="0"/>
    <xf numFmtId="0" fontId="5" fillId="0" borderId="0"/>
    <xf numFmtId="9" fontId="1" fillId="0" borderId="0" applyFont="0" applyFill="0" applyBorder="0" applyAlignment="0" applyProtection="0"/>
  </cellStyleXfs>
  <cellXfs count="828">
    <xf numFmtId="0" fontId="0" fillId="0" borderId="0" xfId="0"/>
    <xf numFmtId="0" fontId="0" fillId="0" borderId="0" xfId="0" applyProtection="1">
      <protection locked="0"/>
    </xf>
    <xf numFmtId="0" fontId="6" fillId="2" borderId="0" xfId="3" applyFont="1" applyFill="1" applyAlignment="1" applyProtection="1">
      <alignment horizontal="center" vertical="center"/>
      <protection locked="0"/>
    </xf>
    <xf numFmtId="0" fontId="5" fillId="2" borderId="0" xfId="3" applyFill="1" applyAlignment="1" applyProtection="1">
      <alignment vertical="center"/>
      <protection locked="0"/>
    </xf>
    <xf numFmtId="0" fontId="5" fillId="0" borderId="0" xfId="3" applyAlignment="1" applyProtection="1">
      <alignment vertical="center"/>
      <protection locked="0"/>
    </xf>
    <xf numFmtId="0" fontId="6" fillId="0" borderId="0" xfId="3" applyFont="1" applyAlignment="1" applyProtection="1">
      <alignment horizontal="center" vertical="center"/>
      <protection locked="0"/>
    </xf>
    <xf numFmtId="49" fontId="0" fillId="0" borderId="0" xfId="0" applyNumberFormat="1" applyProtection="1">
      <protection locked="0"/>
    </xf>
    <xf numFmtId="0" fontId="0" fillId="0" borderId="0" xfId="0" applyAlignment="1" applyProtection="1">
      <alignment horizontal="justify" vertical="top" wrapText="1"/>
      <protection locked="0"/>
    </xf>
    <xf numFmtId="0" fontId="9" fillId="0" borderId="1" xfId="0" applyFont="1" applyBorder="1" applyAlignment="1" applyProtection="1">
      <alignment horizontal="justify" vertical="top" wrapText="1"/>
    </xf>
    <xf numFmtId="49" fontId="9" fillId="0" borderId="1" xfId="0" applyNumberFormat="1" applyFont="1" applyBorder="1" applyAlignment="1" applyProtection="1">
      <alignment horizontal="justify" vertical="top" wrapText="1"/>
    </xf>
    <xf numFmtId="0" fontId="0" fillId="0" borderId="1" xfId="0" applyFill="1" applyBorder="1" applyAlignment="1" applyProtection="1">
      <alignment horizontal="justify" vertical="top" wrapText="1"/>
    </xf>
    <xf numFmtId="0" fontId="0" fillId="0" borderId="1" xfId="0" applyBorder="1" applyAlignment="1" applyProtection="1">
      <alignment horizontal="justify" vertical="top" wrapText="1"/>
      <protection locked="0"/>
    </xf>
    <xf numFmtId="0" fontId="0" fillId="2" borderId="1" xfId="0" applyFill="1" applyBorder="1" applyAlignment="1" applyProtection="1">
      <alignment horizontal="justify" vertical="top" wrapText="1"/>
      <protection locked="0"/>
    </xf>
    <xf numFmtId="0" fontId="11" fillId="0" borderId="1" xfId="0" applyFont="1" applyBorder="1" applyAlignment="1" applyProtection="1">
      <alignment horizontal="justify" vertical="top" wrapText="1"/>
      <protection locked="0"/>
    </xf>
    <xf numFmtId="2" fontId="0" fillId="0" borderId="0" xfId="0" applyNumberFormat="1" applyProtection="1">
      <protection locked="0"/>
    </xf>
    <xf numFmtId="49" fontId="0" fillId="0" borderId="0" xfId="0" applyNumberFormat="1" applyAlignment="1" applyProtection="1">
      <alignment horizontal="justify" vertical="top" wrapText="1"/>
      <protection locked="0"/>
    </xf>
    <xf numFmtId="0" fontId="0" fillId="0" borderId="0" xfId="0" applyBorder="1" applyAlignment="1" applyProtection="1">
      <alignment horizontal="justify" vertical="top" wrapText="1"/>
      <protection locked="0"/>
    </xf>
    <xf numFmtId="0" fontId="0" fillId="2" borderId="0" xfId="0" applyFill="1" applyBorder="1" applyAlignment="1" applyProtection="1">
      <alignment horizontal="justify" vertical="top" wrapText="1"/>
      <protection locked="0"/>
    </xf>
    <xf numFmtId="0" fontId="0" fillId="0" borderId="0" xfId="0" applyBorder="1" applyProtection="1">
      <protection locked="0"/>
    </xf>
    <xf numFmtId="49" fontId="0" fillId="0" borderId="0" xfId="0" applyNumberFormat="1" applyBorder="1" applyProtection="1">
      <protection locked="0"/>
    </xf>
    <xf numFmtId="0" fontId="6" fillId="0" borderId="0" xfId="3" applyFont="1" applyAlignment="1" applyProtection="1">
      <alignment vertical="center"/>
      <protection locked="0"/>
    </xf>
    <xf numFmtId="0" fontId="6" fillId="2" borderId="0" xfId="3" applyFont="1" applyFill="1" applyAlignment="1" applyProtection="1">
      <alignment vertical="center"/>
      <protection locked="0"/>
    </xf>
    <xf numFmtId="0" fontId="0" fillId="2" borderId="0" xfId="0" applyFill="1" applyProtection="1">
      <protection locked="0"/>
    </xf>
    <xf numFmtId="0" fontId="16" fillId="0" borderId="0" xfId="0" applyFont="1" applyProtection="1">
      <protection locked="0"/>
    </xf>
    <xf numFmtId="164" fontId="15" fillId="5" borderId="1" xfId="4" applyNumberFormat="1" applyFont="1" applyFill="1" applyBorder="1" applyAlignment="1" applyProtection="1">
      <alignment vertical="center" wrapText="1"/>
    </xf>
    <xf numFmtId="164" fontId="15" fillId="4" borderId="1" xfId="4" applyNumberFormat="1" applyFont="1" applyFill="1" applyBorder="1" applyAlignment="1" applyProtection="1">
      <alignment horizontal="center" vertical="center" wrapText="1"/>
      <protection locked="0"/>
    </xf>
    <xf numFmtId="164" fontId="15" fillId="5" borderId="1" xfId="4" applyNumberFormat="1" applyFont="1" applyFill="1" applyBorder="1" applyAlignment="1" applyProtection="1">
      <alignment horizontal="center" vertical="center" wrapText="1"/>
    </xf>
    <xf numFmtId="0" fontId="18" fillId="6" borderId="1" xfId="0" applyFont="1" applyFill="1" applyBorder="1" applyProtection="1"/>
    <xf numFmtId="0" fontId="11" fillId="0" borderId="1" xfId="0" applyFont="1" applyBorder="1" applyAlignment="1" applyProtection="1">
      <alignment horizontal="justify" vertical="top" wrapText="1"/>
    </xf>
    <xf numFmtId="49" fontId="11" fillId="0" borderId="1" xfId="0" applyNumberFormat="1" applyFont="1" applyBorder="1" applyAlignment="1" applyProtection="1">
      <alignment horizontal="justify" vertical="top" wrapText="1"/>
    </xf>
    <xf numFmtId="3" fontId="11" fillId="0" borderId="1" xfId="0" applyNumberFormat="1" applyFont="1" applyBorder="1" applyAlignment="1" applyProtection="1">
      <alignment horizontal="justify" vertical="top" wrapText="1"/>
    </xf>
    <xf numFmtId="3" fontId="11" fillId="2" borderId="1" xfId="0" applyNumberFormat="1" applyFont="1" applyFill="1" applyBorder="1" applyAlignment="1" applyProtection="1">
      <alignment horizontal="justify" vertical="top" wrapText="1"/>
      <protection locked="0"/>
    </xf>
    <xf numFmtId="3" fontId="11" fillId="2" borderId="1" xfId="0" applyNumberFormat="1" applyFont="1" applyFill="1" applyBorder="1" applyAlignment="1" applyProtection="1">
      <alignment horizontal="justify" vertical="top" wrapText="1"/>
    </xf>
    <xf numFmtId="0" fontId="17" fillId="2" borderId="1" xfId="3" applyFont="1" applyFill="1" applyBorder="1" applyAlignment="1" applyProtection="1">
      <alignment horizontal="justify" vertical="top" wrapText="1"/>
    </xf>
    <xf numFmtId="0" fontId="11" fillId="2" borderId="1" xfId="0" applyFont="1" applyFill="1" applyBorder="1" applyAlignment="1" applyProtection="1">
      <alignment horizontal="justify" vertical="top" wrapText="1"/>
      <protection locked="0"/>
    </xf>
    <xf numFmtId="0" fontId="11" fillId="2" borderId="1" xfId="0" applyFont="1" applyFill="1" applyBorder="1" applyAlignment="1" applyProtection="1">
      <alignment horizontal="justify" vertical="top" wrapText="1"/>
    </xf>
    <xf numFmtId="0" fontId="0" fillId="2" borderId="1" xfId="0" applyFill="1" applyBorder="1" applyAlignment="1" applyProtection="1">
      <alignment horizontal="justify" vertical="top" wrapText="1"/>
    </xf>
    <xf numFmtId="0" fontId="0" fillId="0" borderId="1" xfId="0" applyBorder="1" applyAlignment="1" applyProtection="1">
      <alignment horizontal="justify" vertical="top" wrapText="1"/>
    </xf>
    <xf numFmtId="3" fontId="0" fillId="2" borderId="1" xfId="0" applyNumberFormat="1" applyFill="1" applyBorder="1" applyAlignment="1" applyProtection="1">
      <alignment horizontal="justify" vertical="top" wrapText="1"/>
      <protection locked="0"/>
    </xf>
    <xf numFmtId="3" fontId="0" fillId="2" borderId="1" xfId="0" applyNumberFormat="1" applyFill="1" applyBorder="1" applyAlignment="1" applyProtection="1">
      <alignment horizontal="justify" vertical="top" wrapText="1"/>
    </xf>
    <xf numFmtId="3" fontId="0" fillId="0" borderId="1" xfId="0" applyNumberFormat="1" applyBorder="1" applyAlignment="1" applyProtection="1">
      <alignment horizontal="justify" vertical="top" wrapText="1"/>
    </xf>
    <xf numFmtId="49" fontId="0" fillId="0" borderId="0" xfId="0" applyNumberFormat="1" applyAlignment="1">
      <alignment wrapText="1"/>
    </xf>
    <xf numFmtId="0" fontId="11" fillId="0" borderId="2" xfId="0" applyFont="1" applyBorder="1" applyAlignment="1" applyProtection="1">
      <alignment horizontal="justify" vertical="top" wrapText="1"/>
    </xf>
    <xf numFmtId="49" fontId="11" fillId="0" borderId="2" xfId="0" applyNumberFormat="1" applyFont="1" applyBorder="1" applyAlignment="1" applyProtection="1">
      <alignment horizontal="justify" vertical="top" wrapText="1"/>
    </xf>
    <xf numFmtId="0" fontId="17" fillId="2" borderId="2" xfId="3" applyFont="1" applyFill="1" applyBorder="1" applyAlignment="1" applyProtection="1">
      <alignment horizontal="justify" vertical="top" wrapText="1"/>
    </xf>
    <xf numFmtId="0" fontId="11" fillId="2" borderId="2" xfId="0" applyFont="1" applyFill="1" applyBorder="1" applyAlignment="1" applyProtection="1">
      <alignment horizontal="justify" vertical="top" wrapText="1"/>
    </xf>
    <xf numFmtId="0" fontId="0" fillId="2" borderId="2" xfId="0" applyFill="1" applyBorder="1" applyAlignment="1" applyProtection="1">
      <alignment horizontal="justify" vertical="top" wrapText="1"/>
    </xf>
    <xf numFmtId="0" fontId="0" fillId="0" borderId="2" xfId="0" applyBorder="1" applyAlignment="1" applyProtection="1">
      <alignment horizontal="justify" vertical="top" wrapText="1"/>
    </xf>
    <xf numFmtId="0" fontId="11" fillId="0" borderId="0" xfId="0" applyFont="1" applyBorder="1" applyAlignment="1" applyProtection="1">
      <alignment horizontal="justify" vertical="top" wrapText="1"/>
      <protection locked="0"/>
    </xf>
    <xf numFmtId="0" fontId="11" fillId="2" borderId="0" xfId="0" applyFont="1" applyFill="1" applyBorder="1" applyAlignment="1" applyProtection="1">
      <alignment horizontal="justify" vertical="top" wrapText="1"/>
      <protection locked="0"/>
    </xf>
    <xf numFmtId="0" fontId="17" fillId="2" borderId="0" xfId="3" applyFont="1" applyFill="1" applyBorder="1" applyAlignment="1" applyProtection="1">
      <alignment horizontal="justify" vertical="top" wrapText="1"/>
      <protection locked="0"/>
    </xf>
    <xf numFmtId="0" fontId="11" fillId="0" borderId="3" xfId="0" applyFont="1" applyBorder="1" applyAlignment="1" applyProtection="1">
      <alignment horizontal="justify" vertical="top" wrapText="1"/>
      <protection locked="0"/>
    </xf>
    <xf numFmtId="0" fontId="0" fillId="0" borderId="3" xfId="0" applyBorder="1" applyAlignment="1" applyProtection="1">
      <alignment horizontal="justify" vertical="top" wrapText="1"/>
      <protection locked="0"/>
    </xf>
    <xf numFmtId="0" fontId="17" fillId="2" borderId="3" xfId="3" applyFont="1" applyFill="1" applyBorder="1" applyAlignment="1" applyProtection="1">
      <alignment horizontal="justify" vertical="top" wrapText="1"/>
      <protection locked="0"/>
    </xf>
    <xf numFmtId="0" fontId="17" fillId="2" borderId="1" xfId="3" applyFont="1" applyFill="1" applyBorder="1" applyAlignment="1" applyProtection="1">
      <alignment horizontal="justify" vertical="top" wrapText="1"/>
      <protection locked="0"/>
    </xf>
    <xf numFmtId="0" fontId="11" fillId="0" borderId="3" xfId="0" applyFont="1" applyBorder="1" applyProtection="1">
      <protection locked="0"/>
    </xf>
    <xf numFmtId="0" fontId="11" fillId="0" borderId="1" xfId="0" applyFont="1" applyBorder="1" applyAlignment="1" applyProtection="1">
      <alignment horizontal="justify" vertical="top"/>
    </xf>
    <xf numFmtId="3" fontId="11" fillId="0" borderId="1" xfId="0" applyNumberFormat="1" applyFont="1" applyBorder="1" applyAlignment="1" applyProtection="1">
      <alignment horizontal="justify" vertical="top"/>
    </xf>
    <xf numFmtId="0" fontId="9" fillId="2" borderId="1" xfId="0" applyFont="1" applyFill="1" applyBorder="1" applyAlignment="1" applyProtection="1">
      <alignment horizontal="justify" vertical="top"/>
    </xf>
    <xf numFmtId="0" fontId="0" fillId="0" borderId="1" xfId="0" applyBorder="1" applyAlignment="1" applyProtection="1">
      <alignment horizontal="justify" vertical="top"/>
    </xf>
    <xf numFmtId="0" fontId="11" fillId="0" borderId="1" xfId="0" applyFont="1" applyBorder="1" applyProtection="1"/>
    <xf numFmtId="0" fontId="0" fillId="0" borderId="1" xfId="0" applyBorder="1" applyProtection="1"/>
    <xf numFmtId="49" fontId="11" fillId="0" borderId="1" xfId="0" applyNumberFormat="1" applyFont="1" applyBorder="1" applyProtection="1"/>
    <xf numFmtId="0" fontId="0" fillId="2" borderId="1" xfId="0" applyFill="1" applyBorder="1" applyProtection="1"/>
    <xf numFmtId="1" fontId="11" fillId="0" borderId="1" xfId="0" applyNumberFormat="1" applyFont="1" applyBorder="1" applyAlignment="1" applyProtection="1">
      <alignment horizontal="justify" vertical="top"/>
    </xf>
    <xf numFmtId="0" fontId="0" fillId="2" borderId="1" xfId="0" applyFill="1" applyBorder="1" applyAlignment="1" applyProtection="1">
      <alignment horizontal="justify" vertical="top"/>
    </xf>
    <xf numFmtId="49" fontId="11" fillId="0" borderId="1" xfId="0" applyNumberFormat="1" applyFont="1" applyBorder="1" applyAlignment="1" applyProtection="1">
      <alignment horizontal="justify" vertical="top"/>
    </xf>
    <xf numFmtId="3" fontId="0" fillId="0" borderId="1" xfId="0" applyNumberFormat="1" applyBorder="1" applyAlignment="1" applyProtection="1">
      <alignment horizontal="justify" vertical="top"/>
    </xf>
    <xf numFmtId="0" fontId="0" fillId="2" borderId="1" xfId="0" applyFont="1" applyFill="1" applyBorder="1" applyAlignment="1" applyProtection="1">
      <alignment horizontal="justify" vertical="top"/>
    </xf>
    <xf numFmtId="0" fontId="0" fillId="0" borderId="0" xfId="0" applyAlignment="1" applyProtection="1">
      <alignment horizontal="justify" vertical="top"/>
      <protection locked="0"/>
    </xf>
    <xf numFmtId="0" fontId="6" fillId="7" borderId="0" xfId="3" applyFont="1" applyFill="1" applyAlignment="1" applyProtection="1">
      <alignment horizontal="center" vertical="center"/>
      <protection locked="0"/>
    </xf>
    <xf numFmtId="0" fontId="6" fillId="0" borderId="0" xfId="3" applyFont="1" applyAlignment="1" applyProtection="1">
      <alignment horizontal="justify" vertical="top"/>
      <protection locked="0"/>
    </xf>
    <xf numFmtId="0" fontId="5" fillId="7" borderId="0" xfId="3" applyFill="1" applyAlignment="1" applyProtection="1">
      <alignment vertical="center"/>
      <protection locked="0"/>
    </xf>
    <xf numFmtId="49" fontId="0" fillId="0" borderId="0" xfId="0" applyNumberFormat="1"/>
    <xf numFmtId="49" fontId="0" fillId="2" borderId="0" xfId="0" applyNumberFormat="1" applyFill="1"/>
    <xf numFmtId="0" fontId="0" fillId="2" borderId="0" xfId="0" applyFill="1" applyAlignment="1" applyProtection="1">
      <alignment horizontal="justify" vertical="top" wrapText="1"/>
      <protection locked="0"/>
    </xf>
    <xf numFmtId="0" fontId="11" fillId="2" borderId="1" xfId="0" applyFont="1" applyFill="1" applyBorder="1" applyAlignment="1" applyProtection="1">
      <alignment horizontal="justify" vertical="top"/>
    </xf>
    <xf numFmtId="3" fontId="11" fillId="0" borderId="1" xfId="0" applyNumberFormat="1" applyFont="1" applyBorder="1" applyAlignment="1" applyProtection="1">
      <alignment horizontal="left" vertical="top"/>
    </xf>
    <xf numFmtId="3" fontId="11" fillId="2" borderId="1" xfId="0" applyNumberFormat="1" applyFont="1" applyFill="1" applyBorder="1" applyAlignment="1" applyProtection="1">
      <alignment horizontal="left" vertical="top"/>
    </xf>
    <xf numFmtId="3" fontId="20" fillId="0" borderId="1" xfId="0" applyNumberFormat="1" applyFont="1" applyBorder="1" applyAlignment="1" applyProtection="1">
      <alignment horizontal="left" vertical="top"/>
    </xf>
    <xf numFmtId="3" fontId="20" fillId="2" borderId="1" xfId="0" applyNumberFormat="1" applyFont="1" applyFill="1" applyBorder="1" applyAlignment="1" applyProtection="1">
      <alignment horizontal="left" vertical="top"/>
    </xf>
    <xf numFmtId="0" fontId="11" fillId="0" borderId="1" xfId="0" applyFont="1" applyBorder="1" applyAlignment="1" applyProtection="1">
      <alignment horizontal="left" vertical="top"/>
    </xf>
    <xf numFmtId="0" fontId="0" fillId="0" borderId="1" xfId="0" applyBorder="1" applyAlignment="1" applyProtection="1">
      <alignment horizontal="left" vertical="top"/>
    </xf>
    <xf numFmtId="3" fontId="0" fillId="0" borderId="1" xfId="0" applyNumberFormat="1" applyBorder="1" applyAlignment="1" applyProtection="1">
      <alignment horizontal="left" vertical="top"/>
    </xf>
    <xf numFmtId="0" fontId="0" fillId="0" borderId="0" xfId="0" applyAlignment="1" applyProtection="1">
      <alignment horizontal="left" vertical="top"/>
      <protection locked="0"/>
    </xf>
    <xf numFmtId="3" fontId="11" fillId="0" borderId="1" xfId="0" applyNumberFormat="1" applyFont="1" applyBorder="1" applyAlignment="1" applyProtection="1">
      <alignment horizontal="left" vertical="top" wrapText="1"/>
    </xf>
    <xf numFmtId="3" fontId="11" fillId="2" borderId="1" xfId="0" applyNumberFormat="1" applyFont="1" applyFill="1" applyBorder="1" applyAlignment="1" applyProtection="1">
      <alignment horizontal="left" vertical="top" wrapText="1"/>
    </xf>
    <xf numFmtId="3" fontId="0" fillId="2" borderId="1" xfId="0" applyNumberFormat="1" applyFill="1" applyBorder="1" applyAlignment="1" applyProtection="1">
      <alignment horizontal="left" vertical="top" wrapText="1"/>
    </xf>
    <xf numFmtId="3" fontId="11" fillId="0" borderId="2" xfId="0" applyNumberFormat="1" applyFont="1" applyBorder="1" applyAlignment="1" applyProtection="1">
      <alignment horizontal="left" vertical="top" wrapText="1"/>
    </xf>
    <xf numFmtId="3" fontId="0" fillId="2" borderId="2" xfId="0" applyNumberFormat="1" applyFill="1" applyBorder="1" applyAlignment="1" applyProtection="1">
      <alignment horizontal="left" vertical="top" wrapText="1"/>
    </xf>
    <xf numFmtId="0" fontId="17" fillId="2" borderId="1" xfId="3" applyFont="1" applyFill="1" applyBorder="1" applyAlignment="1" applyProtection="1">
      <alignment horizontal="left" vertical="top" wrapText="1"/>
    </xf>
    <xf numFmtId="0" fontId="11" fillId="2" borderId="1" xfId="0" applyFont="1" applyFill="1" applyBorder="1" applyAlignment="1" applyProtection="1">
      <alignment horizontal="left" vertical="top" wrapText="1"/>
    </xf>
    <xf numFmtId="0" fontId="17" fillId="2" borderId="2" xfId="3" applyFont="1" applyFill="1" applyBorder="1" applyAlignment="1" applyProtection="1">
      <alignment horizontal="left" vertical="top" wrapText="1"/>
    </xf>
    <xf numFmtId="0" fontId="11" fillId="2" borderId="2" xfId="0" applyFont="1" applyFill="1" applyBorder="1" applyAlignment="1" applyProtection="1">
      <alignment horizontal="left" vertical="top" wrapText="1"/>
    </xf>
    <xf numFmtId="0" fontId="11" fillId="0" borderId="0" xfId="0" applyFont="1" applyProtection="1">
      <protection locked="0"/>
    </xf>
    <xf numFmtId="1" fontId="11" fillId="0" borderId="1" xfId="0" applyNumberFormat="1" applyFont="1" applyBorder="1" applyAlignment="1" applyProtection="1">
      <alignment horizontal="justify" vertical="top" wrapText="1"/>
    </xf>
    <xf numFmtId="1" fontId="0" fillId="0" borderId="1" xfId="0" applyNumberFormat="1" applyBorder="1" applyAlignment="1" applyProtection="1">
      <alignment horizontal="justify" vertical="top" wrapText="1"/>
    </xf>
    <xf numFmtId="1" fontId="0" fillId="0" borderId="0" xfId="0" applyNumberFormat="1" applyAlignment="1" applyProtection="1">
      <alignment horizontal="justify" vertical="top" wrapText="1"/>
      <protection locked="0"/>
    </xf>
    <xf numFmtId="164" fontId="0" fillId="0" borderId="0" xfId="1" applyNumberFormat="1" applyFont="1" applyProtection="1">
      <protection locked="0"/>
    </xf>
    <xf numFmtId="1" fontId="0" fillId="2" borderId="1" xfId="0" applyNumberFormat="1" applyFill="1" applyBorder="1" applyAlignment="1" applyProtection="1">
      <alignment horizontal="justify" vertical="top" wrapText="1"/>
    </xf>
    <xf numFmtId="0" fontId="0" fillId="0" borderId="1" xfId="0" applyBorder="1" applyAlignment="1" applyProtection="1">
      <alignment horizontal="left" vertical="top" wrapText="1"/>
    </xf>
    <xf numFmtId="3" fontId="0" fillId="0" borderId="0" xfId="0" applyNumberFormat="1" applyProtection="1">
      <protection locked="0"/>
    </xf>
    <xf numFmtId="164" fontId="15" fillId="5" borderId="1" xfId="5" applyNumberFormat="1" applyFont="1" applyFill="1" applyBorder="1" applyAlignment="1" applyProtection="1">
      <alignment vertical="center" wrapText="1"/>
    </xf>
    <xf numFmtId="164" fontId="15" fillId="5" borderId="1" xfId="5" applyNumberFormat="1" applyFont="1" applyFill="1" applyBorder="1" applyAlignment="1" applyProtection="1">
      <alignment horizontal="center" vertical="center" wrapText="1"/>
    </xf>
    <xf numFmtId="3" fontId="17" fillId="2" borderId="1" xfId="3" applyNumberFormat="1" applyFont="1" applyFill="1" applyBorder="1" applyAlignment="1" applyProtection="1">
      <alignment horizontal="justify" vertical="top" wrapText="1"/>
    </xf>
    <xf numFmtId="49" fontId="11" fillId="2" borderId="1" xfId="0" applyNumberFormat="1" applyFont="1" applyFill="1" applyBorder="1" applyAlignment="1" applyProtection="1">
      <alignment horizontal="justify" vertical="top" wrapText="1"/>
    </xf>
    <xf numFmtId="1" fontId="17" fillId="2" borderId="1" xfId="3" applyNumberFormat="1" applyFont="1" applyFill="1" applyBorder="1" applyAlignment="1" applyProtection="1">
      <alignment horizontal="justify" vertical="top" wrapText="1"/>
    </xf>
    <xf numFmtId="0" fontId="0" fillId="8" borderId="0" xfId="0" applyFill="1" applyProtection="1">
      <protection locked="0"/>
    </xf>
    <xf numFmtId="0" fontId="17" fillId="2" borderId="1" xfId="3" applyFont="1" applyFill="1" applyBorder="1" applyAlignment="1" applyProtection="1">
      <alignment horizontal="justify" vertical="top"/>
    </xf>
    <xf numFmtId="0" fontId="11" fillId="0" borderId="1" xfId="0" applyFont="1" applyFill="1" applyBorder="1" applyAlignment="1" applyProtection="1">
      <alignment horizontal="justify" vertical="top" wrapText="1"/>
    </xf>
    <xf numFmtId="0" fontId="17" fillId="0" borderId="1" xfId="3" applyFont="1" applyFill="1" applyBorder="1" applyAlignment="1" applyProtection="1">
      <alignment horizontal="justify" vertical="top" wrapText="1"/>
    </xf>
    <xf numFmtId="1" fontId="11" fillId="2" borderId="1" xfId="0" applyNumberFormat="1" applyFont="1" applyFill="1" applyBorder="1" applyAlignment="1" applyProtection="1">
      <alignment horizontal="justify" vertical="top" wrapText="1"/>
    </xf>
    <xf numFmtId="169" fontId="27" fillId="9" borderId="1" xfId="0" applyNumberFormat="1" applyFont="1" applyFill="1" applyBorder="1" applyAlignment="1" applyProtection="1">
      <alignment vertical="top" wrapText="1"/>
    </xf>
    <xf numFmtId="1" fontId="0" fillId="0" borderId="0" xfId="0" applyNumberFormat="1" applyAlignment="1" applyProtection="1">
      <alignment vertical="top"/>
      <protection locked="0"/>
    </xf>
    <xf numFmtId="1" fontId="9" fillId="0" borderId="1" xfId="0" applyNumberFormat="1" applyFont="1" applyBorder="1" applyAlignment="1" applyProtection="1">
      <alignment horizontal="justify" vertical="top" wrapText="1"/>
    </xf>
    <xf numFmtId="0" fontId="27" fillId="9" borderId="1" xfId="0" applyFont="1" applyFill="1" applyBorder="1" applyAlignment="1" applyProtection="1">
      <alignment vertical="top" wrapText="1"/>
    </xf>
    <xf numFmtId="0" fontId="9" fillId="2" borderId="1" xfId="0" applyFont="1" applyFill="1" applyBorder="1" applyAlignment="1" applyProtection="1">
      <alignment horizontal="justify" vertical="top" wrapText="1"/>
    </xf>
    <xf numFmtId="0" fontId="0" fillId="0" borderId="1" xfId="0" applyFont="1" applyBorder="1" applyAlignment="1" applyProtection="1">
      <alignment horizontal="justify" vertical="top" wrapText="1"/>
    </xf>
    <xf numFmtId="1" fontId="9" fillId="2" borderId="1" xfId="0" applyNumberFormat="1" applyFont="1" applyFill="1" applyBorder="1" applyAlignment="1" applyProtection="1">
      <alignment horizontal="justify" vertical="top" wrapText="1"/>
    </xf>
    <xf numFmtId="0" fontId="27" fillId="2" borderId="1" xfId="0" applyFont="1" applyFill="1" applyBorder="1" applyAlignment="1" applyProtection="1">
      <alignment vertical="top" wrapText="1"/>
    </xf>
    <xf numFmtId="1" fontId="0" fillId="2" borderId="0" xfId="0" applyNumberFormat="1" applyFill="1" applyAlignment="1" applyProtection="1">
      <alignment vertical="top"/>
      <protection locked="0"/>
    </xf>
    <xf numFmtId="3" fontId="27" fillId="9" borderId="1" xfId="0" applyNumberFormat="1" applyFont="1" applyFill="1" applyBorder="1" applyAlignment="1" applyProtection="1">
      <alignment horizontal="left" vertical="top" wrapText="1"/>
    </xf>
    <xf numFmtId="3" fontId="9" fillId="0" borderId="1" xfId="0" applyNumberFormat="1" applyFont="1" applyBorder="1" applyAlignment="1" applyProtection="1">
      <alignment horizontal="left" vertical="top" wrapText="1"/>
    </xf>
    <xf numFmtId="169" fontId="27" fillId="9" borderId="1" xfId="0" applyNumberFormat="1" applyFont="1" applyFill="1" applyBorder="1" applyAlignment="1" applyProtection="1">
      <alignment horizontal="left" vertical="top" wrapText="1"/>
    </xf>
    <xf numFmtId="0" fontId="9" fillId="0" borderId="1" xfId="0" applyFont="1" applyBorder="1" applyAlignment="1" applyProtection="1">
      <alignment horizontal="left" vertical="top" wrapText="1"/>
    </xf>
    <xf numFmtId="0" fontId="11" fillId="0" borderId="8" xfId="0" applyFont="1" applyFill="1" applyBorder="1" applyAlignment="1" applyProtection="1">
      <alignment horizontal="justify" vertical="top" wrapText="1"/>
    </xf>
    <xf numFmtId="0" fontId="33" fillId="0" borderId="1" xfId="0" applyFont="1" applyBorder="1" applyAlignment="1" applyProtection="1">
      <alignment horizontal="justify" vertical="top" wrapText="1"/>
    </xf>
    <xf numFmtId="49" fontId="0" fillId="0" borderId="1" xfId="0" applyNumberFormat="1" applyBorder="1" applyAlignment="1" applyProtection="1">
      <alignment horizontal="justify" vertical="top" wrapText="1"/>
    </xf>
    <xf numFmtId="0" fontId="3" fillId="2" borderId="0" xfId="0" applyFont="1" applyFill="1" applyProtection="1">
      <protection locked="0"/>
    </xf>
    <xf numFmtId="49" fontId="0" fillId="0" borderId="1" xfId="0" applyNumberFormat="1" applyBorder="1" applyProtection="1"/>
    <xf numFmtId="49" fontId="0" fillId="2" borderId="1" xfId="0" applyNumberFormat="1" applyFill="1" applyBorder="1" applyAlignment="1" applyProtection="1">
      <alignment horizontal="justify" vertical="top" wrapText="1"/>
    </xf>
    <xf numFmtId="0" fontId="0" fillId="0" borderId="1" xfId="0" applyBorder="1" applyAlignment="1" applyProtection="1">
      <alignment horizontal="right" vertical="top" wrapText="1"/>
    </xf>
    <xf numFmtId="0" fontId="0" fillId="0" borderId="0" xfId="0" applyAlignment="1" applyProtection="1">
      <alignment horizontal="justify" vertical="top" wrapText="1"/>
    </xf>
    <xf numFmtId="0" fontId="5" fillId="0" borderId="1" xfId="0" applyFont="1" applyFill="1" applyBorder="1" applyAlignment="1" applyProtection="1">
      <alignment vertical="top" wrapText="1"/>
    </xf>
    <xf numFmtId="0" fontId="5" fillId="0" borderId="0" xfId="0" applyFont="1" applyFill="1" applyBorder="1" applyAlignment="1" applyProtection="1">
      <alignment vertical="top" wrapText="1"/>
    </xf>
    <xf numFmtId="170" fontId="0" fillId="0" borderId="0" xfId="2" applyNumberFormat="1" applyFont="1" applyAlignment="1" applyProtection="1">
      <alignment horizontal="center"/>
      <protection locked="0"/>
    </xf>
    <xf numFmtId="0" fontId="5" fillId="0" borderId="0" xfId="0" applyFont="1" applyFill="1" applyBorder="1" applyAlignment="1">
      <alignment vertical="top" wrapText="1"/>
    </xf>
    <xf numFmtId="49" fontId="35" fillId="0" borderId="0" xfId="0" applyNumberFormat="1" applyFont="1" applyAlignment="1">
      <alignment vertical="top" wrapText="1"/>
    </xf>
    <xf numFmtId="0" fontId="0" fillId="10" borderId="0" xfId="0" applyFill="1" applyProtection="1">
      <protection locked="0"/>
    </xf>
    <xf numFmtId="0" fontId="36" fillId="0" borderId="0" xfId="0" applyFont="1" applyProtection="1">
      <protection locked="0"/>
    </xf>
    <xf numFmtId="164" fontId="15" fillId="3" borderId="1" xfId="4" applyNumberFormat="1" applyFont="1" applyFill="1" applyBorder="1" applyAlignment="1" applyProtection="1">
      <alignment vertical="center" wrapText="1"/>
    </xf>
    <xf numFmtId="164" fontId="15" fillId="3" borderId="1" xfId="4" applyNumberFormat="1" applyFont="1" applyFill="1" applyBorder="1" applyAlignment="1" applyProtection="1">
      <alignment horizontal="center" vertical="center" wrapText="1"/>
    </xf>
    <xf numFmtId="0" fontId="37" fillId="12" borderId="1" xfId="0" applyFont="1" applyFill="1" applyBorder="1" applyProtection="1"/>
    <xf numFmtId="0" fontId="38" fillId="0" borderId="1" xfId="0" applyFont="1" applyBorder="1" applyAlignment="1" applyProtection="1">
      <alignment horizontal="justify" vertical="top" wrapText="1"/>
    </xf>
    <xf numFmtId="1" fontId="38" fillId="0" borderId="1" xfId="0" applyNumberFormat="1" applyFont="1" applyBorder="1" applyAlignment="1" applyProtection="1">
      <alignment horizontal="justify" vertical="top" wrapText="1"/>
    </xf>
    <xf numFmtId="3" fontId="38" fillId="0" borderId="1" xfId="0" applyNumberFormat="1" applyFont="1" applyBorder="1" applyAlignment="1" applyProtection="1">
      <alignment horizontal="justify" vertical="top" wrapText="1"/>
    </xf>
    <xf numFmtId="3" fontId="38" fillId="9" borderId="1" xfId="0" applyNumberFormat="1" applyFont="1" applyFill="1" applyBorder="1" applyAlignment="1" applyProtection="1">
      <alignment horizontal="justify" vertical="top" wrapText="1"/>
    </xf>
    <xf numFmtId="0" fontId="17" fillId="9" borderId="1" xfId="3" applyFont="1" applyFill="1" applyBorder="1" applyAlignment="1" applyProtection="1">
      <alignment horizontal="justify" vertical="top" wrapText="1"/>
    </xf>
    <xf numFmtId="0" fontId="38" fillId="9" borderId="1" xfId="0" applyFont="1" applyFill="1" applyBorder="1" applyAlignment="1" applyProtection="1">
      <alignment horizontal="justify" vertical="top" wrapText="1"/>
      <protection locked="0"/>
    </xf>
    <xf numFmtId="0" fontId="38" fillId="9" borderId="1" xfId="0" applyFont="1" applyFill="1" applyBorder="1" applyAlignment="1" applyProtection="1">
      <alignment horizontal="justify" vertical="top" wrapText="1"/>
    </xf>
    <xf numFmtId="0" fontId="0" fillId="9" borderId="1" xfId="0" applyFill="1" applyBorder="1" applyAlignment="1" applyProtection="1">
      <alignment horizontal="justify" vertical="top" wrapText="1"/>
      <protection locked="0"/>
    </xf>
    <xf numFmtId="0" fontId="0" fillId="9" borderId="1" xfId="0" applyFill="1" applyBorder="1" applyAlignment="1" applyProtection="1">
      <alignment horizontal="justify" vertical="top" wrapText="1"/>
    </xf>
    <xf numFmtId="3" fontId="0" fillId="9" borderId="1" xfId="0" applyNumberFormat="1" applyFill="1" applyBorder="1" applyAlignment="1" applyProtection="1">
      <alignment horizontal="justify" vertical="top" wrapText="1"/>
    </xf>
    <xf numFmtId="0" fontId="24" fillId="0" borderId="1" xfId="3" applyFont="1" applyBorder="1" applyAlignment="1" applyProtection="1">
      <alignment vertical="top"/>
    </xf>
    <xf numFmtId="0" fontId="38" fillId="0" borderId="1" xfId="0" applyFont="1" applyBorder="1" applyAlignment="1" applyProtection="1">
      <alignment horizontal="justify" vertical="top" wrapText="1"/>
      <protection locked="0"/>
    </xf>
    <xf numFmtId="0" fontId="17" fillId="9" borderId="1" xfId="3" applyFont="1" applyFill="1" applyBorder="1" applyAlignment="1" applyProtection="1">
      <alignment horizontal="justify" vertical="top" wrapText="1"/>
      <protection locked="0"/>
    </xf>
    <xf numFmtId="0" fontId="38" fillId="0" borderId="0" xfId="0" applyFont="1" applyBorder="1" applyAlignment="1" applyProtection="1">
      <alignment horizontal="justify" vertical="top" wrapText="1"/>
      <protection locked="0"/>
    </xf>
    <xf numFmtId="0" fontId="0" fillId="9" borderId="0" xfId="0" applyFill="1" applyBorder="1" applyAlignment="1" applyProtection="1">
      <alignment horizontal="justify" vertical="top" wrapText="1"/>
      <protection locked="0"/>
    </xf>
    <xf numFmtId="0" fontId="38" fillId="9" borderId="0" xfId="0" applyFont="1" applyFill="1" applyBorder="1" applyAlignment="1" applyProtection="1">
      <alignment horizontal="justify" vertical="top" wrapText="1"/>
      <protection locked="0"/>
    </xf>
    <xf numFmtId="0" fontId="17" fillId="9" borderId="0" xfId="3" applyFont="1" applyFill="1" applyBorder="1" applyAlignment="1" applyProtection="1">
      <alignment horizontal="justify" vertical="top" wrapText="1"/>
      <protection locked="0"/>
    </xf>
    <xf numFmtId="0" fontId="38" fillId="0" borderId="3" xfId="0" applyFont="1" applyBorder="1" applyAlignment="1" applyProtection="1">
      <alignment horizontal="justify" vertical="top" wrapText="1"/>
      <protection locked="0"/>
    </xf>
    <xf numFmtId="0" fontId="0" fillId="9" borderId="3" xfId="0" applyFill="1" applyBorder="1" applyAlignment="1" applyProtection="1">
      <alignment horizontal="justify" vertical="top" wrapText="1"/>
      <protection locked="0"/>
    </xf>
    <xf numFmtId="0" fontId="38" fillId="9" borderId="3" xfId="0" applyFont="1" applyFill="1" applyBorder="1" applyAlignment="1" applyProtection="1">
      <alignment horizontal="justify" vertical="top" wrapText="1"/>
      <protection locked="0"/>
    </xf>
    <xf numFmtId="0" fontId="17" fillId="9" borderId="3" xfId="3" applyFont="1" applyFill="1" applyBorder="1" applyAlignment="1" applyProtection="1">
      <alignment horizontal="justify" vertical="top" wrapText="1"/>
      <protection locked="0"/>
    </xf>
    <xf numFmtId="0" fontId="38" fillId="0" borderId="3" xfId="0" applyFont="1" applyBorder="1" applyProtection="1">
      <protection locked="0"/>
    </xf>
    <xf numFmtId="0" fontId="6" fillId="9" borderId="0" xfId="3" applyFont="1" applyFill="1" applyAlignment="1" applyProtection="1">
      <alignment horizontal="center" vertical="center"/>
      <protection locked="0"/>
    </xf>
    <xf numFmtId="0" fontId="5" fillId="9" borderId="0" xfId="3" applyFill="1" applyAlignment="1" applyProtection="1">
      <alignment vertical="center"/>
      <protection locked="0"/>
    </xf>
    <xf numFmtId="3" fontId="0" fillId="0" borderId="0" xfId="0" applyNumberFormat="1" applyAlignment="1" applyProtection="1">
      <alignment horizontal="justify" vertical="top" wrapText="1"/>
      <protection locked="0"/>
    </xf>
    <xf numFmtId="0" fontId="0" fillId="0" borderId="0" xfId="0" applyProtection="1"/>
    <xf numFmtId="3" fontId="0" fillId="0" borderId="1" xfId="1" applyNumberFormat="1" applyFont="1" applyBorder="1" applyAlignment="1" applyProtection="1">
      <alignment horizontal="right" vertical="top" wrapText="1"/>
    </xf>
    <xf numFmtId="0" fontId="10" fillId="0" borderId="1" xfId="0" applyFont="1" applyBorder="1" applyAlignment="1" applyProtection="1">
      <alignment horizontal="justify" vertical="top" wrapText="1"/>
    </xf>
    <xf numFmtId="0" fontId="0" fillId="0" borderId="1" xfId="0" applyNumberFormat="1" applyBorder="1" applyAlignment="1" applyProtection="1">
      <alignment horizontal="justify" vertical="top" wrapText="1"/>
    </xf>
    <xf numFmtId="164" fontId="0" fillId="2" borderId="1" xfId="1" applyNumberFormat="1" applyFont="1" applyFill="1" applyBorder="1" applyAlignment="1" applyProtection="1">
      <alignment horizontal="justify" vertical="top" wrapText="1"/>
    </xf>
    <xf numFmtId="0" fontId="0" fillId="2" borderId="1" xfId="0" applyNumberFormat="1" applyFill="1" applyBorder="1" applyAlignment="1" applyProtection="1">
      <alignment horizontal="justify" vertical="top" wrapText="1"/>
    </xf>
    <xf numFmtId="9" fontId="2" fillId="0" borderId="1" xfId="0" applyNumberFormat="1" applyFont="1" applyBorder="1" applyAlignment="1" applyProtection="1">
      <alignment horizontal="justify" vertical="top" wrapText="1"/>
    </xf>
    <xf numFmtId="0" fontId="6" fillId="0" borderId="0" xfId="3" applyFont="1" applyAlignment="1" applyProtection="1">
      <alignment vertical="center"/>
    </xf>
    <xf numFmtId="0" fontId="6" fillId="2" borderId="0" xfId="3" applyFont="1" applyFill="1" applyAlignment="1" applyProtection="1">
      <alignment vertical="center"/>
    </xf>
    <xf numFmtId="0" fontId="0" fillId="2" borderId="0" xfId="0" applyFill="1" applyProtection="1"/>
    <xf numFmtId="164" fontId="15" fillId="4" borderId="1" xfId="4" applyNumberFormat="1" applyFont="1" applyFill="1" applyBorder="1" applyAlignment="1" applyProtection="1">
      <alignment horizontal="center" vertical="center" wrapText="1"/>
    </xf>
    <xf numFmtId="0" fontId="42" fillId="0" borderId="1" xfId="0" applyFont="1" applyBorder="1" applyAlignment="1" applyProtection="1">
      <alignment wrapText="1"/>
    </xf>
    <xf numFmtId="0" fontId="6" fillId="9" borderId="0" xfId="3" applyFont="1" applyFill="1" applyAlignment="1" applyProtection="1">
      <alignment horizontal="center" vertical="center"/>
    </xf>
    <xf numFmtId="0" fontId="5" fillId="9" borderId="0" xfId="3" applyFill="1" applyAlignment="1" applyProtection="1">
      <alignment vertical="center"/>
    </xf>
    <xf numFmtId="0" fontId="5" fillId="0" borderId="0" xfId="3" applyAlignment="1" applyProtection="1">
      <alignment vertical="center"/>
    </xf>
    <xf numFmtId="0" fontId="6" fillId="0" borderId="0" xfId="3" applyFont="1" applyAlignment="1" applyProtection="1">
      <alignment horizontal="center" vertical="center"/>
    </xf>
    <xf numFmtId="0" fontId="41" fillId="0" borderId="1" xfId="0" applyFont="1" applyBorder="1" applyAlignment="1" applyProtection="1">
      <alignment horizontal="justify" vertical="top" wrapText="1"/>
    </xf>
    <xf numFmtId="0" fontId="6" fillId="9" borderId="0" xfId="3" applyFont="1" applyFill="1" applyAlignment="1" applyProtection="1">
      <alignment vertical="center"/>
    </xf>
    <xf numFmtId="0" fontId="0" fillId="9" borderId="0" xfId="0" applyFill="1" applyProtection="1"/>
    <xf numFmtId="164" fontId="15" fillId="11" borderId="1" xfId="4" applyNumberFormat="1" applyFont="1" applyFill="1" applyBorder="1" applyAlignment="1" applyProtection="1">
      <alignment horizontal="center" vertical="center" wrapText="1"/>
    </xf>
    <xf numFmtId="167" fontId="38" fillId="9" borderId="1" xfId="0" applyNumberFormat="1" applyFont="1" applyFill="1" applyBorder="1" applyAlignment="1" applyProtection="1">
      <alignment horizontal="justify" vertical="top" wrapText="1"/>
    </xf>
    <xf numFmtId="0" fontId="38" fillId="9" borderId="1" xfId="0" applyFont="1" applyFill="1" applyBorder="1" applyAlignment="1" applyProtection="1">
      <alignment horizontal="center" vertical="top" wrapText="1"/>
    </xf>
    <xf numFmtId="3" fontId="0" fillId="9" borderId="1" xfId="0" applyNumberFormat="1" applyFill="1" applyBorder="1" applyAlignment="1" applyProtection="1">
      <alignment horizontal="center" vertical="top" wrapText="1"/>
    </xf>
    <xf numFmtId="0" fontId="0" fillId="9" borderId="1" xfId="0" applyFill="1" applyBorder="1" applyAlignment="1" applyProtection="1">
      <alignment horizontal="center" vertical="top" wrapText="1"/>
    </xf>
    <xf numFmtId="0" fontId="39" fillId="0" borderId="1" xfId="0" applyFont="1" applyBorder="1" applyAlignment="1" applyProtection="1">
      <alignment horizontal="justify" vertical="center" wrapText="1"/>
    </xf>
    <xf numFmtId="0" fontId="6" fillId="2" borderId="0" xfId="3" applyFont="1" applyFill="1" applyAlignment="1" applyProtection="1">
      <alignment horizontal="center" vertical="center"/>
    </xf>
    <xf numFmtId="0" fontId="5" fillId="2" borderId="0" xfId="3" applyFill="1" applyAlignment="1" applyProtection="1">
      <alignment vertical="center"/>
    </xf>
    <xf numFmtId="3" fontId="0" fillId="2" borderId="1" xfId="1" applyNumberFormat="1" applyFont="1" applyFill="1" applyBorder="1" applyAlignment="1" applyProtection="1">
      <alignment horizontal="justify" vertical="top" wrapText="1"/>
    </xf>
    <xf numFmtId="0" fontId="10" fillId="2" borderId="1" xfId="0" applyFont="1" applyFill="1" applyBorder="1" applyAlignment="1" applyProtection="1">
      <alignment horizontal="justify" vertical="top" wrapText="1"/>
    </xf>
    <xf numFmtId="9" fontId="0" fillId="2" borderId="1" xfId="0" applyNumberFormat="1" applyFill="1" applyBorder="1" applyAlignment="1" applyProtection="1">
      <alignment horizontal="justify" vertical="top" wrapText="1"/>
    </xf>
    <xf numFmtId="0" fontId="0" fillId="2" borderId="1" xfId="0" applyFont="1" applyFill="1" applyBorder="1" applyAlignment="1" applyProtection="1">
      <alignment horizontal="justify" vertical="top" wrapText="1"/>
    </xf>
    <xf numFmtId="164" fontId="0" fillId="0" borderId="1" xfId="1" applyNumberFormat="1" applyFont="1" applyBorder="1" applyAlignment="1" applyProtection="1">
      <alignment horizontal="justify" vertical="top" wrapText="1"/>
    </xf>
    <xf numFmtId="0" fontId="19" fillId="2" borderId="1" xfId="0" applyFont="1" applyFill="1" applyBorder="1" applyAlignment="1" applyProtection="1">
      <alignment horizontal="justify" vertical="top" wrapText="1"/>
    </xf>
    <xf numFmtId="0" fontId="27" fillId="2" borderId="1" xfId="0" applyFont="1" applyFill="1" applyBorder="1" applyAlignment="1" applyProtection="1">
      <alignment horizontal="justify" vertical="top" wrapText="1"/>
    </xf>
    <xf numFmtId="0" fontId="19" fillId="0" borderId="1" xfId="0" applyFont="1" applyBorder="1" applyAlignment="1" applyProtection="1">
      <alignment horizontal="justify" vertical="top" wrapText="1"/>
    </xf>
    <xf numFmtId="0" fontId="19" fillId="0" borderId="1" xfId="0" applyFont="1" applyBorder="1" applyAlignment="1" applyProtection="1">
      <alignment horizontal="justify" vertical="center" wrapText="1"/>
    </xf>
    <xf numFmtId="170" fontId="6" fillId="2" borderId="0" xfId="2" applyNumberFormat="1" applyFont="1" applyFill="1" applyAlignment="1" applyProtection="1">
      <alignment horizontal="center" vertical="center"/>
    </xf>
    <xf numFmtId="3" fontId="5" fillId="0" borderId="0" xfId="3" applyNumberFormat="1" applyAlignment="1" applyProtection="1">
      <alignment vertical="center"/>
    </xf>
    <xf numFmtId="170" fontId="0" fillId="2" borderId="1" xfId="2" applyNumberFormat="1" applyFont="1" applyFill="1" applyBorder="1" applyAlignment="1" applyProtection="1">
      <alignment horizontal="center" vertical="top" wrapText="1"/>
    </xf>
    <xf numFmtId="0" fontId="0" fillId="0" borderId="1" xfId="0" applyBorder="1" applyAlignment="1" applyProtection="1">
      <alignment vertical="top"/>
    </xf>
    <xf numFmtId="170" fontId="0" fillId="0" borderId="1" xfId="2" applyNumberFormat="1" applyFont="1" applyBorder="1" applyAlignment="1" applyProtection="1">
      <alignment horizontal="center" vertical="top" wrapText="1"/>
    </xf>
    <xf numFmtId="3" fontId="6" fillId="2" borderId="0" xfId="3" applyNumberFormat="1" applyFont="1" applyFill="1" applyAlignment="1" applyProtection="1">
      <alignment vertical="center"/>
    </xf>
    <xf numFmtId="3" fontId="11" fillId="0" borderId="1" xfId="0" applyNumberFormat="1" applyFont="1" applyFill="1" applyBorder="1" applyAlignment="1" applyProtection="1">
      <alignment horizontal="justify" vertical="top" wrapText="1"/>
    </xf>
    <xf numFmtId="3" fontId="0" fillId="0" borderId="1" xfId="0" applyNumberFormat="1" applyFill="1" applyBorder="1" applyAlignment="1" applyProtection="1">
      <alignment horizontal="justify" vertical="top" wrapText="1"/>
    </xf>
    <xf numFmtId="9" fontId="0" fillId="0" borderId="1" xfId="0" applyNumberFormat="1" applyBorder="1" applyAlignment="1" applyProtection="1">
      <alignment horizontal="justify" vertical="top" wrapText="1"/>
    </xf>
    <xf numFmtId="0" fontId="34" fillId="0" borderId="0" xfId="0" applyFont="1" applyProtection="1"/>
    <xf numFmtId="0" fontId="3" fillId="2" borderId="1" xfId="0" applyFont="1" applyFill="1" applyBorder="1" applyProtection="1"/>
    <xf numFmtId="3" fontId="3" fillId="2" borderId="1" xfId="0" applyNumberFormat="1" applyFont="1" applyFill="1" applyBorder="1" applyProtection="1"/>
    <xf numFmtId="0" fontId="6" fillId="2" borderId="1" xfId="3" applyFont="1" applyFill="1" applyBorder="1" applyAlignment="1" applyProtection="1">
      <alignment horizontal="center" vertical="center"/>
    </xf>
    <xf numFmtId="0" fontId="5" fillId="2" borderId="1" xfId="3" applyFill="1" applyBorder="1" applyAlignment="1" applyProtection="1">
      <alignment vertical="center"/>
    </xf>
    <xf numFmtId="0" fontId="5" fillId="0" borderId="1" xfId="3" applyBorder="1" applyAlignment="1" applyProtection="1">
      <alignment vertical="center"/>
    </xf>
    <xf numFmtId="0" fontId="5" fillId="0" borderId="1" xfId="3" applyBorder="1" applyAlignment="1" applyProtection="1">
      <alignment horizontal="left" vertical="top"/>
    </xf>
    <xf numFmtId="0" fontId="6" fillId="0" borderId="1" xfId="3" applyFont="1" applyBorder="1" applyAlignment="1" applyProtection="1">
      <alignment horizontal="center" vertical="center"/>
    </xf>
    <xf numFmtId="3" fontId="0" fillId="2" borderId="1" xfId="0" applyNumberFormat="1" applyFont="1" applyFill="1" applyBorder="1" applyAlignment="1" applyProtection="1">
      <alignment horizontal="justify" vertical="top" wrapText="1"/>
    </xf>
    <xf numFmtId="0" fontId="31" fillId="0" borderId="1" xfId="0" applyFont="1" applyBorder="1" applyAlignment="1" applyProtection="1">
      <alignment horizontal="justify" vertical="top" wrapText="1"/>
    </xf>
    <xf numFmtId="0" fontId="27" fillId="9" borderId="1" xfId="0" applyFont="1" applyFill="1" applyBorder="1" applyAlignment="1" applyProtection="1">
      <alignment horizontal="left" vertical="top" wrapText="1"/>
    </xf>
    <xf numFmtId="0" fontId="0" fillId="2" borderId="1" xfId="0" applyFont="1" applyFill="1" applyBorder="1" applyAlignment="1" applyProtection="1">
      <alignment horizontal="left" vertical="top" wrapText="1"/>
    </xf>
    <xf numFmtId="3" fontId="0" fillId="0" borderId="1" xfId="0" applyNumberFormat="1" applyFont="1" applyBorder="1" applyAlignment="1" applyProtection="1">
      <alignment horizontal="left" vertical="top" wrapText="1"/>
    </xf>
    <xf numFmtId="0" fontId="0" fillId="0" borderId="1" xfId="0" applyFont="1" applyBorder="1" applyAlignment="1" applyProtection="1">
      <alignment horizontal="left" vertical="top" wrapText="1"/>
    </xf>
    <xf numFmtId="0" fontId="27" fillId="9" borderId="1" xfId="0" applyNumberFormat="1" applyFont="1" applyFill="1" applyBorder="1" applyAlignment="1" applyProtection="1">
      <alignment vertical="top" wrapText="1"/>
    </xf>
    <xf numFmtId="3" fontId="9" fillId="2" borderId="1" xfId="0" applyNumberFormat="1" applyFont="1" applyFill="1" applyBorder="1" applyAlignment="1" applyProtection="1">
      <alignment horizontal="justify" vertical="top" wrapText="1"/>
    </xf>
    <xf numFmtId="0" fontId="27" fillId="9" borderId="1" xfId="0" applyFont="1" applyFill="1" applyBorder="1" applyAlignment="1" applyProtection="1">
      <alignment vertical="center" wrapText="1"/>
    </xf>
    <xf numFmtId="3" fontId="0" fillId="0" borderId="1" xfId="0" applyNumberFormat="1" applyFont="1" applyBorder="1" applyAlignment="1" applyProtection="1">
      <alignment horizontal="justify" vertical="top" wrapText="1"/>
    </xf>
    <xf numFmtId="0" fontId="0" fillId="0" borderId="1" xfId="0" applyFont="1" applyBorder="1" applyProtection="1"/>
    <xf numFmtId="3" fontId="0" fillId="0" borderId="1" xfId="0" applyNumberFormat="1" applyFont="1" applyBorder="1" applyAlignment="1" applyProtection="1">
      <alignment horizontal="left" vertical="top"/>
    </xf>
    <xf numFmtId="0" fontId="0" fillId="0" borderId="1" xfId="0" applyFont="1" applyBorder="1" applyAlignment="1" applyProtection="1">
      <alignment horizontal="left" vertical="top"/>
    </xf>
    <xf numFmtId="0" fontId="0" fillId="2" borderId="1" xfId="0" applyFont="1" applyFill="1" applyBorder="1" applyAlignment="1" applyProtection="1">
      <alignment wrapText="1"/>
    </xf>
    <xf numFmtId="0" fontId="0" fillId="2" borderId="1" xfId="0" applyFont="1" applyFill="1" applyBorder="1" applyProtection="1"/>
    <xf numFmtId="3" fontId="0" fillId="2" borderId="1" xfId="0" applyNumberFormat="1" applyFont="1" applyFill="1" applyBorder="1" applyAlignment="1" applyProtection="1">
      <alignment horizontal="left" vertical="top"/>
    </xf>
    <xf numFmtId="0" fontId="0" fillId="2" borderId="1" xfId="0" applyFont="1" applyFill="1" applyBorder="1" applyAlignment="1" applyProtection="1">
      <alignment horizontal="left" vertical="top"/>
    </xf>
    <xf numFmtId="0" fontId="0" fillId="0" borderId="1" xfId="0" applyFont="1" applyBorder="1" applyAlignment="1" applyProtection="1">
      <alignment wrapText="1"/>
    </xf>
    <xf numFmtId="0" fontId="32" fillId="9" borderId="1" xfId="0" applyFont="1" applyFill="1" applyBorder="1" applyAlignment="1" applyProtection="1">
      <alignment horizontal="justify" wrapText="1"/>
    </xf>
    <xf numFmtId="0" fontId="16" fillId="2" borderId="0" xfId="0" applyFont="1" applyFill="1" applyProtection="1">
      <protection locked="0"/>
    </xf>
    <xf numFmtId="3" fontId="0" fillId="0" borderId="0" xfId="0" applyNumberFormat="1" applyProtection="1"/>
    <xf numFmtId="164" fontId="15" fillId="4" borderId="1" xfId="5" applyNumberFormat="1" applyFont="1" applyFill="1" applyBorder="1" applyAlignment="1" applyProtection="1">
      <alignment horizontal="center" vertical="center" wrapText="1"/>
    </xf>
    <xf numFmtId="0" fontId="24" fillId="0" borderId="1" xfId="0" applyFont="1" applyBorder="1" applyAlignment="1" applyProtection="1">
      <alignment vertical="top" wrapText="1"/>
    </xf>
    <xf numFmtId="0" fontId="24" fillId="0" borderId="2" xfId="0" applyFont="1" applyBorder="1" applyAlignment="1" applyProtection="1">
      <alignment horizontal="justify" vertical="center" wrapText="1"/>
    </xf>
    <xf numFmtId="3" fontId="24" fillId="0" borderId="1" xfId="0" applyNumberFormat="1" applyFont="1" applyBorder="1" applyAlignment="1" applyProtection="1">
      <alignment horizontal="right" vertical="center" wrapText="1"/>
    </xf>
    <xf numFmtId="166" fontId="24" fillId="0" borderId="1" xfId="1" applyNumberFormat="1" applyFont="1" applyFill="1" applyBorder="1" applyAlignment="1" applyProtection="1">
      <alignment horizontal="justify" vertical="top" wrapText="1"/>
    </xf>
    <xf numFmtId="3" fontId="24" fillId="0" borderId="1" xfId="0" applyNumberFormat="1" applyFont="1" applyFill="1" applyBorder="1" applyAlignment="1" applyProtection="1">
      <alignment horizontal="center" vertical="top" wrapText="1"/>
    </xf>
    <xf numFmtId="3" fontId="25" fillId="0" borderId="1" xfId="0" applyNumberFormat="1" applyFont="1" applyFill="1" applyBorder="1" applyAlignment="1" applyProtection="1">
      <alignment horizontal="right" vertical="center" wrapText="1"/>
    </xf>
    <xf numFmtId="0" fontId="24" fillId="0" borderId="3" xfId="0" applyFont="1" applyFill="1" applyBorder="1" applyAlignment="1" applyProtection="1">
      <alignment vertical="top" wrapText="1"/>
    </xf>
    <xf numFmtId="0" fontId="27" fillId="0" borderId="0" xfId="0" applyFont="1" applyBorder="1" applyAlignment="1" applyProtection="1">
      <alignment horizontal="center" vertical="center" wrapText="1"/>
    </xf>
    <xf numFmtId="3" fontId="24" fillId="9" borderId="1" xfId="0" applyNumberFormat="1" applyFont="1" applyFill="1" applyBorder="1" applyAlignment="1" applyProtection="1">
      <alignment horizontal="center" vertical="center" wrapText="1"/>
    </xf>
    <xf numFmtId="3" fontId="24" fillId="2"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justify" vertical="top" wrapText="1"/>
    </xf>
    <xf numFmtId="167" fontId="0" fillId="0" borderId="1" xfId="0" applyNumberFormat="1" applyFill="1" applyBorder="1" applyAlignment="1" applyProtection="1">
      <alignment vertical="center"/>
    </xf>
    <xf numFmtId="168" fontId="17" fillId="0" borderId="1" xfId="0" applyNumberFormat="1" applyFont="1" applyBorder="1" applyAlignment="1" applyProtection="1">
      <alignment horizontal="justify" vertical="top" wrapText="1"/>
    </xf>
    <xf numFmtId="168" fontId="17" fillId="0" borderId="1" xfId="0" applyNumberFormat="1" applyFont="1" applyBorder="1" applyAlignment="1" applyProtection="1">
      <alignment vertical="top" wrapText="1"/>
    </xf>
    <xf numFmtId="0" fontId="0" fillId="0" borderId="1" xfId="0" applyBorder="1" applyAlignment="1" applyProtection="1">
      <alignment wrapText="1"/>
    </xf>
    <xf numFmtId="0" fontId="24" fillId="2" borderId="1" xfId="0" applyFont="1" applyFill="1" applyBorder="1" applyAlignment="1" applyProtection="1">
      <alignment vertical="top" wrapText="1"/>
    </xf>
    <xf numFmtId="0" fontId="0" fillId="2" borderId="1" xfId="0" applyFill="1" applyBorder="1" applyAlignment="1" applyProtection="1">
      <alignment wrapText="1"/>
    </xf>
    <xf numFmtId="0" fontId="24" fillId="2" borderId="2" xfId="0" applyFont="1" applyFill="1" applyBorder="1" applyAlignment="1" applyProtection="1">
      <alignment horizontal="justify" vertical="center" wrapText="1"/>
    </xf>
    <xf numFmtId="3" fontId="24" fillId="2" borderId="1" xfId="0" applyNumberFormat="1" applyFont="1" applyFill="1" applyBorder="1" applyAlignment="1" applyProtection="1">
      <alignment horizontal="right" vertical="center" wrapText="1"/>
    </xf>
    <xf numFmtId="3" fontId="25" fillId="2" borderId="1" xfId="0" applyNumberFormat="1" applyFont="1" applyFill="1" applyBorder="1" applyAlignment="1" applyProtection="1">
      <alignment horizontal="right" vertical="center" wrapText="1"/>
    </xf>
    <xf numFmtId="0" fontId="24" fillId="2" borderId="3" xfId="0" applyFont="1" applyFill="1" applyBorder="1" applyAlignment="1" applyProtection="1">
      <alignment vertical="top" wrapText="1"/>
    </xf>
    <xf numFmtId="0" fontId="24" fillId="2" borderId="1" xfId="0" applyFont="1" applyFill="1" applyBorder="1" applyAlignment="1" applyProtection="1">
      <alignment horizontal="justify" vertical="top" wrapText="1"/>
    </xf>
    <xf numFmtId="0" fontId="24" fillId="2" borderId="0" xfId="0" applyFont="1" applyFill="1" applyAlignment="1" applyProtection="1">
      <alignment vertical="top" wrapText="1"/>
    </xf>
    <xf numFmtId="0" fontId="24" fillId="2" borderId="2" xfId="0" applyFont="1" applyFill="1" applyBorder="1" applyAlignment="1" applyProtection="1">
      <alignment vertical="top" wrapText="1"/>
    </xf>
    <xf numFmtId="3" fontId="24" fillId="2" borderId="2" xfId="0" applyNumberFormat="1" applyFont="1" applyFill="1" applyBorder="1" applyAlignment="1" applyProtection="1">
      <alignment horizontal="right" vertical="center" wrapText="1"/>
    </xf>
    <xf numFmtId="0" fontId="24" fillId="2" borderId="1" xfId="0" applyFont="1" applyFill="1" applyBorder="1" applyAlignment="1" applyProtection="1">
      <alignment horizontal="left" vertical="top" wrapText="1"/>
    </xf>
    <xf numFmtId="0" fontId="24" fillId="2" borderId="1" xfId="0" applyFont="1" applyFill="1" applyBorder="1" applyAlignment="1" applyProtection="1">
      <alignment horizontal="justify" vertical="center" wrapText="1"/>
    </xf>
    <xf numFmtId="0" fontId="5" fillId="2" borderId="1" xfId="0" applyFont="1" applyFill="1" applyBorder="1" applyAlignment="1" applyProtection="1">
      <alignment horizontal="center" vertical="center" wrapText="1"/>
    </xf>
    <xf numFmtId="0" fontId="24" fillId="2" borderId="8" xfId="0" applyFont="1" applyFill="1" applyBorder="1" applyAlignment="1" applyProtection="1">
      <alignment horizontal="justify" vertical="top" wrapText="1"/>
    </xf>
    <xf numFmtId="0" fontId="30" fillId="2" borderId="9" xfId="6" applyFont="1" applyFill="1" applyBorder="1" applyAlignment="1" applyProtection="1">
      <alignment horizontal="justify" vertical="center" wrapText="1"/>
    </xf>
    <xf numFmtId="0" fontId="24" fillId="2" borderId="1" xfId="0" applyFont="1" applyFill="1" applyBorder="1" applyAlignment="1" applyProtection="1">
      <alignment horizontal="center" vertical="top" wrapText="1"/>
    </xf>
    <xf numFmtId="0" fontId="24" fillId="2" borderId="6" xfId="0" applyFont="1" applyFill="1" applyBorder="1" applyAlignment="1" applyProtection="1">
      <alignment vertical="center" wrapText="1"/>
    </xf>
    <xf numFmtId="165" fontId="0" fillId="0" borderId="1" xfId="0" applyNumberFormat="1" applyBorder="1" applyAlignment="1" applyProtection="1">
      <alignment horizontal="right" vertical="top" wrapText="1"/>
    </xf>
    <xf numFmtId="164" fontId="0" fillId="2" borderId="1" xfId="1" applyNumberFormat="1" applyFont="1" applyFill="1" applyBorder="1" applyAlignment="1" applyProtection="1">
      <alignment vertical="top" wrapText="1"/>
    </xf>
    <xf numFmtId="0" fontId="10" fillId="0" borderId="1" xfId="0" applyFont="1" applyBorder="1" applyAlignment="1" applyProtection="1">
      <alignment horizontal="left" vertical="top" wrapText="1"/>
    </xf>
    <xf numFmtId="0" fontId="0" fillId="2" borderId="1" xfId="0" applyFill="1" applyBorder="1" applyAlignment="1" applyProtection="1">
      <alignment horizontal="left" vertical="top" wrapText="1"/>
    </xf>
    <xf numFmtId="164" fontId="0" fillId="2" borderId="1" xfId="1" applyNumberFormat="1" applyFont="1" applyFill="1" applyBorder="1" applyAlignment="1" applyProtection="1">
      <alignment horizontal="left" vertical="top" wrapText="1"/>
    </xf>
    <xf numFmtId="165" fontId="0" fillId="0" borderId="5" xfId="0" applyNumberFormat="1" applyBorder="1" applyAlignment="1" applyProtection="1">
      <alignment vertical="top" wrapText="1"/>
    </xf>
    <xf numFmtId="165" fontId="0" fillId="0" borderId="7" xfId="0" applyNumberFormat="1" applyBorder="1" applyAlignment="1" applyProtection="1">
      <alignment vertical="top" wrapText="1"/>
    </xf>
    <xf numFmtId="0" fontId="11" fillId="0" borderId="0" xfId="0" applyFont="1" applyProtection="1"/>
    <xf numFmtId="3" fontId="6" fillId="0" borderId="0" xfId="3" applyNumberFormat="1" applyFont="1" applyAlignment="1" applyProtection="1">
      <alignment vertical="center"/>
    </xf>
    <xf numFmtId="0" fontId="11" fillId="2" borderId="0" xfId="0" applyFont="1" applyFill="1" applyProtection="1"/>
    <xf numFmtId="0" fontId="12" fillId="2" borderId="1" xfId="0" applyFont="1" applyFill="1" applyBorder="1" applyAlignment="1" applyProtection="1">
      <alignment horizontal="justify" vertical="top" wrapText="1"/>
    </xf>
    <xf numFmtId="1" fontId="0" fillId="0" borderId="1" xfId="0" applyNumberFormat="1" applyBorder="1" applyAlignment="1" applyProtection="1">
      <alignment horizontal="right" vertical="top"/>
    </xf>
    <xf numFmtId="0" fontId="10" fillId="2" borderId="1" xfId="0" applyFont="1" applyFill="1" applyBorder="1" applyAlignment="1" applyProtection="1">
      <alignment horizontal="justify" vertical="top"/>
    </xf>
    <xf numFmtId="0" fontId="0" fillId="0" borderId="2" xfId="0" applyBorder="1" applyAlignment="1" applyProtection="1">
      <alignment horizontal="justify" vertical="top"/>
    </xf>
    <xf numFmtId="0" fontId="0" fillId="0" borderId="7" xfId="0" applyBorder="1" applyAlignment="1" applyProtection="1">
      <alignment horizontal="left" vertical="top"/>
    </xf>
    <xf numFmtId="1" fontId="0" fillId="0" borderId="1" xfId="0" applyNumberFormat="1" applyBorder="1" applyAlignment="1" applyProtection="1">
      <alignment horizontal="justify" vertical="top"/>
    </xf>
    <xf numFmtId="0" fontId="0" fillId="0" borderId="0" xfId="0" applyAlignment="1" applyProtection="1">
      <alignment horizontal="left" vertical="top"/>
    </xf>
    <xf numFmtId="1" fontId="0" fillId="2" borderId="1" xfId="0" applyNumberFormat="1" applyFill="1" applyBorder="1" applyAlignment="1" applyProtection="1">
      <alignment horizontal="right" vertical="top"/>
    </xf>
    <xf numFmtId="49" fontId="11" fillId="2" borderId="1" xfId="0" applyNumberFormat="1" applyFont="1" applyFill="1" applyBorder="1" applyAlignment="1" applyProtection="1">
      <alignment horizontal="justify" vertical="top"/>
    </xf>
    <xf numFmtId="3" fontId="0" fillId="2" borderId="1" xfId="0" applyNumberFormat="1" applyFill="1" applyBorder="1" applyAlignment="1" applyProtection="1">
      <alignment horizontal="justify" vertical="top"/>
    </xf>
    <xf numFmtId="3" fontId="0" fillId="2" borderId="1" xfId="0" applyNumberFormat="1" applyFill="1" applyBorder="1" applyAlignment="1" applyProtection="1">
      <alignment horizontal="left" vertical="top"/>
    </xf>
    <xf numFmtId="0" fontId="0" fillId="2" borderId="7" xfId="0" applyFill="1" applyBorder="1" applyAlignment="1" applyProtection="1">
      <alignment horizontal="left" vertical="top"/>
    </xf>
    <xf numFmtId="0" fontId="0" fillId="2" borderId="1" xfId="0" applyFill="1" applyBorder="1" applyAlignment="1" applyProtection="1">
      <alignment horizontal="left" vertical="top"/>
    </xf>
    <xf numFmtId="0" fontId="11" fillId="2" borderId="5" xfId="0" applyFont="1" applyFill="1" applyBorder="1" applyAlignment="1" applyProtection="1">
      <alignment horizontal="justify" vertical="top"/>
    </xf>
    <xf numFmtId="0" fontId="12" fillId="2" borderId="5" xfId="0" applyFont="1" applyFill="1" applyBorder="1" applyAlignment="1" applyProtection="1">
      <alignment horizontal="justify" vertical="top"/>
    </xf>
    <xf numFmtId="0" fontId="9" fillId="0" borderId="1" xfId="0" applyFont="1" applyBorder="1" applyAlignment="1" applyProtection="1">
      <alignment horizontal="justify" vertical="top"/>
    </xf>
    <xf numFmtId="3" fontId="9" fillId="2" borderId="1" xfId="0" applyNumberFormat="1" applyFont="1" applyFill="1" applyBorder="1" applyAlignment="1" applyProtection="1">
      <alignment horizontal="left" vertical="top"/>
    </xf>
    <xf numFmtId="3" fontId="9" fillId="2" borderId="1" xfId="0" applyNumberFormat="1" applyFont="1" applyFill="1" applyBorder="1" applyAlignment="1" applyProtection="1">
      <alignment horizontal="justify" vertical="top"/>
    </xf>
    <xf numFmtId="3" fontId="0" fillId="2" borderId="1" xfId="0" applyNumberFormat="1" applyFill="1" applyBorder="1" applyAlignment="1" applyProtection="1">
      <alignment horizontal="center" vertical="top" wrapText="1"/>
    </xf>
    <xf numFmtId="0" fontId="0" fillId="2" borderId="1" xfId="0" applyFill="1" applyBorder="1" applyAlignment="1" applyProtection="1">
      <alignment horizontal="center" wrapText="1"/>
    </xf>
    <xf numFmtId="0" fontId="21" fillId="2" borderId="1" xfId="0" applyFont="1" applyFill="1" applyBorder="1" applyAlignment="1" applyProtection="1">
      <alignment horizontal="justify" vertical="top"/>
    </xf>
    <xf numFmtId="0" fontId="0" fillId="0" borderId="0" xfId="0" applyAlignment="1" applyProtection="1">
      <alignment horizontal="justify" vertical="top"/>
    </xf>
    <xf numFmtId="0" fontId="6" fillId="7" borderId="0" xfId="3" applyFont="1" applyFill="1" applyAlignment="1" applyProtection="1">
      <alignment vertical="center"/>
    </xf>
    <xf numFmtId="0" fontId="0" fillId="7" borderId="0" xfId="0" applyFill="1" applyProtection="1"/>
    <xf numFmtId="0" fontId="11" fillId="2" borderId="1" xfId="0" applyFont="1" applyFill="1" applyBorder="1" applyAlignment="1" applyProtection="1">
      <alignment horizontal="left" vertical="top"/>
    </xf>
    <xf numFmtId="0" fontId="0" fillId="2" borderId="1" xfId="0" applyFill="1" applyBorder="1" applyAlignment="1" applyProtection="1">
      <alignment vertical="top" wrapText="1"/>
    </xf>
    <xf numFmtId="3" fontId="4" fillId="0" borderId="1" xfId="0" applyNumberFormat="1" applyFont="1" applyBorder="1" applyAlignment="1" applyProtection="1">
      <alignment horizontal="left" vertical="top"/>
    </xf>
    <xf numFmtId="0" fontId="0" fillId="2" borderId="1" xfId="0" applyFill="1" applyBorder="1" applyAlignment="1" applyProtection="1">
      <alignment horizontal="center" vertical="top" wrapText="1"/>
    </xf>
    <xf numFmtId="0" fontId="12" fillId="0" borderId="1" xfId="0" applyFont="1" applyBorder="1" applyAlignment="1" applyProtection="1">
      <alignment horizontal="justify" vertical="top" wrapText="1"/>
    </xf>
    <xf numFmtId="1" fontId="0" fillId="2" borderId="1" xfId="0" applyNumberFormat="1" applyFill="1" applyBorder="1" applyAlignment="1" applyProtection="1">
      <alignment horizontal="left" vertical="top" wrapText="1"/>
    </xf>
    <xf numFmtId="164" fontId="0" fillId="0" borderId="0" xfId="0" applyNumberFormat="1" applyAlignment="1" applyProtection="1">
      <alignment horizontal="left" vertical="top"/>
    </xf>
    <xf numFmtId="0" fontId="11" fillId="0" borderId="1" xfId="0" applyFont="1" applyBorder="1" applyAlignment="1" applyProtection="1">
      <alignment horizontal="justify" vertical="center" wrapText="1"/>
    </xf>
    <xf numFmtId="0" fontId="0" fillId="0" borderId="1" xfId="0" applyFill="1" applyBorder="1" applyAlignment="1" applyProtection="1">
      <alignment horizontal="left" vertical="top" wrapText="1"/>
    </xf>
    <xf numFmtId="0" fontId="0" fillId="2" borderId="2" xfId="0" applyFill="1" applyBorder="1" applyAlignment="1" applyProtection="1">
      <alignment horizontal="left" vertical="top" wrapText="1"/>
    </xf>
    <xf numFmtId="0" fontId="44" fillId="0" borderId="0" xfId="0" applyFont="1" applyProtection="1">
      <protection locked="0"/>
    </xf>
    <xf numFmtId="0" fontId="44" fillId="0" borderId="0" xfId="0" applyFont="1" applyAlignment="1" applyProtection="1">
      <alignment horizontal="center"/>
      <protection locked="0"/>
    </xf>
    <xf numFmtId="0" fontId="46" fillId="0" borderId="0" xfId="0" applyFont="1" applyProtection="1">
      <protection locked="0"/>
    </xf>
    <xf numFmtId="0" fontId="44" fillId="0" borderId="0" xfId="0" applyFont="1" applyFill="1" applyProtection="1">
      <protection locked="0"/>
    </xf>
    <xf numFmtId="3" fontId="44" fillId="0" borderId="0" xfId="0" applyNumberFormat="1" applyFont="1" applyProtection="1">
      <protection locked="0"/>
    </xf>
    <xf numFmtId="0" fontId="41" fillId="9" borderId="1" xfId="0" applyFont="1" applyFill="1" applyBorder="1" applyAlignment="1" applyProtection="1">
      <alignment horizontal="justify" vertical="top" wrapText="1"/>
    </xf>
    <xf numFmtId="0" fontId="53" fillId="9" borderId="1" xfId="0" applyFont="1" applyFill="1" applyBorder="1" applyAlignment="1" applyProtection="1">
      <alignment horizontal="justify" vertical="top" wrapText="1"/>
    </xf>
    <xf numFmtId="0" fontId="6" fillId="9" borderId="1" xfId="0" applyFont="1" applyFill="1" applyBorder="1" applyAlignment="1" applyProtection="1">
      <alignment horizontal="justify" vertical="top" wrapText="1"/>
    </xf>
    <xf numFmtId="169" fontId="0" fillId="2" borderId="1" xfId="0" applyNumberFormat="1" applyFill="1" applyBorder="1" applyAlignment="1" applyProtection="1">
      <alignment horizontal="justify" vertical="top" wrapText="1"/>
    </xf>
    <xf numFmtId="0" fontId="44" fillId="0" borderId="0" xfId="0" applyFont="1" applyProtection="1"/>
    <xf numFmtId="0" fontId="44" fillId="0" borderId="0" xfId="0" applyFont="1" applyAlignment="1" applyProtection="1">
      <alignment horizontal="center"/>
    </xf>
    <xf numFmtId="0" fontId="43" fillId="0" borderId="0" xfId="3" applyFont="1" applyAlignment="1" applyProtection="1">
      <alignment vertical="center"/>
    </xf>
    <xf numFmtId="0" fontId="43" fillId="9" borderId="0" xfId="3" applyFont="1" applyFill="1" applyAlignment="1" applyProtection="1">
      <alignment vertical="center"/>
    </xf>
    <xf numFmtId="3" fontId="43" fillId="0" borderId="0" xfId="3" applyNumberFormat="1" applyFont="1" applyAlignment="1" applyProtection="1">
      <alignment vertical="center"/>
    </xf>
    <xf numFmtId="0" fontId="44" fillId="9" borderId="0" xfId="0" applyFont="1" applyFill="1" applyProtection="1"/>
    <xf numFmtId="0" fontId="44" fillId="9" borderId="0" xfId="0" applyFont="1" applyFill="1" applyAlignment="1" applyProtection="1">
      <alignment horizontal="center"/>
    </xf>
    <xf numFmtId="164" fontId="45" fillId="3" borderId="1" xfId="4" applyNumberFormat="1" applyFont="1" applyFill="1" applyBorder="1" applyAlignment="1" applyProtection="1">
      <alignment vertical="center" wrapText="1"/>
    </xf>
    <xf numFmtId="164" fontId="45" fillId="11" borderId="1" xfId="4" applyNumberFormat="1" applyFont="1" applyFill="1" applyBorder="1" applyAlignment="1" applyProtection="1">
      <alignment horizontal="center" vertical="center" wrapText="1"/>
    </xf>
    <xf numFmtId="164" fontId="45" fillId="3" borderId="1" xfId="4" applyNumberFormat="1" applyFont="1" applyFill="1" applyBorder="1" applyAlignment="1" applyProtection="1">
      <alignment horizontal="center" vertical="center" wrapText="1"/>
    </xf>
    <xf numFmtId="0" fontId="48" fillId="12" borderId="1" xfId="0" applyFont="1" applyFill="1" applyBorder="1" applyProtection="1"/>
    <xf numFmtId="0" fontId="44" fillId="0" borderId="1" xfId="0" applyFont="1" applyFill="1" applyBorder="1" applyAlignment="1" applyProtection="1">
      <alignment horizontal="justify" vertical="top" wrapText="1"/>
    </xf>
    <xf numFmtId="49" fontId="44" fillId="0" borderId="1" xfId="0" applyNumberFormat="1" applyFont="1" applyFill="1" applyBorder="1" applyAlignment="1" applyProtection="1">
      <alignment horizontal="justify" vertical="top" wrapText="1"/>
    </xf>
    <xf numFmtId="0" fontId="49" fillId="0" borderId="1" xfId="0" applyFont="1" applyFill="1" applyBorder="1" applyAlignment="1" applyProtection="1">
      <alignment horizontal="justify" vertical="top" wrapText="1"/>
    </xf>
    <xf numFmtId="3" fontId="44" fillId="0" borderId="1" xfId="0" applyNumberFormat="1" applyFont="1" applyFill="1" applyBorder="1" applyAlignment="1" applyProtection="1">
      <alignment horizontal="justify" vertical="top" wrapText="1"/>
    </xf>
    <xf numFmtId="0" fontId="47" fillId="0" borderId="1" xfId="3" applyFont="1" applyFill="1" applyBorder="1" applyAlignment="1" applyProtection="1">
      <alignment horizontal="justify" vertical="top" wrapText="1"/>
    </xf>
    <xf numFmtId="0" fontId="44" fillId="0" borderId="1" xfId="0" applyFont="1" applyFill="1" applyBorder="1" applyAlignment="1" applyProtection="1">
      <alignment horizontal="center" vertical="top" wrapText="1"/>
    </xf>
    <xf numFmtId="1" fontId="44" fillId="0" borderId="1" xfId="0" applyNumberFormat="1" applyFont="1" applyFill="1" applyBorder="1" applyAlignment="1" applyProtection="1">
      <alignment horizontal="center" vertical="top" wrapText="1"/>
    </xf>
    <xf numFmtId="0" fontId="44" fillId="2" borderId="1" xfId="0" applyFont="1" applyFill="1" applyBorder="1" applyAlignment="1" applyProtection="1">
      <alignment horizontal="justify" vertical="top" wrapText="1"/>
    </xf>
    <xf numFmtId="0" fontId="44" fillId="0" borderId="0" xfId="0" applyFont="1" applyFill="1" applyAlignment="1" applyProtection="1">
      <alignment vertical="top" wrapText="1"/>
    </xf>
    <xf numFmtId="0" fontId="47" fillId="2" borderId="1" xfId="3" applyFont="1" applyFill="1" applyBorder="1" applyAlignment="1" applyProtection="1">
      <alignment horizontal="justify" vertical="top" wrapText="1"/>
    </xf>
    <xf numFmtId="164" fontId="44" fillId="0" borderId="1" xfId="7" applyNumberFormat="1" applyFont="1" applyFill="1" applyBorder="1" applyAlignment="1" applyProtection="1">
      <alignment vertical="top" wrapText="1"/>
    </xf>
    <xf numFmtId="0" fontId="44" fillId="0" borderId="0" xfId="0" applyFont="1" applyFill="1" applyProtection="1"/>
    <xf numFmtId="164" fontId="44" fillId="0" borderId="1" xfId="7" applyNumberFormat="1" applyFont="1" applyFill="1" applyBorder="1" applyAlignment="1" applyProtection="1">
      <alignment horizontal="center" vertical="top" wrapText="1"/>
    </xf>
    <xf numFmtId="3" fontId="44" fillId="0" borderId="1" xfId="0" applyNumberFormat="1" applyFont="1" applyFill="1" applyBorder="1" applyAlignment="1" applyProtection="1">
      <alignment horizontal="center" vertical="top" wrapText="1"/>
    </xf>
    <xf numFmtId="3" fontId="44" fillId="0" borderId="1" xfId="0" applyNumberFormat="1" applyFont="1" applyFill="1" applyBorder="1" applyAlignment="1" applyProtection="1">
      <alignment horizontal="justify" vertical="top"/>
    </xf>
    <xf numFmtId="3" fontId="44" fillId="0" borderId="1" xfId="0" applyNumberFormat="1" applyFont="1" applyFill="1" applyBorder="1" applyAlignment="1" applyProtection="1">
      <alignment horizontal="center" vertical="top"/>
    </xf>
    <xf numFmtId="0" fontId="47" fillId="0" borderId="1" xfId="3" applyFont="1" applyFill="1" applyBorder="1" applyAlignment="1" applyProtection="1">
      <alignment horizontal="center" vertical="top" wrapText="1"/>
    </xf>
    <xf numFmtId="3" fontId="44" fillId="0" borderId="3" xfId="0" applyNumberFormat="1" applyFont="1" applyFill="1" applyBorder="1" applyAlignment="1" applyProtection="1">
      <alignment horizontal="center" vertical="top"/>
    </xf>
    <xf numFmtId="7" fontId="44" fillId="0" borderId="1" xfId="8" applyNumberFormat="1" applyFont="1" applyFill="1" applyBorder="1" applyAlignment="1" applyProtection="1">
      <alignment horizontal="justify" vertical="top" wrapText="1"/>
    </xf>
    <xf numFmtId="9" fontId="47" fillId="0" borderId="1" xfId="3" applyNumberFormat="1" applyFont="1" applyFill="1" applyBorder="1" applyAlignment="1" applyProtection="1">
      <alignment horizontal="center" vertical="top" wrapText="1"/>
    </xf>
    <xf numFmtId="10" fontId="44" fillId="0" borderId="1" xfId="0" applyNumberFormat="1" applyFont="1" applyFill="1" applyBorder="1" applyAlignment="1" applyProtection="1">
      <alignment horizontal="center" vertical="top" wrapText="1"/>
    </xf>
    <xf numFmtId="49" fontId="44" fillId="0" borderId="1" xfId="0" applyNumberFormat="1" applyFont="1" applyFill="1" applyBorder="1" applyAlignment="1" applyProtection="1">
      <alignment horizontal="center" vertical="top" wrapText="1"/>
    </xf>
    <xf numFmtId="49" fontId="47" fillId="0" borderId="1" xfId="3" applyNumberFormat="1" applyFont="1" applyFill="1" applyBorder="1" applyAlignment="1" applyProtection="1">
      <alignment horizontal="center" vertical="top" wrapText="1"/>
    </xf>
    <xf numFmtId="49" fontId="11" fillId="0" borderId="1" xfId="0" applyNumberFormat="1" applyFont="1" applyBorder="1" applyAlignment="1" applyProtection="1">
      <alignment horizontal="justify" vertical="top" wrapText="1"/>
      <protection locked="0"/>
    </xf>
    <xf numFmtId="0" fontId="0" fillId="2" borderId="1" xfId="0" applyFont="1" applyFill="1" applyBorder="1" applyAlignment="1" applyProtection="1">
      <alignment horizontal="center" vertical="center" wrapText="1"/>
    </xf>
    <xf numFmtId="0" fontId="0" fillId="2" borderId="1" xfId="0" applyFill="1" applyBorder="1" applyAlignment="1" applyProtection="1">
      <alignment horizontal="justify" vertical="center" wrapText="1"/>
    </xf>
    <xf numFmtId="0" fontId="0" fillId="0" borderId="1" xfId="0" applyBorder="1" applyAlignment="1" applyProtection="1">
      <alignment horizontal="justify" vertical="center" wrapText="1"/>
    </xf>
    <xf numFmtId="0" fontId="10" fillId="2" borderId="1" xfId="0" applyFont="1" applyFill="1" applyBorder="1" applyAlignment="1" applyProtection="1">
      <alignment horizontal="justify" vertical="center" wrapText="1"/>
    </xf>
    <xf numFmtId="0" fontId="5" fillId="0" borderId="1" xfId="3" applyFont="1" applyBorder="1" applyAlignment="1" applyProtection="1">
      <alignment horizontal="justify" vertical="center" wrapText="1"/>
    </xf>
    <xf numFmtId="3" fontId="54" fillId="0" borderId="1" xfId="0" applyNumberFormat="1" applyFont="1" applyBorder="1" applyAlignment="1" applyProtection="1">
      <alignment horizontal="center" vertical="center"/>
    </xf>
    <xf numFmtId="0" fontId="0" fillId="0" borderId="1" xfId="0" applyBorder="1" applyAlignment="1" applyProtection="1">
      <alignment vertical="center"/>
    </xf>
    <xf numFmtId="3" fontId="9" fillId="0" borderId="1" xfId="3" applyNumberFormat="1" applyFont="1" applyBorder="1" applyAlignment="1" applyProtection="1">
      <alignment horizontal="center" vertical="center"/>
    </xf>
    <xf numFmtId="0" fontId="0" fillId="0" borderId="1" xfId="0" applyFont="1" applyBorder="1" applyAlignment="1" applyProtection="1">
      <alignment horizontal="center" vertical="center" wrapText="1"/>
    </xf>
    <xf numFmtId="0" fontId="24" fillId="0" borderId="1" xfId="3" applyFont="1" applyBorder="1" applyAlignment="1" applyProtection="1">
      <alignment horizontal="justify" vertical="center" wrapText="1"/>
    </xf>
    <xf numFmtId="0" fontId="24" fillId="0" borderId="1" xfId="3" applyFont="1" applyBorder="1" applyAlignment="1" applyProtection="1">
      <alignment vertical="center"/>
    </xf>
    <xf numFmtId="0" fontId="24" fillId="2" borderId="1" xfId="0" applyNumberFormat="1" applyFont="1" applyFill="1" applyBorder="1" applyAlignment="1" applyProtection="1">
      <alignment horizontal="right" vertical="center" wrapText="1"/>
    </xf>
    <xf numFmtId="0" fontId="24" fillId="2" borderId="1" xfId="3" applyFont="1" applyFill="1" applyBorder="1" applyAlignment="1" applyProtection="1">
      <alignment vertical="center"/>
    </xf>
    <xf numFmtId="0" fontId="24" fillId="0" borderId="1" xfId="3" applyFont="1" applyBorder="1" applyAlignment="1" applyProtection="1">
      <alignment horizontal="center" vertical="center"/>
    </xf>
    <xf numFmtId="1" fontId="24" fillId="0" borderId="1" xfId="3" applyNumberFormat="1" applyFont="1" applyFill="1" applyBorder="1" applyAlignment="1" applyProtection="1">
      <alignment vertical="center"/>
    </xf>
    <xf numFmtId="3" fontId="24" fillId="0" borderId="1" xfId="3" applyNumberFormat="1" applyFont="1" applyBorder="1" applyAlignment="1" applyProtection="1">
      <alignment vertical="center"/>
    </xf>
    <xf numFmtId="3" fontId="11" fillId="0" borderId="1" xfId="0" applyNumberFormat="1" applyFont="1" applyBorder="1" applyAlignment="1" applyProtection="1">
      <alignment horizontal="justify" vertical="center" wrapText="1"/>
    </xf>
    <xf numFmtId="1" fontId="0" fillId="0" borderId="0" xfId="0" applyNumberFormat="1" applyProtection="1">
      <protection locked="0"/>
    </xf>
    <xf numFmtId="49" fontId="0" fillId="0" borderId="2" xfId="0" applyNumberFormat="1" applyBorder="1" applyAlignment="1" applyProtection="1">
      <alignment horizontal="justify" vertical="top" wrapText="1"/>
    </xf>
    <xf numFmtId="0" fontId="38" fillId="2" borderId="1" xfId="0" applyFont="1" applyFill="1" applyBorder="1" applyAlignment="1" applyProtection="1">
      <alignment horizontal="justify" vertical="top"/>
    </xf>
    <xf numFmtId="49" fontId="38" fillId="2" borderId="1" xfId="0" applyNumberFormat="1" applyFont="1" applyFill="1" applyBorder="1" applyAlignment="1" applyProtection="1">
      <alignment horizontal="justify" vertical="top"/>
    </xf>
    <xf numFmtId="3" fontId="38" fillId="2" borderId="1" xfId="0" applyNumberFormat="1" applyFont="1" applyFill="1" applyBorder="1" applyAlignment="1" applyProtection="1">
      <alignment horizontal="justify" vertical="top" wrapText="1"/>
    </xf>
    <xf numFmtId="0" fontId="17" fillId="2" borderId="7" xfId="3" applyFont="1" applyFill="1" applyBorder="1" applyAlignment="1" applyProtection="1">
      <alignment horizontal="justify" vertical="top" wrapText="1"/>
    </xf>
    <xf numFmtId="0" fontId="38" fillId="2" borderId="1" xfId="0" applyFont="1" applyFill="1" applyBorder="1" applyAlignment="1" applyProtection="1">
      <alignment horizontal="justify" vertical="top" wrapText="1"/>
    </xf>
    <xf numFmtId="0" fontId="55" fillId="2" borderId="1" xfId="0" applyFont="1" applyFill="1" applyBorder="1" applyAlignment="1" applyProtection="1">
      <alignment horizontal="justify" vertical="top"/>
    </xf>
    <xf numFmtId="1" fontId="38" fillId="2" borderId="1" xfId="0" applyNumberFormat="1" applyFont="1" applyFill="1" applyBorder="1" applyAlignment="1" applyProtection="1">
      <alignment horizontal="justify" vertical="top"/>
    </xf>
    <xf numFmtId="3" fontId="0" fillId="0" borderId="0" xfId="0" applyNumberFormat="1" applyAlignment="1" applyProtection="1">
      <alignment horizontal="justify" vertical="top"/>
      <protection locked="0"/>
    </xf>
    <xf numFmtId="0" fontId="56" fillId="0" borderId="1" xfId="0" applyFont="1" applyBorder="1" applyAlignment="1" applyProtection="1">
      <alignment horizontal="justify" vertical="top" wrapText="1"/>
    </xf>
    <xf numFmtId="49" fontId="56" fillId="0" borderId="1" xfId="0" applyNumberFormat="1" applyFont="1" applyBorder="1" applyAlignment="1" applyProtection="1">
      <alignment horizontal="justify" vertical="top" wrapText="1"/>
    </xf>
    <xf numFmtId="0" fontId="56" fillId="0" borderId="1" xfId="0" applyFont="1" applyFill="1" applyBorder="1" applyAlignment="1" applyProtection="1">
      <alignment horizontal="justify" vertical="top" wrapText="1"/>
    </xf>
    <xf numFmtId="1" fontId="56" fillId="0" borderId="1" xfId="0" applyNumberFormat="1" applyFont="1" applyBorder="1" applyAlignment="1" applyProtection="1">
      <alignment horizontal="justify" vertical="top" wrapText="1"/>
    </xf>
    <xf numFmtId="49" fontId="0" fillId="0" borderId="0" xfId="0" applyNumberFormat="1" applyAlignment="1">
      <alignment horizontal="justify" vertical="top"/>
    </xf>
    <xf numFmtId="0" fontId="56" fillId="0" borderId="0" xfId="0" applyFont="1" applyProtection="1">
      <protection locked="0"/>
    </xf>
    <xf numFmtId="3" fontId="56" fillId="0" borderId="1" xfId="0" applyNumberFormat="1" applyFont="1" applyBorder="1" applyAlignment="1" applyProtection="1">
      <alignment horizontal="justify" wrapText="1"/>
    </xf>
    <xf numFmtId="0" fontId="57" fillId="0" borderId="1" xfId="0" applyFont="1" applyBorder="1" applyAlignment="1" applyProtection="1">
      <alignment horizontal="justify" wrapText="1"/>
    </xf>
    <xf numFmtId="0" fontId="0" fillId="2" borderId="1" xfId="0" applyFill="1" applyBorder="1" applyAlignment="1" applyProtection="1">
      <alignment horizontal="justify" wrapText="1"/>
    </xf>
    <xf numFmtId="0" fontId="41" fillId="2" borderId="1" xfId="0" applyFont="1" applyFill="1" applyBorder="1" applyAlignment="1" applyProtection="1">
      <alignment horizontal="justify" wrapText="1"/>
    </xf>
    <xf numFmtId="0" fontId="56" fillId="0" borderId="1" xfId="0" applyFont="1" applyBorder="1" applyAlignment="1" applyProtection="1">
      <alignment horizontal="justify" wrapText="1"/>
    </xf>
    <xf numFmtId="0" fontId="0" fillId="9" borderId="1" xfId="0" applyFill="1" applyBorder="1" applyAlignment="1" applyProtection="1">
      <alignment horizontal="justify" wrapText="1"/>
    </xf>
    <xf numFmtId="0" fontId="0" fillId="0" borderId="1" xfId="0" applyBorder="1" applyAlignment="1" applyProtection="1">
      <alignment horizontal="justify" wrapText="1"/>
    </xf>
    <xf numFmtId="3" fontId="56" fillId="0" borderId="1" xfId="0" applyNumberFormat="1" applyFont="1" applyBorder="1" applyAlignment="1" applyProtection="1">
      <alignment horizontal="justify" vertical="top" wrapText="1"/>
    </xf>
    <xf numFmtId="0" fontId="58" fillId="2" borderId="1" xfId="0" applyFont="1" applyFill="1" applyBorder="1" applyAlignment="1" applyProtection="1">
      <alignment horizontal="justify" vertical="top"/>
    </xf>
    <xf numFmtId="3" fontId="0" fillId="2" borderId="1" xfId="0" applyNumberFormat="1" applyFill="1" applyBorder="1" applyProtection="1"/>
    <xf numFmtId="49" fontId="38" fillId="2" borderId="1" xfId="0" applyNumberFormat="1" applyFont="1" applyFill="1" applyBorder="1" applyAlignment="1" applyProtection="1">
      <alignment horizontal="justify" vertical="top" wrapText="1"/>
    </xf>
    <xf numFmtId="0" fontId="11" fillId="0" borderId="0" xfId="0" applyFont="1" applyBorder="1" applyProtection="1">
      <protection locked="0"/>
    </xf>
    <xf numFmtId="3" fontId="59" fillId="2" borderId="1" xfId="0" applyNumberFormat="1" applyFont="1" applyFill="1" applyBorder="1" applyAlignment="1" applyProtection="1">
      <alignment horizontal="center" vertical="center" wrapText="1"/>
    </xf>
    <xf numFmtId="3" fontId="59" fillId="0" borderId="1" xfId="0" applyNumberFormat="1" applyFont="1" applyFill="1" applyBorder="1" applyAlignment="1" applyProtection="1">
      <alignment horizontal="center" vertical="center" wrapText="1"/>
    </xf>
    <xf numFmtId="0" fontId="9" fillId="2" borderId="0" xfId="0" applyFont="1" applyFill="1" applyAlignment="1" applyProtection="1">
      <alignment horizontal="justify" vertical="top" wrapText="1"/>
    </xf>
    <xf numFmtId="3" fontId="3" fillId="2" borderId="1" xfId="0" applyNumberFormat="1" applyFont="1" applyFill="1" applyBorder="1" applyAlignment="1" applyProtection="1">
      <alignment horizontal="center" vertical="center" wrapText="1"/>
    </xf>
    <xf numFmtId="1" fontId="0" fillId="2" borderId="1" xfId="0" applyNumberFormat="1" applyFill="1" applyBorder="1" applyAlignment="1" applyProtection="1">
      <alignment horizontal="center" vertical="center" wrapText="1"/>
    </xf>
    <xf numFmtId="3" fontId="11" fillId="2" borderId="1" xfId="0" applyNumberFormat="1" applyFont="1" applyFill="1" applyBorder="1" applyAlignment="1" applyProtection="1">
      <alignment vertical="center" wrapText="1"/>
      <protection locked="0"/>
    </xf>
    <xf numFmtId="3" fontId="0" fillId="2" borderId="1" xfId="0" applyNumberFormat="1" applyFill="1" applyBorder="1" applyAlignment="1" applyProtection="1">
      <alignment vertical="center" wrapText="1"/>
      <protection locked="0"/>
    </xf>
    <xf numFmtId="164" fontId="1" fillId="2" borderId="1" xfId="1" applyNumberFormat="1" applyFont="1" applyFill="1" applyBorder="1" applyAlignment="1" applyProtection="1">
      <alignment horizontal="justify" vertical="top" wrapText="1"/>
    </xf>
    <xf numFmtId="164" fontId="1" fillId="0" borderId="1" xfId="1" applyNumberFormat="1" applyFont="1" applyBorder="1" applyAlignment="1" applyProtection="1">
      <alignment horizontal="justify" vertical="top" wrapText="1"/>
    </xf>
    <xf numFmtId="3" fontId="0" fillId="2" borderId="0" xfId="0" applyNumberFormat="1" applyFill="1" applyProtection="1"/>
    <xf numFmtId="0" fontId="0" fillId="0" borderId="0" xfId="0" quotePrefix="1" applyProtection="1">
      <protection locked="0"/>
    </xf>
    <xf numFmtId="0" fontId="0" fillId="0" borderId="0" xfId="0" applyFill="1" applyBorder="1" applyAlignment="1" applyProtection="1">
      <alignment horizontal="justify" vertical="top" wrapText="1"/>
      <protection locked="0"/>
    </xf>
    <xf numFmtId="0" fontId="0" fillId="0" borderId="0" xfId="0" applyFont="1" applyBorder="1" applyAlignment="1" applyProtection="1">
      <alignment horizontal="justify" vertical="top" wrapText="1"/>
      <protection locked="0"/>
    </xf>
    <xf numFmtId="0" fontId="5" fillId="0" borderId="0" xfId="0" applyFont="1" applyFill="1" applyBorder="1" applyAlignment="1" applyProtection="1">
      <alignment vertical="top" wrapText="1"/>
      <protection locked="0"/>
    </xf>
    <xf numFmtId="0" fontId="17" fillId="2" borderId="1" xfId="0" applyFont="1" applyFill="1" applyBorder="1" applyAlignment="1" applyProtection="1">
      <alignment horizontal="center" vertical="top" wrapText="1"/>
      <protection locked="0"/>
    </xf>
    <xf numFmtId="0" fontId="17" fillId="2" borderId="0" xfId="0" applyFont="1" applyFill="1"/>
    <xf numFmtId="0" fontId="17" fillId="2" borderId="1" xfId="0" applyFont="1" applyFill="1" applyBorder="1" applyAlignment="1" applyProtection="1">
      <alignment horizontal="center" vertical="top"/>
      <protection locked="0"/>
    </xf>
    <xf numFmtId="0" fontId="64" fillId="2" borderId="1" xfId="0" applyFont="1" applyFill="1" applyBorder="1" applyAlignment="1" applyProtection="1">
      <alignment horizontal="center" vertical="top"/>
      <protection locked="0"/>
    </xf>
    <xf numFmtId="0" fontId="3" fillId="2" borderId="0" xfId="0"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top" wrapText="1"/>
      <protection locked="0"/>
    </xf>
    <xf numFmtId="0" fontId="17" fillId="2" borderId="7" xfId="0" applyFont="1" applyFill="1" applyBorder="1" applyAlignment="1" applyProtection="1">
      <alignment horizontal="center" vertical="top"/>
      <protection locked="0"/>
    </xf>
    <xf numFmtId="0" fontId="17" fillId="2" borderId="0" xfId="0" applyFont="1" applyFill="1" applyBorder="1" applyAlignment="1" applyProtection="1">
      <alignment horizontal="center" vertical="center"/>
      <protection hidden="1"/>
    </xf>
    <xf numFmtId="0" fontId="17" fillId="2" borderId="0" xfId="0" applyFont="1" applyFill="1" applyBorder="1" applyAlignment="1" applyProtection="1">
      <alignment horizontal="justify" vertical="center"/>
      <protection hidden="1"/>
    </xf>
    <xf numFmtId="0" fontId="17" fillId="2" borderId="0" xfId="0" applyFont="1" applyFill="1" applyBorder="1" applyAlignment="1" applyProtection="1">
      <alignment vertical="center"/>
      <protection hidden="1"/>
    </xf>
    <xf numFmtId="49" fontId="17" fillId="2" borderId="0" xfId="0" applyNumberFormat="1" applyFont="1" applyFill="1" applyBorder="1" applyAlignment="1" applyProtection="1">
      <alignment horizontal="center" vertical="center"/>
      <protection hidden="1"/>
    </xf>
    <xf numFmtId="171" fontId="17" fillId="2" borderId="0" xfId="0" applyNumberFormat="1" applyFont="1" applyFill="1" applyBorder="1" applyAlignment="1" applyProtection="1">
      <alignment horizontal="center" vertical="center"/>
      <protection hidden="1"/>
    </xf>
    <xf numFmtId="0" fontId="17" fillId="2" borderId="0" xfId="0" applyFont="1" applyFill="1" applyBorder="1" applyAlignment="1" applyProtection="1">
      <alignment vertical="center" wrapText="1"/>
      <protection hidden="1"/>
    </xf>
    <xf numFmtId="164" fontId="17" fillId="2" borderId="0" xfId="1" applyNumberFormat="1" applyFont="1" applyFill="1" applyBorder="1" applyAlignment="1" applyProtection="1">
      <alignment vertical="center"/>
      <protection hidden="1"/>
    </xf>
    <xf numFmtId="0" fontId="17" fillId="2" borderId="0" xfId="0" applyFont="1" applyFill="1" applyBorder="1" applyAlignment="1" applyProtection="1">
      <alignment vertical="center"/>
      <protection locked="0"/>
    </xf>
    <xf numFmtId="164" fontId="17" fillId="2" borderId="0" xfId="0" applyNumberFormat="1" applyFont="1" applyFill="1" applyBorder="1" applyAlignment="1" applyProtection="1">
      <alignment vertical="center"/>
    </xf>
    <xf numFmtId="0" fontId="64" fillId="2" borderId="0" xfId="0" applyFont="1" applyFill="1" applyBorder="1" applyAlignment="1" applyProtection="1">
      <alignment horizontal="justify" vertical="top" wrapText="1"/>
      <protection locked="0"/>
    </xf>
    <xf numFmtId="0" fontId="17" fillId="2" borderId="0" xfId="0" applyFont="1" applyFill="1" applyBorder="1" applyAlignment="1" applyProtection="1">
      <alignment horizontal="justify" vertical="top" wrapText="1"/>
      <protection locked="0"/>
    </xf>
    <xf numFmtId="0" fontId="17" fillId="2" borderId="0" xfId="0" applyFont="1" applyFill="1" applyBorder="1" applyAlignment="1" applyProtection="1">
      <alignment horizontal="center" vertical="top" wrapText="1"/>
      <protection locked="0"/>
    </xf>
    <xf numFmtId="0" fontId="17" fillId="2" borderId="0" xfId="0" applyFont="1" applyFill="1" applyBorder="1" applyAlignment="1">
      <alignment horizontal="justify" vertical="top" wrapText="1"/>
    </xf>
    <xf numFmtId="0" fontId="17" fillId="2" borderId="0" xfId="0" applyFont="1" applyFill="1" applyBorder="1" applyAlignment="1" applyProtection="1">
      <alignment horizontal="center" vertical="top"/>
      <protection locked="0"/>
    </xf>
    <xf numFmtId="0" fontId="65" fillId="2" borderId="0" xfId="0" applyFont="1" applyFill="1" applyBorder="1" applyAlignment="1" applyProtection="1">
      <alignment horizontal="center" vertical="top"/>
      <protection locked="0"/>
    </xf>
    <xf numFmtId="0" fontId="10" fillId="0" borderId="1" xfId="0" applyFont="1" applyFill="1" applyBorder="1" applyAlignment="1" applyProtection="1">
      <alignment horizontal="justify" vertical="top" wrapText="1"/>
    </xf>
    <xf numFmtId="3" fontId="19" fillId="2" borderId="1" xfId="0" applyNumberFormat="1" applyFont="1" applyFill="1" applyBorder="1" applyAlignment="1" applyProtection="1">
      <alignment horizontal="justify" vertical="top" wrapText="1"/>
    </xf>
    <xf numFmtId="164" fontId="10" fillId="0" borderId="1" xfId="1" applyNumberFormat="1" applyFont="1" applyFill="1" applyBorder="1" applyAlignment="1" applyProtection="1">
      <alignment horizontal="justify" vertical="top" wrapText="1"/>
    </xf>
    <xf numFmtId="3" fontId="19" fillId="0" borderId="1" xfId="0" applyNumberFormat="1" applyFont="1" applyBorder="1" applyAlignment="1" applyProtection="1">
      <alignment horizontal="justify" vertical="top" wrapText="1"/>
    </xf>
    <xf numFmtId="0" fontId="35" fillId="2" borderId="1" xfId="0" applyFont="1" applyFill="1" applyBorder="1" applyAlignment="1" applyProtection="1">
      <alignment horizontal="justify" vertical="top" wrapText="1"/>
    </xf>
    <xf numFmtId="3" fontId="19" fillId="0" borderId="1" xfId="0" applyNumberFormat="1" applyFont="1" applyFill="1" applyBorder="1" applyAlignment="1" applyProtection="1">
      <alignment horizontal="justify" vertical="top" wrapText="1"/>
    </xf>
    <xf numFmtId="0" fontId="9" fillId="2" borderId="1" xfId="0" applyFont="1" applyFill="1" applyBorder="1" applyAlignment="1" applyProtection="1">
      <alignment horizontal="left" vertical="top" wrapText="1"/>
    </xf>
    <xf numFmtId="0" fontId="9" fillId="0" borderId="1" xfId="0" applyFont="1" applyFill="1" applyBorder="1" applyAlignment="1" applyProtection="1">
      <alignment horizontal="justify" vertical="top" wrapText="1"/>
    </xf>
    <xf numFmtId="0" fontId="27" fillId="0" borderId="1" xfId="0" applyFont="1" applyBorder="1" applyAlignment="1" applyProtection="1">
      <alignment horizontal="justify" vertical="top" wrapText="1"/>
    </xf>
    <xf numFmtId="0" fontId="9" fillId="0" borderId="1" xfId="0" applyFont="1" applyFill="1" applyBorder="1" applyAlignment="1" applyProtection="1">
      <alignment horizontal="left" vertical="top" wrapText="1"/>
    </xf>
    <xf numFmtId="0" fontId="0" fillId="0" borderId="1" xfId="0" applyFill="1" applyBorder="1" applyAlignment="1" applyProtection="1">
      <alignment horizontal="left" vertical="top"/>
    </xf>
    <xf numFmtId="164" fontId="19" fillId="0" borderId="1" xfId="1" applyNumberFormat="1" applyFont="1" applyFill="1" applyBorder="1" applyAlignment="1" applyProtection="1">
      <alignment horizontal="justify" vertical="top" wrapText="1"/>
    </xf>
    <xf numFmtId="0" fontId="5" fillId="2" borderId="1" xfId="0" applyFont="1" applyFill="1" applyBorder="1" applyAlignment="1" applyProtection="1">
      <alignment vertical="top" wrapText="1"/>
    </xf>
    <xf numFmtId="164" fontId="5" fillId="2" borderId="1" xfId="1" applyNumberFormat="1" applyFont="1" applyFill="1" applyBorder="1" applyAlignment="1" applyProtection="1">
      <alignment horizontal="left" vertical="top" wrapText="1"/>
    </xf>
    <xf numFmtId="164" fontId="5" fillId="0" borderId="1" xfId="1" applyNumberFormat="1" applyFont="1" applyFill="1" applyBorder="1" applyAlignment="1" applyProtection="1">
      <alignment horizontal="left" vertical="top" wrapText="1"/>
    </xf>
    <xf numFmtId="3" fontId="5" fillId="2" borderId="1" xfId="0" applyNumberFormat="1" applyFont="1" applyFill="1" applyBorder="1" applyAlignment="1" applyProtection="1">
      <alignment vertical="top" wrapText="1"/>
    </xf>
    <xf numFmtId="0" fontId="0" fillId="2" borderId="0" xfId="0" applyFill="1" applyAlignment="1" applyProtection="1">
      <alignment wrapText="1"/>
      <protection locked="0"/>
    </xf>
    <xf numFmtId="167" fontId="0" fillId="0" borderId="1" xfId="0" applyNumberFormat="1" applyFont="1" applyFill="1" applyBorder="1" applyAlignment="1" applyProtection="1">
      <alignment vertical="top"/>
    </xf>
    <xf numFmtId="3" fontId="2" fillId="0" borderId="1" xfId="0" applyNumberFormat="1" applyFont="1" applyFill="1" applyBorder="1" applyAlignment="1" applyProtection="1">
      <alignment horizontal="justify" vertical="top" wrapText="1"/>
    </xf>
    <xf numFmtId="3" fontId="62" fillId="0" borderId="1" xfId="0" applyNumberFormat="1" applyFont="1" applyFill="1" applyBorder="1" applyAlignment="1" applyProtection="1">
      <alignment horizontal="justify" vertical="top" wrapText="1"/>
    </xf>
    <xf numFmtId="3" fontId="0" fillId="8" borderId="1" xfId="0" applyNumberFormat="1" applyFill="1" applyBorder="1" applyAlignment="1" applyProtection="1">
      <alignment horizontal="justify" vertical="top" wrapText="1"/>
    </xf>
    <xf numFmtId="3" fontId="27" fillId="0" borderId="1" xfId="0" applyNumberFormat="1" applyFont="1" applyFill="1" applyBorder="1" applyAlignment="1" applyProtection="1">
      <alignment horizontal="justify" vertical="top" wrapText="1"/>
    </xf>
    <xf numFmtId="0" fontId="0" fillId="0" borderId="1" xfId="0" applyNumberFormat="1" applyFill="1" applyBorder="1" applyAlignment="1" applyProtection="1">
      <alignment horizontal="justify" vertical="top" wrapText="1"/>
    </xf>
    <xf numFmtId="164" fontId="15" fillId="5" borderId="1" xfId="4" applyNumberFormat="1" applyFont="1" applyFill="1" applyBorder="1" applyAlignment="1" applyProtection="1">
      <alignment horizontal="center" vertical="center" wrapText="1"/>
    </xf>
    <xf numFmtId="164" fontId="15" fillId="4" borderId="1" xfId="4" applyNumberFormat="1" applyFont="1" applyFill="1" applyBorder="1" applyAlignment="1" applyProtection="1">
      <alignment horizontal="center" vertical="center" wrapText="1"/>
    </xf>
    <xf numFmtId="0" fontId="6" fillId="0" borderId="0" xfId="3" applyFont="1" applyAlignment="1" applyProtection="1">
      <alignment horizontal="center" vertical="center"/>
    </xf>
    <xf numFmtId="0" fontId="6" fillId="0" borderId="0" xfId="3" applyFont="1" applyAlignment="1" applyProtection="1">
      <alignment horizontal="center" vertical="center"/>
      <protection locked="0"/>
    </xf>
    <xf numFmtId="164" fontId="15" fillId="5" borderId="1" xfId="4" applyNumberFormat="1" applyFont="1" applyFill="1" applyBorder="1" applyAlignment="1" applyProtection="1">
      <alignment horizontal="center" vertical="center" wrapText="1"/>
    </xf>
    <xf numFmtId="0" fontId="0" fillId="0" borderId="0" xfId="0" applyAlignment="1" applyProtection="1">
      <alignment horizontal="right"/>
      <protection locked="0"/>
    </xf>
    <xf numFmtId="0" fontId="0" fillId="0" borderId="0" xfId="0" applyAlignment="1" applyProtection="1">
      <alignment horizontal="center"/>
      <protection locked="0"/>
    </xf>
    <xf numFmtId="3" fontId="11" fillId="0" borderId="1" xfId="0" applyNumberFormat="1" applyFont="1" applyBorder="1" applyAlignment="1" applyProtection="1">
      <alignment horizontal="right" vertical="top" wrapText="1"/>
    </xf>
    <xf numFmtId="3" fontId="11" fillId="2" borderId="1" xfId="0" applyNumberFormat="1" applyFont="1" applyFill="1" applyBorder="1" applyAlignment="1" applyProtection="1">
      <alignment horizontal="right" vertical="top" wrapText="1"/>
    </xf>
    <xf numFmtId="0" fontId="17" fillId="2" borderId="1" xfId="3" applyFont="1" applyFill="1" applyBorder="1" applyAlignment="1" applyProtection="1">
      <alignment horizontal="center" vertical="top" wrapText="1"/>
    </xf>
    <xf numFmtId="0" fontId="11" fillId="2" borderId="1" xfId="0" applyFont="1" applyFill="1" applyBorder="1" applyAlignment="1" applyProtection="1">
      <alignment horizontal="center" vertical="top" wrapText="1"/>
    </xf>
    <xf numFmtId="3" fontId="0" fillId="2" borderId="1" xfId="0" applyNumberFormat="1" applyFill="1" applyBorder="1" applyAlignment="1" applyProtection="1">
      <alignment horizontal="right" vertical="top" wrapText="1"/>
    </xf>
    <xf numFmtId="0" fontId="0" fillId="0" borderId="0" xfId="0" applyBorder="1" applyAlignment="1" applyProtection="1">
      <alignment wrapText="1"/>
      <protection locked="0"/>
    </xf>
    <xf numFmtId="0" fontId="0" fillId="0" borderId="0" xfId="0" applyBorder="1" applyAlignment="1" applyProtection="1">
      <alignment horizontal="left" vertical="center"/>
      <protection locked="0"/>
    </xf>
    <xf numFmtId="0" fontId="0" fillId="0" borderId="0" xfId="0" applyBorder="1" applyAlignment="1" applyProtection="1">
      <alignment horizontal="right" wrapText="1"/>
      <protection locked="0"/>
    </xf>
    <xf numFmtId="173" fontId="19" fillId="0" borderId="0" xfId="0" applyNumberFormat="1" applyFont="1" applyBorder="1" applyAlignment="1" applyProtection="1">
      <alignment vertical="center" wrapText="1"/>
      <protection locked="0"/>
    </xf>
    <xf numFmtId="0" fontId="0" fillId="0" borderId="0" xfId="0" applyBorder="1" applyAlignment="1" applyProtection="1">
      <alignment vertical="center" wrapText="1"/>
      <protection locked="0"/>
    </xf>
    <xf numFmtId="172" fontId="19" fillId="0" borderId="0" xfId="0" applyNumberFormat="1" applyFont="1" applyBorder="1" applyProtection="1">
      <protection locked="0"/>
    </xf>
    <xf numFmtId="0" fontId="0" fillId="0" borderId="0" xfId="0" applyBorder="1" applyAlignment="1" applyProtection="1">
      <alignment horizontal="right"/>
      <protection locked="0"/>
    </xf>
    <xf numFmtId="0" fontId="0" fillId="0" borderId="0" xfId="0" applyBorder="1" applyAlignment="1" applyProtection="1">
      <alignment horizontal="center"/>
      <protection locked="0"/>
    </xf>
    <xf numFmtId="0" fontId="0" fillId="0" borderId="1" xfId="0" applyBorder="1" applyAlignment="1" applyProtection="1">
      <alignment horizontal="center" vertical="center" wrapText="1"/>
    </xf>
    <xf numFmtId="0" fontId="9" fillId="0" borderId="2" xfId="0" applyFont="1" applyBorder="1" applyAlignment="1" applyProtection="1">
      <alignment horizontal="justify" vertical="top" wrapText="1"/>
    </xf>
    <xf numFmtId="172" fontId="0" fillId="0" borderId="0" xfId="0" applyNumberFormat="1" applyBorder="1" applyProtection="1">
      <protection locked="0"/>
    </xf>
    <xf numFmtId="172" fontId="19" fillId="0" borderId="1" xfId="9" applyNumberFormat="1" applyFont="1" applyBorder="1" applyAlignment="1" applyProtection="1">
      <alignment horizontal="right" vertical="center" wrapText="1"/>
    </xf>
    <xf numFmtId="9" fontId="0" fillId="0" borderId="1" xfId="0" applyNumberFormat="1" applyFill="1" applyBorder="1" applyAlignment="1" applyProtection="1">
      <alignment horizontal="center" vertical="center" wrapText="1"/>
    </xf>
    <xf numFmtId="9" fontId="0" fillId="0" borderId="1" xfId="0" applyNumberFormat="1" applyBorder="1" applyAlignment="1" applyProtection="1">
      <alignment horizontal="center" vertical="center" wrapText="1"/>
    </xf>
    <xf numFmtId="172" fontId="0" fillId="0" borderId="1" xfId="9" applyNumberFormat="1" applyFont="1" applyBorder="1" applyAlignment="1" applyProtection="1">
      <alignment horizontal="right" vertical="center" wrapText="1"/>
    </xf>
    <xf numFmtId="9" fontId="0" fillId="2" borderId="1" xfId="0" applyNumberFormat="1" applyFill="1" applyBorder="1" applyAlignment="1" applyProtection="1">
      <alignment horizontal="center" vertical="center" wrapText="1"/>
    </xf>
    <xf numFmtId="172" fontId="19" fillId="0" borderId="1" xfId="0" applyNumberFormat="1" applyFont="1" applyBorder="1" applyAlignment="1" applyProtection="1">
      <alignment vertical="center"/>
    </xf>
    <xf numFmtId="0" fontId="0" fillId="0" borderId="1" xfId="0" applyFill="1" applyBorder="1" applyAlignment="1" applyProtection="1">
      <alignment horizontal="center" vertical="center" wrapText="1"/>
    </xf>
    <xf numFmtId="0" fontId="0" fillId="2" borderId="1" xfId="0" applyFill="1" applyBorder="1" applyAlignment="1" applyProtection="1">
      <alignment horizontal="center" vertical="center" wrapText="1"/>
    </xf>
    <xf numFmtId="172" fontId="19" fillId="2" borderId="1" xfId="0" applyNumberFormat="1" applyFont="1" applyFill="1" applyBorder="1" applyAlignment="1" applyProtection="1">
      <alignment vertical="center"/>
    </xf>
    <xf numFmtId="0" fontId="0" fillId="0" borderId="0" xfId="0" applyAlignment="1" applyProtection="1">
      <alignment horizontal="right" vertical="center"/>
    </xf>
    <xf numFmtId="172" fontId="19" fillId="0" borderId="1" xfId="0" applyNumberFormat="1" applyFont="1" applyBorder="1" applyAlignment="1" applyProtection="1">
      <alignment horizontal="right" vertical="center"/>
    </xf>
    <xf numFmtId="172" fontId="19" fillId="0" borderId="2" xfId="0" applyNumberFormat="1" applyFont="1" applyBorder="1" applyAlignment="1" applyProtection="1">
      <alignment vertical="center"/>
    </xf>
    <xf numFmtId="0" fontId="0" fillId="0" borderId="7" xfId="0" applyBorder="1" applyAlignment="1" applyProtection="1">
      <alignment wrapText="1"/>
    </xf>
    <xf numFmtId="0" fontId="0" fillId="0" borderId="1" xfId="0" applyBorder="1" applyAlignment="1" applyProtection="1">
      <alignment vertical="top" wrapText="1"/>
    </xf>
    <xf numFmtId="0" fontId="0" fillId="0" borderId="1" xfId="0" applyBorder="1" applyAlignment="1" applyProtection="1">
      <alignment horizontal="left" vertical="center"/>
    </xf>
    <xf numFmtId="1" fontId="19" fillId="0" borderId="1" xfId="0" applyNumberFormat="1" applyFont="1" applyBorder="1" applyAlignment="1" applyProtection="1">
      <alignment vertical="center" wrapText="1"/>
    </xf>
    <xf numFmtId="0" fontId="0" fillId="0" borderId="5" xfId="0" applyBorder="1" applyAlignment="1" applyProtection="1">
      <alignment vertical="center" wrapText="1"/>
    </xf>
    <xf numFmtId="0" fontId="0" fillId="0" borderId="1" xfId="0" applyBorder="1" applyAlignment="1" applyProtection="1">
      <alignment vertical="center" wrapText="1"/>
    </xf>
    <xf numFmtId="0" fontId="0" fillId="2" borderId="1" xfId="0" applyFill="1" applyBorder="1" applyAlignment="1" applyProtection="1">
      <alignment horizontal="center" vertical="center"/>
    </xf>
    <xf numFmtId="0" fontId="0" fillId="0" borderId="0" xfId="0" applyAlignment="1" applyProtection="1">
      <alignment horizontal="right"/>
    </xf>
    <xf numFmtId="0" fontId="0" fillId="0" borderId="0" xfId="0" applyAlignment="1" applyProtection="1">
      <alignment horizontal="center"/>
    </xf>
    <xf numFmtId="172" fontId="6" fillId="0" borderId="0" xfId="3" applyNumberFormat="1" applyFont="1" applyAlignment="1" applyProtection="1">
      <alignment vertical="center"/>
    </xf>
    <xf numFmtId="0" fontId="6" fillId="2" borderId="0" xfId="3" applyFont="1" applyFill="1" applyAlignment="1" applyProtection="1">
      <alignment horizontal="right" vertical="center"/>
    </xf>
    <xf numFmtId="0" fontId="0" fillId="2" borderId="0" xfId="0" applyFill="1" applyAlignment="1" applyProtection="1">
      <alignment horizontal="right"/>
    </xf>
    <xf numFmtId="0" fontId="0" fillId="2" borderId="0" xfId="0" applyFill="1" applyAlignment="1" applyProtection="1">
      <alignment horizontal="center"/>
    </xf>
    <xf numFmtId="165" fontId="11" fillId="2" borderId="1" xfId="0" applyNumberFormat="1" applyFont="1" applyFill="1" applyBorder="1" applyAlignment="1" applyProtection="1">
      <alignment horizontal="right" vertical="top"/>
    </xf>
    <xf numFmtId="173" fontId="11" fillId="2" borderId="1" xfId="0" applyNumberFormat="1" applyFont="1" applyFill="1" applyBorder="1" applyAlignment="1" applyProtection="1">
      <alignment horizontal="center" vertical="top" wrapText="1"/>
    </xf>
    <xf numFmtId="173" fontId="0" fillId="2" borderId="1" xfId="0" applyNumberFormat="1" applyFill="1" applyBorder="1" applyAlignment="1" applyProtection="1">
      <alignment horizontal="center" vertical="top" wrapText="1"/>
    </xf>
    <xf numFmtId="9" fontId="0" fillId="2" borderId="1" xfId="0" applyNumberFormat="1" applyFill="1" applyBorder="1" applyAlignment="1" applyProtection="1">
      <alignment horizontal="center" vertical="top" wrapText="1"/>
    </xf>
    <xf numFmtId="174" fontId="0" fillId="2" borderId="1" xfId="0" applyNumberFormat="1" applyFill="1" applyBorder="1" applyAlignment="1" applyProtection="1">
      <alignment horizontal="center" vertical="top" wrapText="1"/>
    </xf>
    <xf numFmtId="3" fontId="10" fillId="2" borderId="1" xfId="0" applyNumberFormat="1" applyFont="1" applyFill="1" applyBorder="1" applyAlignment="1" applyProtection="1">
      <alignment horizontal="right" vertical="top" wrapText="1"/>
    </xf>
    <xf numFmtId="172" fontId="10" fillId="2" borderId="1" xfId="0" applyNumberFormat="1" applyFont="1" applyFill="1" applyBorder="1" applyAlignment="1" applyProtection="1">
      <alignment horizontal="right" vertical="top"/>
    </xf>
    <xf numFmtId="172" fontId="10" fillId="2" borderId="1" xfId="9" applyNumberFormat="1" applyFont="1" applyFill="1" applyBorder="1" applyAlignment="1" applyProtection="1">
      <alignment horizontal="right" vertical="top"/>
    </xf>
    <xf numFmtId="172" fontId="11" fillId="2" borderId="1" xfId="9" applyNumberFormat="1" applyFont="1" applyFill="1" applyBorder="1" applyAlignment="1" applyProtection="1">
      <alignment horizontal="right" vertical="top"/>
    </xf>
    <xf numFmtId="173" fontId="11" fillId="0" borderId="1" xfId="0" applyNumberFormat="1" applyFont="1" applyBorder="1" applyAlignment="1" applyProtection="1">
      <alignment vertical="center" wrapText="1"/>
    </xf>
    <xf numFmtId="0" fontId="0" fillId="0" borderId="1" xfId="0" applyBorder="1" applyAlignment="1" applyProtection="1">
      <alignment horizontal="right"/>
    </xf>
    <xf numFmtId="172" fontId="0" fillId="2" borderId="1" xfId="9" applyNumberFormat="1" applyFont="1" applyFill="1" applyBorder="1" applyAlignment="1" applyProtection="1">
      <alignment horizontal="right" vertical="center"/>
    </xf>
    <xf numFmtId="0" fontId="0" fillId="2" borderId="1" xfId="0" applyFill="1" applyBorder="1" applyAlignment="1" applyProtection="1">
      <alignment horizontal="right"/>
    </xf>
    <xf numFmtId="0" fontId="0" fillId="2" borderId="7" xfId="0" applyFill="1" applyBorder="1" applyAlignment="1" applyProtection="1">
      <alignment horizontal="right"/>
    </xf>
    <xf numFmtId="0" fontId="11" fillId="2" borderId="1" xfId="0" applyFont="1" applyFill="1" applyBorder="1" applyAlignment="1" applyProtection="1">
      <alignment horizontal="right"/>
    </xf>
    <xf numFmtId="0" fontId="10" fillId="2" borderId="1" xfId="0" applyFont="1" applyFill="1" applyBorder="1" applyAlignment="1" applyProtection="1">
      <alignment horizontal="center" vertical="top" wrapText="1"/>
    </xf>
    <xf numFmtId="0" fontId="0" fillId="2" borderId="1" xfId="0" applyFill="1" applyBorder="1" applyAlignment="1" applyProtection="1">
      <alignment horizontal="center" vertical="top"/>
    </xf>
    <xf numFmtId="9" fontId="0" fillId="2" borderId="7" xfId="0" applyNumberFormat="1" applyFill="1" applyBorder="1" applyAlignment="1" applyProtection="1">
      <alignment horizontal="center" vertical="top"/>
    </xf>
    <xf numFmtId="0" fontId="0" fillId="0" borderId="1" xfId="0" applyBorder="1" applyAlignment="1" applyProtection="1">
      <alignment horizontal="center" vertical="center"/>
    </xf>
    <xf numFmtId="0" fontId="0" fillId="0" borderId="7" xfId="0" applyBorder="1" applyAlignment="1" applyProtection="1">
      <alignment horizontal="center" vertical="center"/>
    </xf>
    <xf numFmtId="0" fontId="0" fillId="2" borderId="1" xfId="0" applyFill="1" applyBorder="1" applyAlignment="1" applyProtection="1">
      <alignment horizontal="center"/>
    </xf>
    <xf numFmtId="0" fontId="0" fillId="0" borderId="5" xfId="0" applyBorder="1" applyAlignment="1" applyProtection="1">
      <alignment vertical="center"/>
    </xf>
    <xf numFmtId="0" fontId="0" fillId="0" borderId="7" xfId="0" applyBorder="1" applyAlignment="1" applyProtection="1">
      <alignment vertical="center"/>
    </xf>
    <xf numFmtId="0" fontId="0" fillId="0" borderId="5" xfId="0" applyBorder="1" applyProtection="1"/>
    <xf numFmtId="0" fontId="0" fillId="0" borderId="7" xfId="0" applyBorder="1" applyProtection="1"/>
    <xf numFmtId="0" fontId="6" fillId="0" borderId="0" xfId="3" applyFont="1" applyAlignment="1" applyProtection="1">
      <alignment horizontal="center" vertical="center"/>
      <protection locked="0"/>
    </xf>
    <xf numFmtId="164" fontId="15" fillId="5" borderId="1" xfId="4" applyNumberFormat="1" applyFont="1" applyFill="1" applyBorder="1" applyAlignment="1" applyProtection="1">
      <alignment horizontal="center" vertical="center" wrapText="1"/>
    </xf>
    <xf numFmtId="164" fontId="15" fillId="4" borderId="1" xfId="4" applyNumberFormat="1" applyFont="1" applyFill="1" applyBorder="1" applyAlignment="1" applyProtection="1">
      <alignment horizontal="center" vertical="center" wrapText="1"/>
      <protection locked="0"/>
    </xf>
    <xf numFmtId="164" fontId="15" fillId="3" borderId="1" xfId="4" applyNumberFormat="1" applyFont="1" applyFill="1" applyBorder="1" applyAlignment="1" applyProtection="1">
      <alignment horizontal="center" vertical="center" wrapText="1"/>
    </xf>
    <xf numFmtId="3" fontId="6" fillId="0" borderId="0" xfId="3" applyNumberFormat="1" applyFont="1" applyAlignment="1" applyProtection="1">
      <alignment vertical="center"/>
      <protection locked="0"/>
    </xf>
    <xf numFmtId="0" fontId="2" fillId="2" borderId="0" xfId="0" applyFont="1" applyFill="1" applyAlignment="1" applyProtection="1">
      <alignment wrapText="1"/>
      <protection locked="0"/>
    </xf>
    <xf numFmtId="0" fontId="0" fillId="0" borderId="0" xfId="0" applyAlignment="1" applyProtection="1">
      <alignment wrapText="1"/>
      <protection locked="0"/>
    </xf>
    <xf numFmtId="164" fontId="15" fillId="15" borderId="1" xfId="4" applyNumberFormat="1" applyFont="1" applyFill="1" applyBorder="1" applyAlignment="1" applyProtection="1">
      <alignment horizontal="center" vertical="center" wrapText="1"/>
      <protection locked="0"/>
    </xf>
    <xf numFmtId="9" fontId="17" fillId="2" borderId="1" xfId="3" applyNumberFormat="1" applyFont="1" applyFill="1" applyBorder="1" applyAlignment="1" applyProtection="1">
      <alignment horizontal="justify" vertical="top" wrapText="1"/>
    </xf>
    <xf numFmtId="3" fontId="0" fillId="2" borderId="0" xfId="0" applyNumberFormat="1" applyFill="1" applyProtection="1">
      <protection locked="0"/>
    </xf>
    <xf numFmtId="3" fontId="10" fillId="2" borderId="0" xfId="0" applyNumberFormat="1" applyFont="1" applyFill="1" applyProtection="1">
      <protection locked="0"/>
    </xf>
    <xf numFmtId="3" fontId="11" fillId="0" borderId="0" xfId="0" applyNumberFormat="1" applyFont="1" applyProtection="1">
      <protection locked="0"/>
    </xf>
    <xf numFmtId="3" fontId="10" fillId="0" borderId="0" xfId="0" applyNumberFormat="1" applyFont="1" applyProtection="1">
      <protection locked="0"/>
    </xf>
    <xf numFmtId="3" fontId="6" fillId="2" borderId="0" xfId="3" applyNumberFormat="1" applyFont="1" applyFill="1" applyAlignment="1" applyProtection="1">
      <alignment horizontal="center" vertical="center"/>
      <protection locked="0"/>
    </xf>
    <xf numFmtId="0" fontId="5" fillId="2" borderId="0" xfId="3" applyFill="1" applyAlignment="1" applyProtection="1">
      <alignment horizontal="center" vertical="center"/>
      <protection locked="0"/>
    </xf>
    <xf numFmtId="3" fontId="0" fillId="2" borderId="0" xfId="0" applyNumberFormat="1" applyFill="1" applyAlignment="1" applyProtection="1">
      <alignment horizontal="center"/>
      <protection locked="0"/>
    </xf>
    <xf numFmtId="0" fontId="0" fillId="2" borderId="0" xfId="0" applyFill="1" applyAlignment="1" applyProtection="1">
      <alignment horizontal="center"/>
      <protection locked="0"/>
    </xf>
    <xf numFmtId="0" fontId="6" fillId="0" borderId="0" xfId="3" applyFont="1" applyAlignment="1" applyProtection="1">
      <alignment horizontal="center" vertical="center"/>
      <protection locked="0"/>
    </xf>
    <xf numFmtId="164" fontId="15" fillId="5" borderId="1" xfId="4" applyNumberFormat="1" applyFont="1" applyFill="1" applyBorder="1" applyAlignment="1" applyProtection="1">
      <alignment horizontal="center" vertical="center" wrapText="1"/>
    </xf>
    <xf numFmtId="164" fontId="15" fillId="4" borderId="1" xfId="4" applyNumberFormat="1" applyFont="1" applyFill="1" applyBorder="1" applyAlignment="1" applyProtection="1">
      <alignment horizontal="center" vertical="center" wrapText="1"/>
      <protection locked="0"/>
    </xf>
    <xf numFmtId="0" fontId="6" fillId="9" borderId="0" xfId="3" applyFont="1" applyFill="1" applyAlignment="1" applyProtection="1">
      <alignment vertical="center"/>
      <protection locked="0"/>
    </xf>
    <xf numFmtId="0" fontId="0" fillId="9" borderId="0" xfId="0" applyFill="1" applyProtection="1">
      <protection locked="0"/>
    </xf>
    <xf numFmtId="164" fontId="15" fillId="16" borderId="1" xfId="4" applyNumberFormat="1" applyFont="1" applyFill="1" applyBorder="1" applyAlignment="1" applyProtection="1">
      <alignment horizontal="center" vertical="center" wrapText="1"/>
      <protection locked="0"/>
    </xf>
    <xf numFmtId="3" fontId="5" fillId="0" borderId="0" xfId="3" applyNumberFormat="1" applyAlignment="1" applyProtection="1">
      <alignment vertical="center"/>
      <protection locked="0"/>
    </xf>
    <xf numFmtId="0" fontId="68" fillId="0" borderId="1" xfId="0" applyFont="1" applyFill="1" applyBorder="1" applyAlignment="1" applyProtection="1">
      <alignment vertical="top"/>
    </xf>
    <xf numFmtId="0" fontId="68" fillId="9" borderId="1" xfId="0" applyFont="1" applyFill="1" applyBorder="1" applyAlignment="1" applyProtection="1">
      <alignment vertical="top"/>
    </xf>
    <xf numFmtId="176" fontId="0" fillId="2" borderId="1" xfId="0" applyNumberFormat="1" applyFill="1" applyBorder="1" applyAlignment="1" applyProtection="1">
      <alignment horizontal="justify" vertical="top" wrapText="1"/>
    </xf>
    <xf numFmtId="0" fontId="66" fillId="2" borderId="1" xfId="0" applyFont="1" applyFill="1" applyBorder="1" applyAlignment="1" applyProtection="1">
      <alignment horizontal="justify" vertical="top" wrapText="1"/>
    </xf>
    <xf numFmtId="3" fontId="0" fillId="2" borderId="1" xfId="0" applyNumberFormat="1" applyFill="1" applyBorder="1" applyAlignment="1" applyProtection="1">
      <alignment horizontal="center"/>
    </xf>
    <xf numFmtId="3" fontId="0" fillId="0" borderId="1" xfId="0" applyNumberFormat="1" applyBorder="1" applyProtection="1"/>
    <xf numFmtId="167" fontId="5" fillId="0" borderId="1" xfId="3" applyNumberFormat="1" applyFill="1" applyBorder="1" applyAlignment="1" applyProtection="1">
      <alignment vertical="center"/>
    </xf>
    <xf numFmtId="165" fontId="0" fillId="2" borderId="1" xfId="0" applyNumberFormat="1" applyFill="1" applyBorder="1" applyAlignment="1" applyProtection="1">
      <alignment horizontal="right" vertical="top" wrapText="1"/>
    </xf>
    <xf numFmtId="167" fontId="5" fillId="2" borderId="1" xfId="10" applyNumberFormat="1" applyFill="1" applyBorder="1" applyAlignment="1" applyProtection="1">
      <alignment vertical="center"/>
    </xf>
    <xf numFmtId="0" fontId="6" fillId="0" borderId="0" xfId="3" applyFont="1" applyAlignment="1" applyProtection="1">
      <alignment horizontal="center" vertical="center"/>
      <protection locked="0"/>
    </xf>
    <xf numFmtId="164" fontId="15" fillId="5" borderId="1" xfId="4" applyNumberFormat="1" applyFont="1" applyFill="1" applyBorder="1" applyAlignment="1" applyProtection="1">
      <alignment horizontal="center" vertical="center" wrapText="1"/>
    </xf>
    <xf numFmtId="164" fontId="15" fillId="4" borderId="1" xfId="4" applyNumberFormat="1" applyFont="1" applyFill="1" applyBorder="1" applyAlignment="1" applyProtection="1">
      <alignment horizontal="center" vertical="center" wrapText="1"/>
      <protection locked="0"/>
    </xf>
    <xf numFmtId="0" fontId="6" fillId="0" borderId="0" xfId="3" applyFont="1" applyAlignment="1" applyProtection="1">
      <alignment horizontal="center" vertical="center"/>
      <protection locked="0"/>
    </xf>
    <xf numFmtId="164" fontId="15" fillId="5" borderId="1" xfId="4" applyNumberFormat="1" applyFont="1" applyFill="1" applyBorder="1" applyAlignment="1" applyProtection="1">
      <alignment horizontal="center" vertical="center" wrapText="1"/>
    </xf>
    <xf numFmtId="164" fontId="15" fillId="4" borderId="1" xfId="4" applyNumberFormat="1" applyFont="1" applyFill="1" applyBorder="1" applyAlignment="1" applyProtection="1">
      <alignment horizontal="center" vertical="center" wrapText="1"/>
    </xf>
    <xf numFmtId="3" fontId="12" fillId="2" borderId="1" xfId="0" applyNumberFormat="1" applyFont="1" applyFill="1" applyBorder="1" applyAlignment="1" applyProtection="1">
      <alignment horizontal="right" vertical="top" wrapText="1"/>
    </xf>
    <xf numFmtId="43" fontId="12" fillId="2" borderId="1" xfId="1" applyFont="1" applyFill="1" applyBorder="1" applyAlignment="1" applyProtection="1">
      <alignment horizontal="right" vertical="top" wrapText="1"/>
    </xf>
    <xf numFmtId="43" fontId="0" fillId="2" borderId="1" xfId="1" applyFont="1" applyFill="1" applyBorder="1" applyAlignment="1" applyProtection="1">
      <alignment horizontal="justify" vertical="top" wrapText="1"/>
    </xf>
    <xf numFmtId="49" fontId="12" fillId="2" borderId="1" xfId="0" applyNumberFormat="1" applyFont="1" applyFill="1" applyBorder="1" applyAlignment="1" applyProtection="1">
      <alignment horizontal="right" vertical="top" wrapText="1"/>
    </xf>
    <xf numFmtId="164" fontId="0" fillId="2" borderId="1" xfId="1" applyNumberFormat="1" applyFont="1" applyFill="1" applyBorder="1" applyAlignment="1" applyProtection="1">
      <alignment horizontal="center" vertical="top" wrapText="1"/>
    </xf>
    <xf numFmtId="49" fontId="11" fillId="2" borderId="1" xfId="0" applyNumberFormat="1" applyFont="1" applyFill="1" applyBorder="1" applyAlignment="1" applyProtection="1">
      <alignment horizontal="center" vertical="top" wrapText="1"/>
    </xf>
    <xf numFmtId="43" fontId="11" fillId="2" borderId="1" xfId="1" applyFont="1" applyFill="1" applyBorder="1" applyAlignment="1" applyProtection="1">
      <alignment horizontal="right" vertical="top" wrapText="1"/>
    </xf>
    <xf numFmtId="164" fontId="29" fillId="2" borderId="5" xfId="1" applyNumberFormat="1" applyFont="1" applyFill="1" applyBorder="1" applyAlignment="1" applyProtection="1">
      <alignment vertical="center"/>
    </xf>
    <xf numFmtId="164" fontId="29" fillId="2" borderId="1" xfId="1" applyNumberFormat="1" applyFont="1" applyFill="1" applyBorder="1" applyAlignment="1" applyProtection="1">
      <alignment vertical="center"/>
    </xf>
    <xf numFmtId="16" fontId="5" fillId="2" borderId="1" xfId="0" applyNumberFormat="1" applyFont="1" applyFill="1" applyBorder="1" applyAlignment="1" applyProtection="1">
      <alignment vertical="top" wrapText="1"/>
    </xf>
    <xf numFmtId="9" fontId="17" fillId="2" borderId="1" xfId="3" applyNumberFormat="1" applyFont="1" applyFill="1" applyBorder="1" applyAlignment="1" applyProtection="1">
      <alignment horizontal="center" vertical="top" wrapText="1"/>
    </xf>
    <xf numFmtId="0" fontId="5" fillId="2" borderId="1" xfId="3" applyFont="1" applyFill="1" applyBorder="1" applyAlignment="1" applyProtection="1">
      <alignment vertical="top" wrapText="1"/>
    </xf>
    <xf numFmtId="3" fontId="17" fillId="2" borderId="1" xfId="3" applyNumberFormat="1" applyFont="1" applyFill="1" applyBorder="1" applyAlignment="1" applyProtection="1">
      <alignment horizontal="center" vertical="top" wrapText="1"/>
    </xf>
    <xf numFmtId="164" fontId="29" fillId="2" borderId="7" xfId="1" applyNumberFormat="1" applyFont="1" applyFill="1" applyBorder="1" applyAlignment="1" applyProtection="1">
      <alignment vertical="center"/>
    </xf>
    <xf numFmtId="0" fontId="3" fillId="0" borderId="0" xfId="0" applyFont="1" applyProtection="1">
      <protection locked="0"/>
    </xf>
    <xf numFmtId="3" fontId="3" fillId="0" borderId="0" xfId="0" applyNumberFormat="1" applyFont="1" applyProtection="1">
      <protection locked="0"/>
    </xf>
    <xf numFmtId="0" fontId="3" fillId="0" borderId="0" xfId="0" applyFont="1" applyAlignment="1" applyProtection="1">
      <alignment horizontal="center"/>
      <protection locked="0"/>
    </xf>
    <xf numFmtId="0" fontId="5" fillId="0" borderId="0" xfId="3" applyAlignment="1" applyProtection="1">
      <alignment horizontal="center" vertical="center"/>
      <protection locked="0"/>
    </xf>
    <xf numFmtId="49" fontId="9" fillId="2" borderId="1" xfId="0" applyNumberFormat="1" applyFont="1" applyFill="1" applyBorder="1" applyAlignment="1" applyProtection="1">
      <alignment horizontal="justify" vertical="top" wrapText="1"/>
    </xf>
    <xf numFmtId="3" fontId="9" fillId="2" borderId="1" xfId="0" applyNumberFormat="1" applyFont="1" applyFill="1" applyBorder="1" applyAlignment="1" applyProtection="1">
      <alignment horizontal="right" vertical="top" wrapText="1"/>
    </xf>
    <xf numFmtId="0" fontId="31" fillId="2" borderId="1" xfId="0" applyFont="1" applyFill="1" applyBorder="1" applyAlignment="1" applyProtection="1">
      <alignment horizontal="justify" vertical="top" wrapText="1"/>
    </xf>
    <xf numFmtId="0" fontId="9" fillId="2" borderId="1" xfId="0" applyFont="1" applyFill="1" applyBorder="1" applyAlignment="1" applyProtection="1">
      <alignment horizontal="center" vertical="top" wrapText="1"/>
    </xf>
    <xf numFmtId="43" fontId="9" fillId="2" borderId="1" xfId="1" applyFont="1" applyFill="1" applyBorder="1" applyAlignment="1" applyProtection="1">
      <alignment horizontal="center" vertical="top" wrapText="1"/>
    </xf>
    <xf numFmtId="0" fontId="0" fillId="2" borderId="0" xfId="0" applyFont="1" applyFill="1" applyBorder="1" applyAlignment="1" applyProtection="1">
      <alignment vertical="top" wrapText="1"/>
    </xf>
    <xf numFmtId="0" fontId="5" fillId="2" borderId="7" xfId="0" applyFont="1" applyFill="1" applyBorder="1" applyAlignment="1" applyProtection="1">
      <alignment vertical="top" wrapText="1"/>
    </xf>
    <xf numFmtId="0" fontId="5" fillId="2" borderId="5" xfId="0" applyFont="1" applyFill="1" applyBorder="1" applyAlignment="1" applyProtection="1">
      <alignment horizontal="center" vertical="top" wrapText="1"/>
    </xf>
    <xf numFmtId="0" fontId="5" fillId="2" borderId="0" xfId="0" applyFont="1" applyFill="1" applyBorder="1" applyAlignment="1" applyProtection="1">
      <alignment vertical="top" wrapText="1"/>
    </xf>
    <xf numFmtId="3" fontId="63" fillId="2" borderId="1" xfId="0" applyNumberFormat="1" applyFont="1" applyFill="1" applyBorder="1" applyAlignment="1" applyProtection="1">
      <alignment horizontal="center" vertical="top" wrapText="1"/>
    </xf>
    <xf numFmtId="0" fontId="6" fillId="0" borderId="0" xfId="3" applyFont="1" applyAlignment="1" applyProtection="1">
      <alignment horizontal="center" vertical="center"/>
      <protection locked="0"/>
    </xf>
    <xf numFmtId="164" fontId="15" fillId="5" borderId="1" xfId="4" applyNumberFormat="1" applyFont="1" applyFill="1" applyBorder="1" applyAlignment="1" applyProtection="1">
      <alignment horizontal="center" vertical="center" wrapText="1"/>
    </xf>
    <xf numFmtId="164" fontId="15" fillId="4" borderId="1" xfId="4" applyNumberFormat="1" applyFont="1" applyFill="1" applyBorder="1" applyAlignment="1" applyProtection="1">
      <alignment horizontal="center" vertical="center" wrapText="1"/>
    </xf>
    <xf numFmtId="167" fontId="6" fillId="0" borderId="0" xfId="3" applyNumberFormat="1" applyFont="1" applyAlignment="1" applyProtection="1">
      <alignment vertical="center"/>
      <protection locked="0"/>
    </xf>
    <xf numFmtId="164" fontId="6" fillId="2" borderId="0" xfId="1" applyNumberFormat="1" applyFont="1" applyFill="1" applyAlignment="1" applyProtection="1">
      <alignment horizontal="center" vertical="center"/>
      <protection locked="0"/>
    </xf>
    <xf numFmtId="164" fontId="1" fillId="0" borderId="0" xfId="1" applyNumberFormat="1" applyFont="1" applyProtection="1">
      <protection locked="0"/>
    </xf>
    <xf numFmtId="9" fontId="0" fillId="0" borderId="1" xfId="0" applyNumberFormat="1" applyFill="1" applyBorder="1" applyAlignment="1" applyProtection="1">
      <alignment horizontal="justify" vertical="top" wrapText="1"/>
    </xf>
    <xf numFmtId="164" fontId="1" fillId="0" borderId="1" xfId="1" applyNumberFormat="1" applyFont="1" applyFill="1" applyBorder="1" applyAlignment="1" applyProtection="1">
      <alignment horizontal="justify" vertical="top" wrapText="1"/>
    </xf>
    <xf numFmtId="164" fontId="9" fillId="0" borderId="1" xfId="1" applyNumberFormat="1" applyFont="1" applyFill="1" applyBorder="1" applyAlignment="1" applyProtection="1">
      <alignment horizontal="justify" vertical="top" wrapText="1"/>
    </xf>
    <xf numFmtId="164" fontId="9" fillId="0" borderId="1" xfId="1" applyNumberFormat="1" applyFont="1" applyBorder="1" applyAlignment="1" applyProtection="1">
      <alignment horizontal="justify" vertical="top" wrapText="1"/>
    </xf>
    <xf numFmtId="0" fontId="6" fillId="0" borderId="0" xfId="3" applyFont="1" applyAlignment="1" applyProtection="1">
      <alignment horizontal="center" vertical="center"/>
      <protection locked="0"/>
    </xf>
    <xf numFmtId="164" fontId="15" fillId="3" borderId="1" xfId="4" applyNumberFormat="1" applyFont="1" applyFill="1" applyBorder="1" applyAlignment="1" applyProtection="1">
      <alignment horizontal="center" vertical="center" wrapText="1"/>
      <protection locked="0"/>
    </xf>
    <xf numFmtId="0" fontId="0" fillId="17" borderId="0" xfId="0" applyFill="1" applyProtection="1">
      <protection locked="0"/>
    </xf>
    <xf numFmtId="0" fontId="39" fillId="2" borderId="1" xfId="3" applyFont="1" applyFill="1" applyBorder="1" applyAlignment="1" applyProtection="1">
      <alignment horizontal="justify"/>
    </xf>
    <xf numFmtId="2" fontId="0" fillId="2" borderId="0" xfId="0" applyNumberFormat="1" applyFill="1" applyProtection="1">
      <protection locked="0"/>
    </xf>
    <xf numFmtId="1" fontId="0" fillId="2" borderId="0" xfId="0" applyNumberFormat="1" applyFill="1" applyAlignment="1" applyProtection="1">
      <alignment horizontal="justify" vertical="top" wrapText="1"/>
      <protection locked="0"/>
    </xf>
    <xf numFmtId="49" fontId="0" fillId="2" borderId="0" xfId="0" applyNumberFormat="1" applyFill="1" applyProtection="1">
      <protection locked="0"/>
    </xf>
    <xf numFmtId="49" fontId="0" fillId="17" borderId="0" xfId="0" applyNumberFormat="1" applyFill="1" applyProtection="1">
      <protection locked="0"/>
    </xf>
    <xf numFmtId="0" fontId="0" fillId="17" borderId="0" xfId="0" applyFill="1" applyAlignment="1" applyProtection="1">
      <alignment horizontal="justify" vertical="top" wrapText="1"/>
      <protection locked="0"/>
    </xf>
    <xf numFmtId="0" fontId="0" fillId="2" borderId="0" xfId="0" applyFill="1" applyAlignment="1" applyProtection="1">
      <alignment horizontal="justify" vertical="top" wrapText="1"/>
    </xf>
    <xf numFmtId="0" fontId="61" fillId="2" borderId="1" xfId="0" applyFont="1" applyFill="1" applyBorder="1" applyAlignment="1" applyProtection="1">
      <alignment horizontal="justify" vertical="top" wrapText="1"/>
    </xf>
    <xf numFmtId="49" fontId="9" fillId="2" borderId="1" xfId="11" applyNumberFormat="1" applyFont="1" applyFill="1" applyBorder="1" applyAlignment="1" applyProtection="1">
      <alignment horizontal="justify" vertical="top" wrapText="1"/>
    </xf>
    <xf numFmtId="49" fontId="2" fillId="2" borderId="1" xfId="11" applyNumberFormat="1" applyFont="1" applyFill="1" applyBorder="1" applyAlignment="1" applyProtection="1">
      <alignment horizontal="justify" vertical="top" wrapText="1"/>
    </xf>
    <xf numFmtId="0" fontId="9" fillId="2" borderId="1" xfId="0" applyFont="1" applyFill="1" applyBorder="1" applyAlignment="1" applyProtection="1">
      <alignment horizontal="center" vertical="center" wrapText="1"/>
    </xf>
    <xf numFmtId="0" fontId="9" fillId="2" borderId="1" xfId="0" quotePrefix="1" applyFont="1" applyFill="1" applyBorder="1" applyAlignment="1" applyProtection="1">
      <alignment horizontal="justify" vertical="top" wrapText="1"/>
    </xf>
    <xf numFmtId="3" fontId="0" fillId="2" borderId="1" xfId="0" applyNumberFormat="1" applyFill="1" applyBorder="1" applyAlignment="1" applyProtection="1">
      <alignment horizontal="center" vertical="center" wrapText="1"/>
    </xf>
    <xf numFmtId="9" fontId="9" fillId="2" borderId="1" xfId="0" applyNumberFormat="1" applyFont="1" applyFill="1" applyBorder="1" applyAlignment="1" applyProtection="1">
      <alignment horizontal="center" vertical="center" wrapText="1"/>
    </xf>
    <xf numFmtId="3" fontId="0" fillId="2" borderId="1" xfId="0" applyNumberFormat="1" applyFill="1" applyBorder="1" applyAlignment="1" applyProtection="1">
      <alignment horizontal="justify" vertical="center" wrapText="1"/>
    </xf>
    <xf numFmtId="0" fontId="9" fillId="2" borderId="1" xfId="0" applyFont="1" applyFill="1" applyBorder="1" applyAlignment="1" applyProtection="1">
      <alignment vertical="top" wrapText="1"/>
    </xf>
    <xf numFmtId="0" fontId="0" fillId="2" borderId="0" xfId="0" applyFill="1" applyBorder="1" applyAlignment="1" applyProtection="1">
      <alignment horizontal="justify" vertical="top" wrapText="1"/>
    </xf>
    <xf numFmtId="164" fontId="7" fillId="3" borderId="1" xfId="4" applyNumberFormat="1" applyFont="1" applyFill="1" applyBorder="1" applyAlignment="1" applyProtection="1">
      <alignment horizontal="center" vertical="center" wrapText="1"/>
    </xf>
    <xf numFmtId="0" fontId="8" fillId="0" borderId="1" xfId="3" applyFont="1" applyBorder="1" applyAlignment="1" applyProtection="1">
      <alignment vertical="center"/>
    </xf>
    <xf numFmtId="164" fontId="7" fillId="4" borderId="1" xfId="4" applyNumberFormat="1" applyFont="1" applyFill="1" applyBorder="1" applyAlignment="1" applyProtection="1">
      <alignment horizontal="center" vertical="center" wrapText="1"/>
    </xf>
    <xf numFmtId="0" fontId="8" fillId="4" borderId="1" xfId="3" applyFont="1" applyFill="1" applyBorder="1" applyAlignment="1" applyProtection="1">
      <alignment vertical="center"/>
    </xf>
    <xf numFmtId="164" fontId="7" fillId="4" borderId="2" xfId="4" applyNumberFormat="1" applyFont="1" applyFill="1" applyBorder="1" applyAlignment="1" applyProtection="1">
      <alignment horizontal="center" vertical="center" wrapText="1"/>
    </xf>
    <xf numFmtId="164" fontId="7" fillId="4" borderId="3" xfId="4" applyNumberFormat="1"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0" fontId="7" fillId="4" borderId="3" xfId="3" applyFont="1" applyFill="1" applyBorder="1" applyAlignment="1" applyProtection="1">
      <alignment horizontal="center" vertical="center" wrapText="1"/>
    </xf>
    <xf numFmtId="0" fontId="6" fillId="0" borderId="0" xfId="3" applyFont="1" applyAlignment="1" applyProtection="1">
      <alignment horizontal="center" vertical="center"/>
      <protection locked="0"/>
    </xf>
    <xf numFmtId="0" fontId="6" fillId="0" borderId="0" xfId="3" applyFont="1" applyAlignment="1" applyProtection="1">
      <alignment horizontal="left" vertical="center"/>
      <protection locked="0"/>
    </xf>
    <xf numFmtId="164" fontId="15" fillId="5" borderId="1" xfId="4" applyNumberFormat="1" applyFont="1" applyFill="1" applyBorder="1" applyAlignment="1" applyProtection="1">
      <alignment horizontal="center" vertical="center" wrapText="1"/>
    </xf>
    <xf numFmtId="0" fontId="17" fillId="5" borderId="1" xfId="3" applyFont="1" applyFill="1" applyBorder="1" applyAlignment="1" applyProtection="1">
      <alignment vertical="center"/>
    </xf>
    <xf numFmtId="0" fontId="17" fillId="5" borderId="5" xfId="3" applyFont="1" applyFill="1" applyBorder="1" applyAlignment="1" applyProtection="1">
      <alignment vertical="center"/>
    </xf>
    <xf numFmtId="0" fontId="7" fillId="5" borderId="4" xfId="0" applyFont="1" applyFill="1" applyBorder="1" applyAlignment="1" applyProtection="1">
      <alignment horizontal="center"/>
    </xf>
    <xf numFmtId="0" fontId="7" fillId="5" borderId="0" xfId="0" applyFont="1" applyFill="1" applyAlignment="1" applyProtection="1">
      <alignment horizontal="center"/>
    </xf>
    <xf numFmtId="164" fontId="15" fillId="4" borderId="2" xfId="4" applyNumberFormat="1" applyFont="1" applyFill="1" applyBorder="1" applyAlignment="1" applyProtection="1">
      <alignment horizontal="center" vertical="center" wrapText="1"/>
    </xf>
    <xf numFmtId="164" fontId="15" fillId="4" borderId="3" xfId="4" applyNumberFormat="1" applyFont="1" applyFill="1" applyBorder="1" applyAlignment="1" applyProtection="1">
      <alignment horizontal="center" vertical="center" wrapText="1"/>
    </xf>
    <xf numFmtId="164" fontId="7" fillId="6" borderId="5" xfId="4" applyNumberFormat="1" applyFont="1" applyFill="1" applyBorder="1" applyAlignment="1" applyProtection="1">
      <alignment horizontal="center" vertical="center" wrapText="1"/>
    </xf>
    <xf numFmtId="164" fontId="7" fillId="6" borderId="6" xfId="4" applyNumberFormat="1" applyFont="1" applyFill="1" applyBorder="1" applyAlignment="1" applyProtection="1">
      <alignment horizontal="center" vertical="center" wrapText="1"/>
    </xf>
    <xf numFmtId="164" fontId="7" fillId="6" borderId="7" xfId="4" applyNumberFormat="1" applyFont="1" applyFill="1" applyBorder="1" applyAlignment="1" applyProtection="1">
      <alignment horizontal="center" vertical="center" wrapText="1"/>
    </xf>
    <xf numFmtId="164" fontId="15" fillId="4" borderId="1" xfId="4" applyNumberFormat="1" applyFont="1" applyFill="1" applyBorder="1" applyAlignment="1" applyProtection="1">
      <alignment horizontal="center" vertical="center" wrapText="1"/>
    </xf>
    <xf numFmtId="0" fontId="17" fillId="4" borderId="1" xfId="3" applyFont="1" applyFill="1" applyBorder="1" applyAlignment="1" applyProtection="1">
      <alignment vertical="center"/>
    </xf>
    <xf numFmtId="164" fontId="7" fillId="4" borderId="2" xfId="1" applyNumberFormat="1" applyFont="1" applyFill="1" applyBorder="1" applyAlignment="1" applyProtection="1">
      <alignment horizontal="center" vertical="center" wrapText="1"/>
    </xf>
    <xf numFmtId="164" fontId="7" fillId="4" borderId="3" xfId="1" applyNumberFormat="1" applyFont="1" applyFill="1" applyBorder="1" applyAlignment="1" applyProtection="1">
      <alignment horizontal="center" vertical="center" wrapText="1"/>
    </xf>
    <xf numFmtId="164" fontId="7" fillId="4" borderId="2" xfId="4" applyNumberFormat="1" applyFont="1" applyFill="1" applyBorder="1" applyAlignment="1" applyProtection="1">
      <alignment horizontal="center" vertical="center" wrapText="1"/>
      <protection locked="0"/>
    </xf>
    <xf numFmtId="164" fontId="7" fillId="4" borderId="3" xfId="4" applyNumberFormat="1" applyFont="1" applyFill="1" applyBorder="1" applyAlignment="1" applyProtection="1">
      <alignment horizontal="center" vertical="center" wrapText="1"/>
      <protection locked="0"/>
    </xf>
    <xf numFmtId="0" fontId="7" fillId="4" borderId="2" xfId="3" applyFont="1" applyFill="1" applyBorder="1" applyAlignment="1" applyProtection="1">
      <alignment horizontal="center" vertical="center" wrapText="1"/>
      <protection locked="0"/>
    </xf>
    <xf numFmtId="0" fontId="7" fillId="4" borderId="3" xfId="3" applyFont="1" applyFill="1" applyBorder="1" applyAlignment="1" applyProtection="1">
      <alignment horizontal="center" vertical="center" wrapText="1"/>
      <protection locked="0"/>
    </xf>
    <xf numFmtId="0" fontId="8" fillId="0" borderId="1" xfId="3" applyFont="1" applyBorder="1" applyAlignment="1" applyProtection="1">
      <alignment horizontal="center" vertical="center"/>
    </xf>
    <xf numFmtId="164" fontId="7" fillId="3" borderId="1" xfId="4" applyNumberFormat="1" applyFont="1" applyFill="1" applyBorder="1" applyAlignment="1" applyProtection="1">
      <alignment horizontal="center" vertical="center" wrapText="1"/>
      <protection locked="0"/>
    </xf>
    <xf numFmtId="0" fontId="8" fillId="0" borderId="1" xfId="3" applyFont="1" applyBorder="1" applyAlignment="1" applyProtection="1">
      <alignment horizontal="center" vertical="center"/>
      <protection locked="0"/>
    </xf>
    <xf numFmtId="164" fontId="7" fillId="4" borderId="1" xfId="4" applyNumberFormat="1" applyFont="1" applyFill="1" applyBorder="1" applyAlignment="1" applyProtection="1">
      <alignment horizontal="center" vertical="center" wrapText="1"/>
      <protection locked="0"/>
    </xf>
    <xf numFmtId="0" fontId="8" fillId="4" borderId="1" xfId="3" applyFont="1" applyFill="1" applyBorder="1" applyAlignment="1" applyProtection="1">
      <alignment horizontal="center" vertical="center"/>
      <protection locked="0"/>
    </xf>
    <xf numFmtId="164" fontId="15" fillId="5" borderId="1" xfId="4" applyNumberFormat="1" applyFont="1" applyFill="1" applyBorder="1" applyAlignment="1" applyProtection="1">
      <alignment horizontal="center" vertical="center" wrapText="1"/>
      <protection locked="0"/>
    </xf>
    <xf numFmtId="0" fontId="17" fillId="5" borderId="1" xfId="3" applyFont="1" applyFill="1" applyBorder="1" applyAlignment="1" applyProtection="1">
      <alignment vertical="center"/>
      <protection locked="0"/>
    </xf>
    <xf numFmtId="0" fontId="7" fillId="5" borderId="4" xfId="0" applyFont="1" applyFill="1" applyBorder="1" applyAlignment="1" applyProtection="1">
      <alignment horizontal="center"/>
      <protection locked="0"/>
    </xf>
    <xf numFmtId="0" fontId="7" fillId="5" borderId="0" xfId="0" applyFont="1" applyFill="1" applyAlignment="1" applyProtection="1">
      <alignment horizontal="center"/>
      <protection locked="0"/>
    </xf>
    <xf numFmtId="164" fontId="15" fillId="4" borderId="2" xfId="4" applyNumberFormat="1" applyFont="1" applyFill="1" applyBorder="1" applyAlignment="1" applyProtection="1">
      <alignment horizontal="center" vertical="center" wrapText="1"/>
      <protection locked="0"/>
    </xf>
    <xf numFmtId="164" fontId="15" fillId="4" borderId="3" xfId="4" applyNumberFormat="1" applyFont="1" applyFill="1" applyBorder="1" applyAlignment="1" applyProtection="1">
      <alignment horizontal="center" vertical="center" wrapText="1"/>
      <protection locked="0"/>
    </xf>
    <xf numFmtId="164" fontId="7" fillId="6" borderId="5" xfId="4" applyNumberFormat="1" applyFont="1" applyFill="1" applyBorder="1" applyAlignment="1" applyProtection="1">
      <alignment horizontal="center" vertical="center" wrapText="1"/>
      <protection locked="0"/>
    </xf>
    <xf numFmtId="164" fontId="7" fillId="6" borderId="6" xfId="4" applyNumberFormat="1" applyFont="1" applyFill="1" applyBorder="1" applyAlignment="1" applyProtection="1">
      <alignment horizontal="center" vertical="center" wrapText="1"/>
      <protection locked="0"/>
    </xf>
    <xf numFmtId="164" fontId="7" fillId="6" borderId="7" xfId="4" applyNumberFormat="1" applyFont="1" applyFill="1" applyBorder="1" applyAlignment="1" applyProtection="1">
      <alignment horizontal="center" vertical="center" wrapText="1"/>
      <protection locked="0"/>
    </xf>
    <xf numFmtId="164" fontId="15" fillId="4" borderId="1" xfId="4" applyNumberFormat="1" applyFont="1" applyFill="1" applyBorder="1" applyAlignment="1" applyProtection="1">
      <alignment horizontal="center" vertical="center" wrapText="1"/>
      <protection locked="0"/>
    </xf>
    <xf numFmtId="0" fontId="17" fillId="4" borderId="1" xfId="3" applyFont="1" applyFill="1" applyBorder="1" applyAlignment="1" applyProtection="1">
      <alignment vertical="center"/>
      <protection locked="0"/>
    </xf>
    <xf numFmtId="0" fontId="8" fillId="0" borderId="1" xfId="3" applyFont="1" applyBorder="1" applyAlignment="1" applyProtection="1">
      <alignment vertical="center"/>
      <protection locked="0"/>
    </xf>
    <xf numFmtId="0" fontId="8" fillId="4" borderId="1" xfId="3" applyFont="1" applyFill="1" applyBorder="1" applyAlignment="1" applyProtection="1">
      <alignment vertical="center"/>
      <protection locked="0"/>
    </xf>
    <xf numFmtId="164" fontId="15" fillId="16" borderId="2" xfId="4" applyNumberFormat="1" applyFont="1" applyFill="1" applyBorder="1" applyAlignment="1" applyProtection="1">
      <alignment horizontal="center" vertical="center" wrapText="1"/>
      <protection locked="0"/>
    </xf>
    <xf numFmtId="164" fontId="15" fillId="16" borderId="3" xfId="4" applyNumberFormat="1" applyFont="1" applyFill="1" applyBorder="1" applyAlignment="1" applyProtection="1">
      <alignment horizontal="center" vertical="center" wrapText="1"/>
      <protection locked="0"/>
    </xf>
    <xf numFmtId="164" fontId="15" fillId="3" borderId="1" xfId="4" applyNumberFormat="1" applyFont="1" applyFill="1" applyBorder="1" applyAlignment="1" applyProtection="1">
      <alignment horizontal="center" vertical="center" wrapText="1"/>
    </xf>
    <xf numFmtId="0" fontId="40" fillId="0" borderId="1" xfId="3" applyFont="1" applyBorder="1" applyAlignment="1" applyProtection="1">
      <alignment vertical="center"/>
    </xf>
    <xf numFmtId="0" fontId="15" fillId="16" borderId="2" xfId="3" applyFont="1" applyFill="1" applyBorder="1" applyAlignment="1" applyProtection="1">
      <alignment horizontal="center" vertical="center" wrapText="1"/>
      <protection locked="0"/>
    </xf>
    <xf numFmtId="0" fontId="15" fillId="16" borderId="3" xfId="3" applyFont="1" applyFill="1" applyBorder="1" applyAlignment="1" applyProtection="1">
      <alignment horizontal="center" vertical="center" wrapText="1"/>
      <protection locked="0"/>
    </xf>
    <xf numFmtId="164" fontId="15" fillId="3" borderId="1" xfId="4" applyNumberFormat="1" applyFont="1" applyFill="1" applyBorder="1" applyAlignment="1" applyProtection="1">
      <alignment horizontal="center" vertical="center" wrapText="1"/>
      <protection locked="0"/>
    </xf>
    <xf numFmtId="0" fontId="40" fillId="0" borderId="1" xfId="3" applyFont="1" applyBorder="1" applyAlignment="1" applyProtection="1">
      <alignment vertical="center"/>
      <protection locked="0"/>
    </xf>
    <xf numFmtId="164" fontId="15" fillId="16" borderId="1" xfId="4" applyNumberFormat="1" applyFont="1" applyFill="1" applyBorder="1" applyAlignment="1" applyProtection="1">
      <alignment horizontal="center" vertical="center" wrapText="1"/>
      <protection locked="0"/>
    </xf>
    <xf numFmtId="0" fontId="40" fillId="16" borderId="1" xfId="3" applyFont="1" applyFill="1" applyBorder="1" applyAlignment="1" applyProtection="1">
      <alignment vertical="center"/>
      <protection locked="0"/>
    </xf>
    <xf numFmtId="0" fontId="17" fillId="3" borderId="1" xfId="3" applyFont="1" applyFill="1" applyBorder="1" applyAlignment="1" applyProtection="1">
      <alignment vertical="center"/>
      <protection locked="0"/>
    </xf>
    <xf numFmtId="0" fontId="17" fillId="3" borderId="5" xfId="3" applyFont="1" applyFill="1" applyBorder="1" applyAlignment="1" applyProtection="1">
      <alignment vertical="center"/>
    </xf>
    <xf numFmtId="0" fontId="15" fillId="3" borderId="4" xfId="0" applyFont="1" applyFill="1" applyBorder="1" applyAlignment="1" applyProtection="1">
      <alignment horizontal="center"/>
      <protection locked="0"/>
    </xf>
    <xf numFmtId="0" fontId="15" fillId="3" borderId="0" xfId="0" applyFont="1" applyFill="1" applyAlignment="1" applyProtection="1">
      <alignment horizontal="center"/>
      <protection locked="0"/>
    </xf>
    <xf numFmtId="164" fontId="15" fillId="12" borderId="5" xfId="4" applyNumberFormat="1" applyFont="1" applyFill="1" applyBorder="1" applyAlignment="1" applyProtection="1">
      <alignment horizontal="center" vertical="center" wrapText="1"/>
      <protection locked="0"/>
    </xf>
    <xf numFmtId="164" fontId="15" fillId="12" borderId="6" xfId="4" applyNumberFormat="1" applyFont="1" applyFill="1" applyBorder="1" applyAlignment="1" applyProtection="1">
      <alignment horizontal="center" vertical="center" wrapText="1"/>
      <protection locked="0"/>
    </xf>
    <xf numFmtId="164" fontId="15" fillId="12" borderId="7" xfId="4" applyNumberFormat="1" applyFont="1" applyFill="1" applyBorder="1" applyAlignment="1" applyProtection="1">
      <alignment horizontal="center" vertical="center" wrapText="1"/>
      <protection locked="0"/>
    </xf>
    <xf numFmtId="0" fontId="17" fillId="3" borderId="1" xfId="3" applyFont="1" applyFill="1" applyBorder="1" applyAlignment="1" applyProtection="1">
      <alignment vertical="center"/>
    </xf>
    <xf numFmtId="0" fontId="17" fillId="16" borderId="1" xfId="3" applyFont="1" applyFill="1" applyBorder="1" applyAlignment="1" applyProtection="1">
      <alignment vertical="center"/>
      <protection locked="0"/>
    </xf>
    <xf numFmtId="164" fontId="15" fillId="16" borderId="1" xfId="4" applyNumberFormat="1" applyFont="1" applyFill="1" applyBorder="1" applyAlignment="1" applyProtection="1">
      <alignment horizontal="center" vertical="center" wrapText="1"/>
    </xf>
    <xf numFmtId="0" fontId="17" fillId="16" borderId="1" xfId="3" applyFont="1" applyFill="1" applyBorder="1" applyAlignment="1" applyProtection="1">
      <alignment vertical="center"/>
    </xf>
    <xf numFmtId="164" fontId="67" fillId="4" borderId="2" xfId="4" applyNumberFormat="1" applyFont="1" applyFill="1" applyBorder="1" applyAlignment="1" applyProtection="1">
      <alignment horizontal="center" vertical="center" wrapText="1"/>
      <protection locked="0"/>
    </xf>
    <xf numFmtId="164" fontId="67" fillId="4" borderId="3" xfId="4" applyNumberFormat="1" applyFont="1" applyFill="1" applyBorder="1" applyAlignment="1" applyProtection="1">
      <alignment horizontal="center" vertical="center" wrapText="1"/>
      <protection locked="0"/>
    </xf>
    <xf numFmtId="164" fontId="67" fillId="3" borderId="1" xfId="4" applyNumberFormat="1" applyFont="1" applyFill="1" applyBorder="1" applyAlignment="1" applyProtection="1">
      <alignment horizontal="center" vertical="center" wrapText="1"/>
      <protection locked="0"/>
    </xf>
    <xf numFmtId="164" fontId="67" fillId="4" borderId="1" xfId="4" applyNumberFormat="1" applyFont="1" applyFill="1" applyBorder="1" applyAlignment="1" applyProtection="1">
      <alignment horizontal="center" vertical="center" wrapText="1"/>
      <protection locked="0"/>
    </xf>
    <xf numFmtId="3" fontId="7" fillId="15" borderId="2" xfId="3" applyNumberFormat="1" applyFont="1" applyFill="1" applyBorder="1" applyAlignment="1" applyProtection="1">
      <alignment horizontal="center" vertical="center" wrapText="1"/>
      <protection locked="0"/>
    </xf>
    <xf numFmtId="3" fontId="7" fillId="15" borderId="3" xfId="3" applyNumberFormat="1" applyFont="1" applyFill="1" applyBorder="1" applyAlignment="1" applyProtection="1">
      <alignment horizontal="center" vertical="center" wrapText="1"/>
      <protection locked="0"/>
    </xf>
    <xf numFmtId="164" fontId="15" fillId="15" borderId="1" xfId="4" applyNumberFormat="1" applyFont="1" applyFill="1" applyBorder="1" applyAlignment="1" applyProtection="1">
      <alignment horizontal="center" vertical="center" wrapText="1"/>
      <protection locked="0"/>
    </xf>
    <xf numFmtId="0" fontId="17" fillId="15" borderId="1" xfId="3" applyFont="1" applyFill="1" applyBorder="1" applyAlignment="1" applyProtection="1">
      <alignment vertical="center"/>
      <protection locked="0"/>
    </xf>
    <xf numFmtId="0" fontId="6" fillId="0" borderId="0" xfId="3" applyFont="1" applyAlignment="1" applyProtection="1">
      <alignment horizontal="left" vertical="center"/>
    </xf>
    <xf numFmtId="164" fontId="15" fillId="5" borderId="1" xfId="4" applyNumberFormat="1" applyFont="1" applyFill="1" applyBorder="1" applyAlignment="1" applyProtection="1">
      <alignment horizontal="right" vertical="center" wrapText="1"/>
    </xf>
    <xf numFmtId="0" fontId="17" fillId="5" borderId="5" xfId="3" applyFont="1" applyFill="1" applyBorder="1" applyAlignment="1" applyProtection="1">
      <alignment horizontal="right" vertical="center"/>
    </xf>
    <xf numFmtId="164" fontId="15" fillId="4" borderId="1" xfId="4" applyNumberFormat="1" applyFont="1" applyFill="1" applyBorder="1" applyAlignment="1" applyProtection="1">
      <alignment horizontal="right" vertical="center" wrapText="1"/>
    </xf>
    <xf numFmtId="0" fontId="17" fillId="4" borderId="1" xfId="3" applyFont="1" applyFill="1" applyBorder="1" applyAlignment="1" applyProtection="1">
      <alignment horizontal="right" vertical="center"/>
    </xf>
    <xf numFmtId="0" fontId="6" fillId="0" borderId="0" xfId="3" applyFont="1" applyAlignment="1" applyProtection="1">
      <alignment horizontal="center" vertical="center"/>
    </xf>
    <xf numFmtId="164" fontId="60" fillId="2" borderId="2" xfId="4" applyNumberFormat="1" applyFont="1" applyFill="1" applyBorder="1" applyAlignment="1" applyProtection="1">
      <alignment horizontal="center" vertical="center" wrapText="1"/>
    </xf>
    <xf numFmtId="164" fontId="60" fillId="2" borderId="3" xfId="4" applyNumberFormat="1" applyFont="1" applyFill="1" applyBorder="1" applyAlignment="1" applyProtection="1">
      <alignment horizontal="center" vertical="center" wrapText="1"/>
    </xf>
    <xf numFmtId="164" fontId="60" fillId="2" borderId="1" xfId="4" applyNumberFormat="1" applyFont="1" applyFill="1" applyBorder="1" applyAlignment="1" applyProtection="1">
      <alignment horizontal="center" vertical="center" wrapText="1"/>
    </xf>
    <xf numFmtId="0" fontId="25" fillId="2" borderId="1" xfId="3" applyFont="1" applyFill="1" applyBorder="1" applyAlignment="1" applyProtection="1">
      <alignment vertical="center"/>
    </xf>
    <xf numFmtId="164" fontId="60" fillId="14" borderId="1" xfId="4" applyNumberFormat="1" applyFont="1" applyFill="1" applyBorder="1" applyAlignment="1" applyProtection="1">
      <alignment horizontal="center" vertical="center" wrapText="1"/>
    </xf>
    <xf numFmtId="0" fontId="61" fillId="14" borderId="1" xfId="3" applyFont="1" applyFill="1" applyBorder="1" applyAlignment="1" applyProtection="1">
      <alignment vertical="center"/>
    </xf>
    <xf numFmtId="164" fontId="15" fillId="11" borderId="2" xfId="4" applyNumberFormat="1" applyFont="1" applyFill="1" applyBorder="1" applyAlignment="1" applyProtection="1">
      <alignment horizontal="center" vertical="center" wrapText="1"/>
    </xf>
    <xf numFmtId="164" fontId="15" fillId="11" borderId="3" xfId="4" applyNumberFormat="1" applyFont="1" applyFill="1" applyBorder="1" applyAlignment="1" applyProtection="1">
      <alignment horizontal="center" vertical="center" wrapText="1"/>
    </xf>
    <xf numFmtId="0" fontId="15" fillId="11" borderId="2" xfId="3" applyFont="1" applyFill="1" applyBorder="1" applyAlignment="1" applyProtection="1">
      <alignment horizontal="center" vertical="center" wrapText="1"/>
    </xf>
    <xf numFmtId="0" fontId="15" fillId="11" borderId="3" xfId="3" applyFont="1" applyFill="1" applyBorder="1" applyAlignment="1" applyProtection="1">
      <alignment horizontal="center" vertical="center" wrapText="1"/>
    </xf>
    <xf numFmtId="164" fontId="15" fillId="11" borderId="1" xfId="4" applyNumberFormat="1" applyFont="1" applyFill="1" applyBorder="1" applyAlignment="1" applyProtection="1">
      <alignment horizontal="center" vertical="center" wrapText="1"/>
    </xf>
    <xf numFmtId="0" fontId="40" fillId="11" borderId="1" xfId="3" applyFont="1" applyFill="1" applyBorder="1" applyAlignment="1" applyProtection="1">
      <alignment vertical="center"/>
    </xf>
    <xf numFmtId="164" fontId="15" fillId="13" borderId="1" xfId="4" applyNumberFormat="1" applyFont="1" applyFill="1" applyBorder="1" applyAlignment="1" applyProtection="1">
      <alignment horizontal="center" vertical="center" wrapText="1"/>
    </xf>
    <xf numFmtId="0" fontId="40" fillId="13" borderId="1" xfId="3" applyFont="1" applyFill="1" applyBorder="1" applyAlignment="1" applyProtection="1">
      <alignment vertical="center"/>
    </xf>
    <xf numFmtId="0" fontId="15" fillId="3" borderId="4" xfId="0" applyFont="1" applyFill="1" applyBorder="1" applyAlignment="1" applyProtection="1">
      <alignment horizontal="center"/>
    </xf>
    <xf numFmtId="0" fontId="15" fillId="3" borderId="0" xfId="0" applyFont="1" applyFill="1" applyAlignment="1" applyProtection="1">
      <alignment horizontal="center"/>
    </xf>
    <xf numFmtId="164" fontId="15" fillId="12" borderId="5" xfId="4" applyNumberFormat="1" applyFont="1" applyFill="1" applyBorder="1" applyAlignment="1" applyProtection="1">
      <alignment horizontal="center" vertical="center" wrapText="1"/>
    </xf>
    <xf numFmtId="164" fontId="15" fillId="12" borderId="6" xfId="4" applyNumberFormat="1" applyFont="1" applyFill="1" applyBorder="1" applyAlignment="1" applyProtection="1">
      <alignment horizontal="center" vertical="center" wrapText="1"/>
    </xf>
    <xf numFmtId="164" fontId="15" fillId="12" borderId="7" xfId="4" applyNumberFormat="1" applyFont="1" applyFill="1" applyBorder="1" applyAlignment="1" applyProtection="1">
      <alignment horizontal="center" vertical="center" wrapText="1"/>
    </xf>
    <xf numFmtId="0" fontId="17" fillId="11" borderId="1" xfId="3" applyFont="1" applyFill="1" applyBorder="1" applyAlignment="1" applyProtection="1">
      <alignment vertical="center"/>
    </xf>
    <xf numFmtId="164" fontId="45" fillId="3" borderId="1" xfId="4" applyNumberFormat="1" applyFont="1" applyFill="1" applyBorder="1" applyAlignment="1" applyProtection="1">
      <alignment horizontal="center" vertical="center" wrapText="1"/>
    </xf>
    <xf numFmtId="0" fontId="47" fillId="3" borderId="1" xfId="3" applyFont="1" applyFill="1" applyBorder="1" applyAlignment="1" applyProtection="1">
      <alignment vertical="center"/>
    </xf>
    <xf numFmtId="0" fontId="47" fillId="3" borderId="5" xfId="3" applyFont="1" applyFill="1" applyBorder="1" applyAlignment="1" applyProtection="1">
      <alignment vertical="center"/>
    </xf>
    <xf numFmtId="0" fontId="45" fillId="3" borderId="4" xfId="0" applyFont="1" applyFill="1" applyBorder="1" applyAlignment="1" applyProtection="1">
      <alignment horizontal="center"/>
    </xf>
    <xf numFmtId="0" fontId="45" fillId="3" borderId="0" xfId="0" applyFont="1" applyFill="1" applyAlignment="1" applyProtection="1">
      <alignment horizontal="center"/>
    </xf>
    <xf numFmtId="164" fontId="45" fillId="11" borderId="2" xfId="4" applyNumberFormat="1" applyFont="1" applyFill="1" applyBorder="1" applyAlignment="1" applyProtection="1">
      <alignment horizontal="center" vertical="center" wrapText="1"/>
    </xf>
    <xf numFmtId="164" fontId="45" fillId="11" borderId="3" xfId="4" applyNumberFormat="1" applyFont="1" applyFill="1" applyBorder="1" applyAlignment="1" applyProtection="1">
      <alignment horizontal="center" vertical="center" wrapText="1"/>
    </xf>
    <xf numFmtId="164" fontId="45" fillId="12" borderId="5" xfId="4" applyNumberFormat="1" applyFont="1" applyFill="1" applyBorder="1" applyAlignment="1" applyProtection="1">
      <alignment horizontal="center" vertical="center" wrapText="1"/>
    </xf>
    <xf numFmtId="164" fontId="45" fillId="12" borderId="6" xfId="4" applyNumberFormat="1" applyFont="1" applyFill="1" applyBorder="1" applyAlignment="1" applyProtection="1">
      <alignment horizontal="center" vertical="center" wrapText="1"/>
    </xf>
    <xf numFmtId="164" fontId="45" fillId="12" borderId="7" xfId="4" applyNumberFormat="1" applyFont="1" applyFill="1" applyBorder="1" applyAlignment="1" applyProtection="1">
      <alignment horizontal="center" vertical="center" wrapText="1"/>
    </xf>
    <xf numFmtId="164" fontId="45" fillId="11" borderId="1" xfId="4" applyNumberFormat="1" applyFont="1" applyFill="1" applyBorder="1" applyAlignment="1" applyProtection="1">
      <alignment horizontal="center" vertical="center" wrapText="1"/>
    </xf>
    <xf numFmtId="0" fontId="47" fillId="11" borderId="1" xfId="3" applyFont="1" applyFill="1" applyBorder="1" applyAlignment="1" applyProtection="1">
      <alignment vertical="center"/>
    </xf>
    <xf numFmtId="0" fontId="43" fillId="0" borderId="0" xfId="3" applyFont="1" applyAlignment="1" applyProtection="1">
      <alignment horizontal="center" vertical="center"/>
      <protection locked="0"/>
    </xf>
    <xf numFmtId="0" fontId="43" fillId="0" borderId="0" xfId="3" applyFont="1" applyAlignment="1" applyProtection="1">
      <alignment horizontal="center" vertical="center"/>
    </xf>
    <xf numFmtId="0" fontId="43" fillId="0" borderId="0" xfId="3" applyFont="1" applyAlignment="1" applyProtection="1">
      <alignment horizontal="left" vertical="center"/>
    </xf>
    <xf numFmtId="170" fontId="7" fillId="4" borderId="2" xfId="2" applyNumberFormat="1" applyFont="1" applyFill="1" applyBorder="1" applyAlignment="1" applyProtection="1">
      <alignment horizontal="center" vertical="center" wrapText="1"/>
    </xf>
    <xf numFmtId="170" fontId="7" fillId="4" borderId="3" xfId="2" applyNumberFormat="1" applyFont="1" applyFill="1" applyBorder="1" applyAlignment="1" applyProtection="1">
      <alignment horizontal="center" vertical="center" wrapText="1"/>
    </xf>
    <xf numFmtId="0" fontId="0" fillId="2" borderId="2" xfId="0" applyFill="1" applyBorder="1" applyAlignment="1" applyProtection="1">
      <alignment horizontal="left" vertical="center" wrapText="1"/>
    </xf>
    <xf numFmtId="0" fontId="0" fillId="2" borderId="8"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164" fontId="7" fillId="4" borderId="2" xfId="5" applyNumberFormat="1" applyFont="1" applyFill="1" applyBorder="1" applyAlignment="1" applyProtection="1">
      <alignment horizontal="center" vertical="center" wrapText="1"/>
    </xf>
    <xf numFmtId="164" fontId="7" fillId="4" borderId="3" xfId="5" applyNumberFormat="1" applyFont="1" applyFill="1" applyBorder="1" applyAlignment="1" applyProtection="1">
      <alignment horizontal="center" vertical="center" wrapText="1"/>
    </xf>
    <xf numFmtId="164" fontId="7" fillId="3" borderId="1" xfId="5" applyNumberFormat="1" applyFont="1" applyFill="1" applyBorder="1" applyAlignment="1" applyProtection="1">
      <alignment horizontal="center" vertical="center" wrapText="1"/>
    </xf>
    <xf numFmtId="0" fontId="7" fillId="4" borderId="1" xfId="3" applyFont="1" applyFill="1" applyBorder="1" applyAlignment="1" applyProtection="1">
      <alignment horizontal="center" vertical="center" wrapText="1"/>
    </xf>
    <xf numFmtId="164" fontId="7" fillId="4" borderId="1" xfId="5" applyNumberFormat="1" applyFont="1" applyFill="1" applyBorder="1" applyAlignment="1" applyProtection="1">
      <alignment horizontal="center" vertical="center" wrapText="1"/>
    </xf>
    <xf numFmtId="164" fontId="7" fillId="4" borderId="1" xfId="5" applyNumberFormat="1" applyFont="1" applyFill="1" applyBorder="1" applyAlignment="1" applyProtection="1">
      <alignment horizontal="left" vertical="top" wrapText="1"/>
    </xf>
    <xf numFmtId="0" fontId="8" fillId="4" borderId="1" xfId="3" applyFont="1" applyFill="1" applyBorder="1" applyAlignment="1" applyProtection="1">
      <alignment horizontal="left" vertical="top"/>
    </xf>
    <xf numFmtId="164" fontId="7" fillId="4" borderId="7" xfId="5" applyNumberFormat="1" applyFont="1" applyFill="1" applyBorder="1" applyAlignment="1" applyProtection="1">
      <alignment horizontal="center" vertical="center" wrapText="1"/>
    </xf>
    <xf numFmtId="0" fontId="8" fillId="4" borderId="7" xfId="3" applyFont="1" applyFill="1" applyBorder="1" applyAlignment="1" applyProtection="1">
      <alignment vertical="center"/>
    </xf>
    <xf numFmtId="0" fontId="6" fillId="0" borderId="1" xfId="3" applyFont="1" applyBorder="1" applyAlignment="1" applyProtection="1">
      <alignment horizontal="center" vertical="center"/>
      <protection locked="0"/>
    </xf>
    <xf numFmtId="0" fontId="6" fillId="0" borderId="1" xfId="3" applyFont="1" applyBorder="1" applyAlignment="1" applyProtection="1">
      <alignment horizontal="center" vertical="center"/>
    </xf>
    <xf numFmtId="0" fontId="6" fillId="0" borderId="1" xfId="3" applyFont="1" applyBorder="1" applyAlignment="1" applyProtection="1">
      <alignment horizontal="left" vertical="center"/>
    </xf>
    <xf numFmtId="164" fontId="15" fillId="5" borderId="1" xfId="5" applyNumberFormat="1" applyFont="1" applyFill="1" applyBorder="1" applyAlignment="1" applyProtection="1">
      <alignment horizontal="center" vertical="center" wrapText="1"/>
    </xf>
    <xf numFmtId="164" fontId="15" fillId="4" borderId="2" xfId="5" applyNumberFormat="1" applyFont="1" applyFill="1" applyBorder="1" applyAlignment="1" applyProtection="1">
      <alignment horizontal="center" vertical="center" wrapText="1"/>
    </xf>
    <xf numFmtId="164" fontId="15" fillId="4" borderId="3" xfId="5" applyNumberFormat="1" applyFont="1" applyFill="1" applyBorder="1" applyAlignment="1" applyProtection="1">
      <alignment horizontal="center" vertical="center" wrapText="1"/>
    </xf>
    <xf numFmtId="164" fontId="7" fillId="6" borderId="5" xfId="5" applyNumberFormat="1" applyFont="1" applyFill="1" applyBorder="1" applyAlignment="1" applyProtection="1">
      <alignment horizontal="center" vertical="center" wrapText="1"/>
    </xf>
    <xf numFmtId="164" fontId="7" fillId="6" borderId="6" xfId="5" applyNumberFormat="1" applyFont="1" applyFill="1" applyBorder="1" applyAlignment="1" applyProtection="1">
      <alignment horizontal="center" vertical="center" wrapText="1"/>
    </xf>
    <xf numFmtId="164" fontId="7" fillId="6" borderId="7" xfId="5" applyNumberFormat="1" applyFont="1" applyFill="1" applyBorder="1" applyAlignment="1" applyProtection="1">
      <alignment horizontal="center" vertical="center" wrapText="1"/>
    </xf>
    <xf numFmtId="164" fontId="15" fillId="4" borderId="1" xfId="5" applyNumberFormat="1" applyFont="1" applyFill="1" applyBorder="1" applyAlignment="1" applyProtection="1">
      <alignment horizontal="center" vertical="center" wrapText="1"/>
    </xf>
    <xf numFmtId="3" fontId="6" fillId="9" borderId="0" xfId="3" applyNumberFormat="1" applyFont="1" applyFill="1" applyAlignment="1" applyProtection="1">
      <alignment vertical="center"/>
      <protection locked="0"/>
    </xf>
    <xf numFmtId="164" fontId="15" fillId="11" borderId="1" xfId="4" applyNumberFormat="1" applyFont="1" applyFill="1" applyBorder="1" applyAlignment="1" applyProtection="1">
      <alignment horizontal="center" vertical="center" wrapText="1"/>
      <protection locked="0"/>
    </xf>
    <xf numFmtId="164" fontId="15" fillId="11" borderId="2" xfId="4" applyNumberFormat="1" applyFont="1" applyFill="1" applyBorder="1" applyAlignment="1" applyProtection="1">
      <alignment horizontal="center" vertical="center" wrapText="1"/>
      <protection locked="0"/>
    </xf>
    <xf numFmtId="0" fontId="17" fillId="11" borderId="1" xfId="3" applyFont="1" applyFill="1" applyBorder="1" applyAlignment="1" applyProtection="1">
      <alignment vertical="center"/>
      <protection locked="0"/>
    </xf>
    <xf numFmtId="164" fontId="15" fillId="11" borderId="1" xfId="4" applyNumberFormat="1" applyFont="1" applyFill="1" applyBorder="1" applyAlignment="1" applyProtection="1">
      <alignment horizontal="center" vertical="center" wrapText="1"/>
      <protection locked="0"/>
    </xf>
    <xf numFmtId="164" fontId="15" fillId="11" borderId="3" xfId="4"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justify" vertical="top" wrapText="1"/>
    </xf>
    <xf numFmtId="49" fontId="58" fillId="2" borderId="1" xfId="0" applyNumberFormat="1" applyFont="1" applyFill="1" applyBorder="1" applyAlignment="1" applyProtection="1">
      <alignment horizontal="justify" vertical="top" wrapText="1"/>
    </xf>
    <xf numFmtId="3" fontId="58" fillId="2" borderId="1" xfId="0" applyNumberFormat="1" applyFont="1" applyFill="1" applyBorder="1" applyAlignment="1" applyProtection="1">
      <alignment horizontal="justify" vertical="top" wrapText="1"/>
    </xf>
    <xf numFmtId="44" fontId="56" fillId="2" borderId="1" xfId="8" applyFont="1" applyFill="1" applyBorder="1" applyAlignment="1" applyProtection="1">
      <alignment horizontal="justify" vertical="top" wrapText="1"/>
    </xf>
    <xf numFmtId="0" fontId="0" fillId="18" borderId="0" xfId="0" applyFill="1" applyProtection="1">
      <protection locked="0"/>
    </xf>
    <xf numFmtId="0" fontId="58" fillId="2" borderId="1" xfId="0" applyFont="1" applyFill="1" applyBorder="1" applyAlignment="1" applyProtection="1">
      <alignment horizontal="center" vertical="top" wrapText="1"/>
    </xf>
    <xf numFmtId="49" fontId="58" fillId="2" borderId="1" xfId="0" applyNumberFormat="1" applyFont="1" applyFill="1" applyBorder="1" applyAlignment="1" applyProtection="1">
      <alignment horizontal="center" vertical="top" wrapText="1"/>
    </xf>
    <xf numFmtId="3" fontId="58" fillId="2" borderId="1" xfId="0" applyNumberFormat="1" applyFont="1" applyFill="1" applyBorder="1" applyAlignment="1" applyProtection="1">
      <alignment horizontal="center" vertical="top" wrapText="1"/>
    </xf>
    <xf numFmtId="0" fontId="70" fillId="2" borderId="1" xfId="0" applyFont="1" applyFill="1" applyBorder="1" applyAlignment="1" applyProtection="1">
      <alignment horizontal="justify" vertical="top" wrapText="1"/>
    </xf>
    <xf numFmtId="49" fontId="70" fillId="2" borderId="1" xfId="0" applyNumberFormat="1" applyFont="1" applyFill="1" applyBorder="1" applyAlignment="1" applyProtection="1">
      <alignment horizontal="justify" vertical="top" wrapText="1"/>
    </xf>
    <xf numFmtId="3" fontId="70" fillId="2" borderId="1" xfId="0" applyNumberFormat="1" applyFont="1" applyFill="1" applyBorder="1" applyAlignment="1" applyProtection="1">
      <alignment horizontal="justify" vertical="top" wrapText="1"/>
    </xf>
    <xf numFmtId="3" fontId="71" fillId="2" borderId="1" xfId="0" applyNumberFormat="1" applyFont="1" applyFill="1" applyBorder="1" applyAlignment="1" applyProtection="1">
      <alignment horizontal="justify" vertical="top" wrapText="1"/>
    </xf>
    <xf numFmtId="0" fontId="64" fillId="2" borderId="1" xfId="3" applyFont="1" applyFill="1" applyBorder="1" applyAlignment="1" applyProtection="1">
      <alignment horizontal="justify" vertical="top" wrapText="1"/>
    </xf>
    <xf numFmtId="0" fontId="53" fillId="2" borderId="1" xfId="0" applyFont="1" applyFill="1" applyBorder="1" applyAlignment="1" applyProtection="1">
      <alignment horizontal="justify" vertical="top" wrapText="1"/>
    </xf>
    <xf numFmtId="0" fontId="72" fillId="0" borderId="0" xfId="0" applyFont="1" applyProtection="1">
      <protection locked="0"/>
    </xf>
    <xf numFmtId="0" fontId="56" fillId="2" borderId="1" xfId="0" applyFont="1" applyFill="1" applyBorder="1" applyAlignment="1" applyProtection="1">
      <alignment horizontal="justify" vertical="top" wrapText="1"/>
    </xf>
    <xf numFmtId="0" fontId="73" fillId="0" borderId="0" xfId="0" applyFont="1" applyProtection="1">
      <protection locked="0"/>
    </xf>
    <xf numFmtId="0" fontId="56" fillId="9" borderId="0" xfId="0" applyFont="1" applyFill="1" applyProtection="1">
      <protection locked="0"/>
    </xf>
    <xf numFmtId="0" fontId="9" fillId="2" borderId="0" xfId="0" applyFont="1" applyFill="1" applyProtection="1"/>
    <xf numFmtId="3" fontId="56" fillId="2" borderId="1" xfId="0" applyNumberFormat="1" applyFont="1" applyFill="1" applyBorder="1" applyAlignment="1" applyProtection="1">
      <alignment horizontal="justify" vertical="top" wrapText="1"/>
    </xf>
    <xf numFmtId="0" fontId="0" fillId="0" borderId="0" xfId="0" applyAlignment="1" applyProtection="1">
      <alignment horizontal="center" vertical="justify"/>
      <protection locked="0"/>
    </xf>
    <xf numFmtId="0" fontId="15" fillId="11" borderId="2" xfId="3" applyFont="1" applyFill="1" applyBorder="1" applyAlignment="1" applyProtection="1">
      <alignment horizontal="center" vertical="center" wrapText="1"/>
      <protection locked="0"/>
    </xf>
    <xf numFmtId="0" fontId="15" fillId="11" borderId="3" xfId="3" applyFont="1" applyFill="1" applyBorder="1" applyAlignment="1" applyProtection="1">
      <alignment horizontal="center" vertical="center" wrapText="1"/>
      <protection locked="0"/>
    </xf>
    <xf numFmtId="0" fontId="40" fillId="11" borderId="1" xfId="3" applyFont="1" applyFill="1" applyBorder="1" applyAlignment="1" applyProtection="1">
      <alignment vertical="center"/>
      <protection locked="0"/>
    </xf>
    <xf numFmtId="49" fontId="56" fillId="2" borderId="1" xfId="0" applyNumberFormat="1" applyFont="1" applyFill="1" applyBorder="1" applyAlignment="1" applyProtection="1">
      <alignment horizontal="justify" vertical="top" wrapText="1"/>
    </xf>
    <xf numFmtId="9" fontId="56" fillId="2" borderId="1" xfId="0" applyNumberFormat="1" applyFont="1" applyFill="1" applyBorder="1" applyAlignment="1" applyProtection="1">
      <alignment horizontal="justify" vertical="top" wrapText="1"/>
    </xf>
    <xf numFmtId="49" fontId="56" fillId="0" borderId="0" xfId="0" applyNumberFormat="1" applyFont="1" applyProtection="1">
      <protection locked="0"/>
    </xf>
    <xf numFmtId="0" fontId="56" fillId="0" borderId="0" xfId="0" applyFont="1" applyAlignment="1" applyProtection="1">
      <alignment horizontal="justify" vertical="top" wrapText="1"/>
      <protection locked="0"/>
    </xf>
    <xf numFmtId="0" fontId="57" fillId="2" borderId="1" xfId="0" applyFont="1" applyFill="1" applyBorder="1" applyAlignment="1" applyProtection="1">
      <alignment horizontal="justify" vertical="top" wrapText="1"/>
    </xf>
    <xf numFmtId="6" fontId="56" fillId="2" borderId="1" xfId="0" applyNumberFormat="1" applyFont="1" applyFill="1" applyBorder="1" applyAlignment="1" applyProtection="1">
      <alignment horizontal="justify" vertical="top" wrapText="1"/>
    </xf>
    <xf numFmtId="167" fontId="69" fillId="2" borderId="1" xfId="0" applyNumberFormat="1" applyFont="1" applyFill="1" applyBorder="1" applyAlignment="1" applyProtection="1">
      <alignment vertical="center"/>
    </xf>
    <xf numFmtId="0" fontId="5" fillId="19" borderId="1" xfId="0" applyFont="1" applyFill="1" applyBorder="1" applyAlignment="1" applyProtection="1">
      <alignment vertical="top" wrapText="1"/>
    </xf>
    <xf numFmtId="9" fontId="9" fillId="2" borderId="1" xfId="0" applyNumberFormat="1" applyFont="1" applyFill="1" applyBorder="1" applyAlignment="1" applyProtection="1">
      <alignment horizontal="justify" vertical="top" wrapText="1"/>
    </xf>
    <xf numFmtId="0" fontId="56" fillId="2" borderId="0" xfId="0" applyFont="1" applyFill="1" applyProtection="1"/>
    <xf numFmtId="169" fontId="5" fillId="19" borderId="1" xfId="0" applyNumberFormat="1" applyFont="1" applyFill="1" applyBorder="1" applyAlignment="1" applyProtection="1">
      <alignment vertical="top" wrapText="1"/>
    </xf>
    <xf numFmtId="3" fontId="74" fillId="2" borderId="1" xfId="0" applyNumberFormat="1" applyFont="1" applyFill="1" applyBorder="1" applyAlignment="1" applyProtection="1">
      <alignment horizontal="justify" vertical="top" wrapText="1"/>
    </xf>
    <xf numFmtId="0" fontId="17" fillId="3" borderId="5" xfId="3" applyFont="1" applyFill="1" applyBorder="1" applyAlignment="1" applyProtection="1">
      <alignment vertical="center"/>
      <protection locked="0"/>
    </xf>
    <xf numFmtId="164" fontId="15" fillId="3" borderId="1" xfId="4" applyNumberFormat="1" applyFont="1" applyFill="1" applyBorder="1" applyAlignment="1" applyProtection="1">
      <alignment vertical="center" wrapText="1"/>
      <protection locked="0"/>
    </xf>
    <xf numFmtId="0" fontId="37" fillId="12" borderId="1" xfId="0" applyFont="1" applyFill="1" applyBorder="1" applyProtection="1">
      <protection locked="0"/>
    </xf>
    <xf numFmtId="3" fontId="9" fillId="2" borderId="1" xfId="0" applyNumberFormat="1" applyFont="1" applyFill="1" applyBorder="1" applyAlignment="1" applyProtection="1">
      <alignment horizontal="center" vertical="top" wrapText="1"/>
    </xf>
    <xf numFmtId="0" fontId="17" fillId="2" borderId="1" xfId="0" applyFont="1" applyFill="1" applyBorder="1" applyAlignment="1" applyProtection="1">
      <alignment horizontal="center" vertical="top" wrapText="1"/>
    </xf>
    <xf numFmtId="3" fontId="17" fillId="2" borderId="1" xfId="0" applyNumberFormat="1" applyFont="1" applyFill="1" applyBorder="1" applyAlignment="1" applyProtection="1">
      <alignment horizontal="center" vertical="top" wrapText="1"/>
    </xf>
    <xf numFmtId="3" fontId="53" fillId="2" borderId="1" xfId="0" applyNumberFormat="1" applyFont="1" applyFill="1" applyBorder="1" applyAlignment="1" applyProtection="1">
      <alignment horizontal="justify" vertical="top" wrapText="1"/>
    </xf>
    <xf numFmtId="0" fontId="9" fillId="2" borderId="3" xfId="0" applyFont="1" applyFill="1" applyBorder="1" applyProtection="1"/>
    <xf numFmtId="0" fontId="56" fillId="0" borderId="0" xfId="0" applyFont="1" applyProtection="1"/>
  </cellXfs>
  <cellStyles count="12">
    <cellStyle name="Millares" xfId="1" builtinId="3"/>
    <cellStyle name="Millares 2" xfId="4"/>
    <cellStyle name="Millares 2 2" xfId="5"/>
    <cellStyle name="Millares 3" xfId="7"/>
    <cellStyle name="Millares 4" xfId="9"/>
    <cellStyle name="Moneda" xfId="2" builtinId="4"/>
    <cellStyle name="Moneda 2" xfId="8"/>
    <cellStyle name="Normal" xfId="0" builtinId="0"/>
    <cellStyle name="Normal 2" xfId="3"/>
    <cellStyle name="Normal_FORMATO FINANCIERO" xfId="10"/>
    <cellStyle name="Normal_Hoja1" xfId="6"/>
    <cellStyle name="Porcentaje" xfId="1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12</xdr:row>
      <xdr:rowOff>219075</xdr:rowOff>
    </xdr:from>
    <xdr:to>
      <xdr:col>16</xdr:col>
      <xdr:colOff>5457825</xdr:colOff>
      <xdr:row>12</xdr:row>
      <xdr:rowOff>2571750</xdr:rowOff>
    </xdr:to>
    <xdr:pic>
      <xdr:nvPicPr>
        <xdr:cNvPr id="3"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02150" y="6515100"/>
          <a:ext cx="49815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rpeta%20para%20cambio%20de%20computador/2013/Planes%20de%20acci&#243;n/Planes%20accion%20recibidos%20junio%2030%20de%202013/Planeaci&#243;n%20to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rpeta%20para%20cambio%20de%20computador/2013/Resultados%20Plan%20de%20desarrollo%202013%20Abril/ArhivosVinculadosparaAvance/Resultados%202012%20mas%20junio%2030%202013/Archivo%20con%20planillas%20totales%20y%20estandarizad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guimiento%20Plan%20de%20Acci&#243;n%202013%20Junio-%20Equidad-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25">
          <cell r="H25">
            <v>1000000000</v>
          </cell>
          <cell r="I25">
            <v>1075496000</v>
          </cell>
        </row>
        <row r="49">
          <cell r="H49">
            <v>4506892000</v>
          </cell>
          <cell r="I49">
            <v>5400943295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
          <cell r="X4" t="str">
            <v>1462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S PRODUCTOS "/>
      <sheetName val="FORMATO FINANCIERO"/>
    </sheetNames>
    <sheetDataSet>
      <sheetData sheetId="0"/>
      <sheetData sheetId="1">
        <row r="9">
          <cell r="H9">
            <v>1345000000</v>
          </cell>
          <cell r="I9">
            <v>953000000</v>
          </cell>
        </row>
        <row r="19">
          <cell r="H19">
            <v>310000000</v>
          </cell>
          <cell r="I19">
            <v>296736250</v>
          </cell>
        </row>
        <row r="22">
          <cell r="H22">
            <v>880000000</v>
          </cell>
          <cell r="I22">
            <v>780000000</v>
          </cell>
        </row>
        <row r="27">
          <cell r="H27">
            <v>301000000</v>
          </cell>
          <cell r="I27">
            <v>301000000</v>
          </cell>
        </row>
        <row r="29">
          <cell r="H29">
            <v>470000000</v>
          </cell>
          <cell r="I29">
            <v>470000000</v>
          </cell>
        </row>
        <row r="36">
          <cell r="H36">
            <v>1194000000</v>
          </cell>
          <cell r="I36">
            <v>1289000000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40"/>
  <sheetViews>
    <sheetView tabSelected="1" topLeftCell="F4" zoomScaleNormal="100" workbookViewId="0">
      <pane ySplit="5" topLeftCell="A9" activePane="bottomLeft" state="frozen"/>
      <selection activeCell="A4" sqref="A4"/>
      <selection pane="bottomLeft" activeCell="R9" sqref="R9"/>
    </sheetView>
  </sheetViews>
  <sheetFormatPr baseColWidth="10" defaultRowHeight="15" x14ac:dyDescent="0.25"/>
  <cols>
    <col min="1" max="1" width="12.5703125" style="1" customWidth="1"/>
    <col min="2" max="2" width="13.42578125" style="1" customWidth="1"/>
    <col min="3" max="3" width="15.140625" style="1" customWidth="1"/>
    <col min="4" max="4" width="11.42578125" style="1"/>
    <col min="5" max="5" width="17" style="1" customWidth="1"/>
    <col min="6" max="6" width="15.7109375" style="1" customWidth="1"/>
    <col min="7" max="7" width="13.42578125" style="1" customWidth="1"/>
    <col min="8" max="8" width="25.28515625" style="1" customWidth="1"/>
    <col min="9" max="9" width="15.85546875" style="1" customWidth="1"/>
    <col min="10" max="10" width="17" style="1" hidden="1" customWidth="1"/>
    <col min="11" max="11" width="24.28515625" style="1" customWidth="1"/>
    <col min="12" max="12" width="14.140625" style="1" customWidth="1"/>
    <col min="13" max="13" width="14.85546875" style="1" customWidth="1"/>
    <col min="14" max="14" width="15.7109375" style="1" customWidth="1"/>
    <col min="15" max="16" width="11.42578125" style="1"/>
    <col min="17" max="17" width="38.42578125" style="1" customWidth="1"/>
    <col min="18" max="256" width="11.42578125" style="1"/>
    <col min="257" max="257" width="12.5703125" style="1" customWidth="1"/>
    <col min="258" max="258" width="13.42578125" style="1" customWidth="1"/>
    <col min="259" max="259" width="15.140625" style="1" customWidth="1"/>
    <col min="260" max="260" width="11.42578125" style="1"/>
    <col min="261" max="261" width="17" style="1" customWidth="1"/>
    <col min="262" max="262" width="15.7109375" style="1" customWidth="1"/>
    <col min="263" max="263" width="13.42578125" style="1" customWidth="1"/>
    <col min="264" max="264" width="25.28515625" style="1" customWidth="1"/>
    <col min="265" max="265" width="15.85546875" style="1" customWidth="1"/>
    <col min="266" max="266" width="0" style="1" hidden="1" customWidth="1"/>
    <col min="267" max="267" width="24.28515625" style="1" customWidth="1"/>
    <col min="268" max="268" width="14.140625" style="1" customWidth="1"/>
    <col min="269" max="269" width="14.85546875" style="1" customWidth="1"/>
    <col min="270" max="270" width="15.7109375" style="1" customWidth="1"/>
    <col min="271" max="272" width="11.42578125" style="1"/>
    <col min="273" max="273" width="38.42578125" style="1" customWidth="1"/>
    <col min="274" max="512" width="11.42578125" style="1"/>
    <col min="513" max="513" width="12.5703125" style="1" customWidth="1"/>
    <col min="514" max="514" width="13.42578125" style="1" customWidth="1"/>
    <col min="515" max="515" width="15.140625" style="1" customWidth="1"/>
    <col min="516" max="516" width="11.42578125" style="1"/>
    <col min="517" max="517" width="17" style="1" customWidth="1"/>
    <col min="518" max="518" width="15.7109375" style="1" customWidth="1"/>
    <col min="519" max="519" width="13.42578125" style="1" customWidth="1"/>
    <col min="520" max="520" width="25.28515625" style="1" customWidth="1"/>
    <col min="521" max="521" width="15.85546875" style="1" customWidth="1"/>
    <col min="522" max="522" width="0" style="1" hidden="1" customWidth="1"/>
    <col min="523" max="523" width="24.28515625" style="1" customWidth="1"/>
    <col min="524" max="524" width="14.140625" style="1" customWidth="1"/>
    <col min="525" max="525" width="14.85546875" style="1" customWidth="1"/>
    <col min="526" max="526" width="15.7109375" style="1" customWidth="1"/>
    <col min="527" max="528" width="11.42578125" style="1"/>
    <col min="529" max="529" width="38.42578125" style="1" customWidth="1"/>
    <col min="530" max="768" width="11.42578125" style="1"/>
    <col min="769" max="769" width="12.5703125" style="1" customWidth="1"/>
    <col min="770" max="770" width="13.42578125" style="1" customWidth="1"/>
    <col min="771" max="771" width="15.140625" style="1" customWidth="1"/>
    <col min="772" max="772" width="11.42578125" style="1"/>
    <col min="773" max="773" width="17" style="1" customWidth="1"/>
    <col min="774" max="774" width="15.7109375" style="1" customWidth="1"/>
    <col min="775" max="775" width="13.42578125" style="1" customWidth="1"/>
    <col min="776" max="776" width="25.28515625" style="1" customWidth="1"/>
    <col min="777" max="777" width="15.85546875" style="1" customWidth="1"/>
    <col min="778" max="778" width="0" style="1" hidden="1" customWidth="1"/>
    <col min="779" max="779" width="24.28515625" style="1" customWidth="1"/>
    <col min="780" max="780" width="14.140625" style="1" customWidth="1"/>
    <col min="781" max="781" width="14.85546875" style="1" customWidth="1"/>
    <col min="782" max="782" width="15.7109375" style="1" customWidth="1"/>
    <col min="783" max="784" width="11.42578125" style="1"/>
    <col min="785" max="785" width="38.42578125" style="1" customWidth="1"/>
    <col min="786" max="1024" width="11.42578125" style="1"/>
    <col min="1025" max="1025" width="12.5703125" style="1" customWidth="1"/>
    <col min="1026" max="1026" width="13.42578125" style="1" customWidth="1"/>
    <col min="1027" max="1027" width="15.140625" style="1" customWidth="1"/>
    <col min="1028" max="1028" width="11.42578125" style="1"/>
    <col min="1029" max="1029" width="17" style="1" customWidth="1"/>
    <col min="1030" max="1030" width="15.7109375" style="1" customWidth="1"/>
    <col min="1031" max="1031" width="13.42578125" style="1" customWidth="1"/>
    <col min="1032" max="1032" width="25.28515625" style="1" customWidth="1"/>
    <col min="1033" max="1033" width="15.85546875" style="1" customWidth="1"/>
    <col min="1034" max="1034" width="0" style="1" hidden="1" customWidth="1"/>
    <col min="1035" max="1035" width="24.28515625" style="1" customWidth="1"/>
    <col min="1036" max="1036" width="14.140625" style="1" customWidth="1"/>
    <col min="1037" max="1037" width="14.85546875" style="1" customWidth="1"/>
    <col min="1038" max="1038" width="15.7109375" style="1" customWidth="1"/>
    <col min="1039" max="1040" width="11.42578125" style="1"/>
    <col min="1041" max="1041" width="38.42578125" style="1" customWidth="1"/>
    <col min="1042" max="1280" width="11.42578125" style="1"/>
    <col min="1281" max="1281" width="12.5703125" style="1" customWidth="1"/>
    <col min="1282" max="1282" width="13.42578125" style="1" customWidth="1"/>
    <col min="1283" max="1283" width="15.140625" style="1" customWidth="1"/>
    <col min="1284" max="1284" width="11.42578125" style="1"/>
    <col min="1285" max="1285" width="17" style="1" customWidth="1"/>
    <col min="1286" max="1286" width="15.7109375" style="1" customWidth="1"/>
    <col min="1287" max="1287" width="13.42578125" style="1" customWidth="1"/>
    <col min="1288" max="1288" width="25.28515625" style="1" customWidth="1"/>
    <col min="1289" max="1289" width="15.85546875" style="1" customWidth="1"/>
    <col min="1290" max="1290" width="0" style="1" hidden="1" customWidth="1"/>
    <col min="1291" max="1291" width="24.28515625" style="1" customWidth="1"/>
    <col min="1292" max="1292" width="14.140625" style="1" customWidth="1"/>
    <col min="1293" max="1293" width="14.85546875" style="1" customWidth="1"/>
    <col min="1294" max="1294" width="15.7109375" style="1" customWidth="1"/>
    <col min="1295" max="1296" width="11.42578125" style="1"/>
    <col min="1297" max="1297" width="38.42578125" style="1" customWidth="1"/>
    <col min="1298" max="1536" width="11.42578125" style="1"/>
    <col min="1537" max="1537" width="12.5703125" style="1" customWidth="1"/>
    <col min="1538" max="1538" width="13.42578125" style="1" customWidth="1"/>
    <col min="1539" max="1539" width="15.140625" style="1" customWidth="1"/>
    <col min="1540" max="1540" width="11.42578125" style="1"/>
    <col min="1541" max="1541" width="17" style="1" customWidth="1"/>
    <col min="1542" max="1542" width="15.7109375" style="1" customWidth="1"/>
    <col min="1543" max="1543" width="13.42578125" style="1" customWidth="1"/>
    <col min="1544" max="1544" width="25.28515625" style="1" customWidth="1"/>
    <col min="1545" max="1545" width="15.85546875" style="1" customWidth="1"/>
    <col min="1546" max="1546" width="0" style="1" hidden="1" customWidth="1"/>
    <col min="1547" max="1547" width="24.28515625" style="1" customWidth="1"/>
    <col min="1548" max="1548" width="14.140625" style="1" customWidth="1"/>
    <col min="1549" max="1549" width="14.85546875" style="1" customWidth="1"/>
    <col min="1550" max="1550" width="15.7109375" style="1" customWidth="1"/>
    <col min="1551" max="1552" width="11.42578125" style="1"/>
    <col min="1553" max="1553" width="38.42578125" style="1" customWidth="1"/>
    <col min="1554" max="1792" width="11.42578125" style="1"/>
    <col min="1793" max="1793" width="12.5703125" style="1" customWidth="1"/>
    <col min="1794" max="1794" width="13.42578125" style="1" customWidth="1"/>
    <col min="1795" max="1795" width="15.140625" style="1" customWidth="1"/>
    <col min="1796" max="1796" width="11.42578125" style="1"/>
    <col min="1797" max="1797" width="17" style="1" customWidth="1"/>
    <col min="1798" max="1798" width="15.7109375" style="1" customWidth="1"/>
    <col min="1799" max="1799" width="13.42578125" style="1" customWidth="1"/>
    <col min="1800" max="1800" width="25.28515625" style="1" customWidth="1"/>
    <col min="1801" max="1801" width="15.85546875" style="1" customWidth="1"/>
    <col min="1802" max="1802" width="0" style="1" hidden="1" customWidth="1"/>
    <col min="1803" max="1803" width="24.28515625" style="1" customWidth="1"/>
    <col min="1804" max="1804" width="14.140625" style="1" customWidth="1"/>
    <col min="1805" max="1805" width="14.85546875" style="1" customWidth="1"/>
    <col min="1806" max="1806" width="15.7109375" style="1" customWidth="1"/>
    <col min="1807" max="1808" width="11.42578125" style="1"/>
    <col min="1809" max="1809" width="38.42578125" style="1" customWidth="1"/>
    <col min="1810" max="2048" width="11.42578125" style="1"/>
    <col min="2049" max="2049" width="12.5703125" style="1" customWidth="1"/>
    <col min="2050" max="2050" width="13.42578125" style="1" customWidth="1"/>
    <col min="2051" max="2051" width="15.140625" style="1" customWidth="1"/>
    <col min="2052" max="2052" width="11.42578125" style="1"/>
    <col min="2053" max="2053" width="17" style="1" customWidth="1"/>
    <col min="2054" max="2054" width="15.7109375" style="1" customWidth="1"/>
    <col min="2055" max="2055" width="13.42578125" style="1" customWidth="1"/>
    <col min="2056" max="2056" width="25.28515625" style="1" customWidth="1"/>
    <col min="2057" max="2057" width="15.85546875" style="1" customWidth="1"/>
    <col min="2058" max="2058" width="0" style="1" hidden="1" customWidth="1"/>
    <col min="2059" max="2059" width="24.28515625" style="1" customWidth="1"/>
    <col min="2060" max="2060" width="14.140625" style="1" customWidth="1"/>
    <col min="2061" max="2061" width="14.85546875" style="1" customWidth="1"/>
    <col min="2062" max="2062" width="15.7109375" style="1" customWidth="1"/>
    <col min="2063" max="2064" width="11.42578125" style="1"/>
    <col min="2065" max="2065" width="38.42578125" style="1" customWidth="1"/>
    <col min="2066" max="2304" width="11.42578125" style="1"/>
    <col min="2305" max="2305" width="12.5703125" style="1" customWidth="1"/>
    <col min="2306" max="2306" width="13.42578125" style="1" customWidth="1"/>
    <col min="2307" max="2307" width="15.140625" style="1" customWidth="1"/>
    <col min="2308" max="2308" width="11.42578125" style="1"/>
    <col min="2309" max="2309" width="17" style="1" customWidth="1"/>
    <col min="2310" max="2310" width="15.7109375" style="1" customWidth="1"/>
    <col min="2311" max="2311" width="13.42578125" style="1" customWidth="1"/>
    <col min="2312" max="2312" width="25.28515625" style="1" customWidth="1"/>
    <col min="2313" max="2313" width="15.85546875" style="1" customWidth="1"/>
    <col min="2314" max="2314" width="0" style="1" hidden="1" customWidth="1"/>
    <col min="2315" max="2315" width="24.28515625" style="1" customWidth="1"/>
    <col min="2316" max="2316" width="14.140625" style="1" customWidth="1"/>
    <col min="2317" max="2317" width="14.85546875" style="1" customWidth="1"/>
    <col min="2318" max="2318" width="15.7109375" style="1" customWidth="1"/>
    <col min="2319" max="2320" width="11.42578125" style="1"/>
    <col min="2321" max="2321" width="38.42578125" style="1" customWidth="1"/>
    <col min="2322" max="2560" width="11.42578125" style="1"/>
    <col min="2561" max="2561" width="12.5703125" style="1" customWidth="1"/>
    <col min="2562" max="2562" width="13.42578125" style="1" customWidth="1"/>
    <col min="2563" max="2563" width="15.140625" style="1" customWidth="1"/>
    <col min="2564" max="2564" width="11.42578125" style="1"/>
    <col min="2565" max="2565" width="17" style="1" customWidth="1"/>
    <col min="2566" max="2566" width="15.7109375" style="1" customWidth="1"/>
    <col min="2567" max="2567" width="13.42578125" style="1" customWidth="1"/>
    <col min="2568" max="2568" width="25.28515625" style="1" customWidth="1"/>
    <col min="2569" max="2569" width="15.85546875" style="1" customWidth="1"/>
    <col min="2570" max="2570" width="0" style="1" hidden="1" customWidth="1"/>
    <col min="2571" max="2571" width="24.28515625" style="1" customWidth="1"/>
    <col min="2572" max="2572" width="14.140625" style="1" customWidth="1"/>
    <col min="2573" max="2573" width="14.85546875" style="1" customWidth="1"/>
    <col min="2574" max="2574" width="15.7109375" style="1" customWidth="1"/>
    <col min="2575" max="2576" width="11.42578125" style="1"/>
    <col min="2577" max="2577" width="38.42578125" style="1" customWidth="1"/>
    <col min="2578" max="2816" width="11.42578125" style="1"/>
    <col min="2817" max="2817" width="12.5703125" style="1" customWidth="1"/>
    <col min="2818" max="2818" width="13.42578125" style="1" customWidth="1"/>
    <col min="2819" max="2819" width="15.140625" style="1" customWidth="1"/>
    <col min="2820" max="2820" width="11.42578125" style="1"/>
    <col min="2821" max="2821" width="17" style="1" customWidth="1"/>
    <col min="2822" max="2822" width="15.7109375" style="1" customWidth="1"/>
    <col min="2823" max="2823" width="13.42578125" style="1" customWidth="1"/>
    <col min="2824" max="2824" width="25.28515625" style="1" customWidth="1"/>
    <col min="2825" max="2825" width="15.85546875" style="1" customWidth="1"/>
    <col min="2826" max="2826" width="0" style="1" hidden="1" customWidth="1"/>
    <col min="2827" max="2827" width="24.28515625" style="1" customWidth="1"/>
    <col min="2828" max="2828" width="14.140625" style="1" customWidth="1"/>
    <col min="2829" max="2829" width="14.85546875" style="1" customWidth="1"/>
    <col min="2830" max="2830" width="15.7109375" style="1" customWidth="1"/>
    <col min="2831" max="2832" width="11.42578125" style="1"/>
    <col min="2833" max="2833" width="38.42578125" style="1" customWidth="1"/>
    <col min="2834" max="3072" width="11.42578125" style="1"/>
    <col min="3073" max="3073" width="12.5703125" style="1" customWidth="1"/>
    <col min="3074" max="3074" width="13.42578125" style="1" customWidth="1"/>
    <col min="3075" max="3075" width="15.140625" style="1" customWidth="1"/>
    <col min="3076" max="3076" width="11.42578125" style="1"/>
    <col min="3077" max="3077" width="17" style="1" customWidth="1"/>
    <col min="3078" max="3078" width="15.7109375" style="1" customWidth="1"/>
    <col min="3079" max="3079" width="13.42578125" style="1" customWidth="1"/>
    <col min="3080" max="3080" width="25.28515625" style="1" customWidth="1"/>
    <col min="3081" max="3081" width="15.85546875" style="1" customWidth="1"/>
    <col min="3082" max="3082" width="0" style="1" hidden="1" customWidth="1"/>
    <col min="3083" max="3083" width="24.28515625" style="1" customWidth="1"/>
    <col min="3084" max="3084" width="14.140625" style="1" customWidth="1"/>
    <col min="3085" max="3085" width="14.85546875" style="1" customWidth="1"/>
    <col min="3086" max="3086" width="15.7109375" style="1" customWidth="1"/>
    <col min="3087" max="3088" width="11.42578125" style="1"/>
    <col min="3089" max="3089" width="38.42578125" style="1" customWidth="1"/>
    <col min="3090" max="3328" width="11.42578125" style="1"/>
    <col min="3329" max="3329" width="12.5703125" style="1" customWidth="1"/>
    <col min="3330" max="3330" width="13.42578125" style="1" customWidth="1"/>
    <col min="3331" max="3331" width="15.140625" style="1" customWidth="1"/>
    <col min="3332" max="3332" width="11.42578125" style="1"/>
    <col min="3333" max="3333" width="17" style="1" customWidth="1"/>
    <col min="3334" max="3334" width="15.7109375" style="1" customWidth="1"/>
    <col min="3335" max="3335" width="13.42578125" style="1" customWidth="1"/>
    <col min="3336" max="3336" width="25.28515625" style="1" customWidth="1"/>
    <col min="3337" max="3337" width="15.85546875" style="1" customWidth="1"/>
    <col min="3338" max="3338" width="0" style="1" hidden="1" customWidth="1"/>
    <col min="3339" max="3339" width="24.28515625" style="1" customWidth="1"/>
    <col min="3340" max="3340" width="14.140625" style="1" customWidth="1"/>
    <col min="3341" max="3341" width="14.85546875" style="1" customWidth="1"/>
    <col min="3342" max="3342" width="15.7109375" style="1" customWidth="1"/>
    <col min="3343" max="3344" width="11.42578125" style="1"/>
    <col min="3345" max="3345" width="38.42578125" style="1" customWidth="1"/>
    <col min="3346" max="3584" width="11.42578125" style="1"/>
    <col min="3585" max="3585" width="12.5703125" style="1" customWidth="1"/>
    <col min="3586" max="3586" width="13.42578125" style="1" customWidth="1"/>
    <col min="3587" max="3587" width="15.140625" style="1" customWidth="1"/>
    <col min="3588" max="3588" width="11.42578125" style="1"/>
    <col min="3589" max="3589" width="17" style="1" customWidth="1"/>
    <col min="3590" max="3590" width="15.7109375" style="1" customWidth="1"/>
    <col min="3591" max="3591" width="13.42578125" style="1" customWidth="1"/>
    <col min="3592" max="3592" width="25.28515625" style="1" customWidth="1"/>
    <col min="3593" max="3593" width="15.85546875" style="1" customWidth="1"/>
    <col min="3594" max="3594" width="0" style="1" hidden="1" customWidth="1"/>
    <col min="3595" max="3595" width="24.28515625" style="1" customWidth="1"/>
    <col min="3596" max="3596" width="14.140625" style="1" customWidth="1"/>
    <col min="3597" max="3597" width="14.85546875" style="1" customWidth="1"/>
    <col min="3598" max="3598" width="15.7109375" style="1" customWidth="1"/>
    <col min="3599" max="3600" width="11.42578125" style="1"/>
    <col min="3601" max="3601" width="38.42578125" style="1" customWidth="1"/>
    <col min="3602" max="3840" width="11.42578125" style="1"/>
    <col min="3841" max="3841" width="12.5703125" style="1" customWidth="1"/>
    <col min="3842" max="3842" width="13.42578125" style="1" customWidth="1"/>
    <col min="3843" max="3843" width="15.140625" style="1" customWidth="1"/>
    <col min="3844" max="3844" width="11.42578125" style="1"/>
    <col min="3845" max="3845" width="17" style="1" customWidth="1"/>
    <col min="3846" max="3846" width="15.7109375" style="1" customWidth="1"/>
    <col min="3847" max="3847" width="13.42578125" style="1" customWidth="1"/>
    <col min="3848" max="3848" width="25.28515625" style="1" customWidth="1"/>
    <col min="3849" max="3849" width="15.85546875" style="1" customWidth="1"/>
    <col min="3850" max="3850" width="0" style="1" hidden="1" customWidth="1"/>
    <col min="3851" max="3851" width="24.28515625" style="1" customWidth="1"/>
    <col min="3852" max="3852" width="14.140625" style="1" customWidth="1"/>
    <col min="3853" max="3853" width="14.85546875" style="1" customWidth="1"/>
    <col min="3854" max="3854" width="15.7109375" style="1" customWidth="1"/>
    <col min="3855" max="3856" width="11.42578125" style="1"/>
    <col min="3857" max="3857" width="38.42578125" style="1" customWidth="1"/>
    <col min="3858" max="4096" width="11.42578125" style="1"/>
    <col min="4097" max="4097" width="12.5703125" style="1" customWidth="1"/>
    <col min="4098" max="4098" width="13.42578125" style="1" customWidth="1"/>
    <col min="4099" max="4099" width="15.140625" style="1" customWidth="1"/>
    <col min="4100" max="4100" width="11.42578125" style="1"/>
    <col min="4101" max="4101" width="17" style="1" customWidth="1"/>
    <col min="4102" max="4102" width="15.7109375" style="1" customWidth="1"/>
    <col min="4103" max="4103" width="13.42578125" style="1" customWidth="1"/>
    <col min="4104" max="4104" width="25.28515625" style="1" customWidth="1"/>
    <col min="4105" max="4105" width="15.85546875" style="1" customWidth="1"/>
    <col min="4106" max="4106" width="0" style="1" hidden="1" customWidth="1"/>
    <col min="4107" max="4107" width="24.28515625" style="1" customWidth="1"/>
    <col min="4108" max="4108" width="14.140625" style="1" customWidth="1"/>
    <col min="4109" max="4109" width="14.85546875" style="1" customWidth="1"/>
    <col min="4110" max="4110" width="15.7109375" style="1" customWidth="1"/>
    <col min="4111" max="4112" width="11.42578125" style="1"/>
    <col min="4113" max="4113" width="38.42578125" style="1" customWidth="1"/>
    <col min="4114" max="4352" width="11.42578125" style="1"/>
    <col min="4353" max="4353" width="12.5703125" style="1" customWidth="1"/>
    <col min="4354" max="4354" width="13.42578125" style="1" customWidth="1"/>
    <col min="4355" max="4355" width="15.140625" style="1" customWidth="1"/>
    <col min="4356" max="4356" width="11.42578125" style="1"/>
    <col min="4357" max="4357" width="17" style="1" customWidth="1"/>
    <col min="4358" max="4358" width="15.7109375" style="1" customWidth="1"/>
    <col min="4359" max="4359" width="13.42578125" style="1" customWidth="1"/>
    <col min="4360" max="4360" width="25.28515625" style="1" customWidth="1"/>
    <col min="4361" max="4361" width="15.85546875" style="1" customWidth="1"/>
    <col min="4362" max="4362" width="0" style="1" hidden="1" customWidth="1"/>
    <col min="4363" max="4363" width="24.28515625" style="1" customWidth="1"/>
    <col min="4364" max="4364" width="14.140625" style="1" customWidth="1"/>
    <col min="4365" max="4365" width="14.85546875" style="1" customWidth="1"/>
    <col min="4366" max="4366" width="15.7109375" style="1" customWidth="1"/>
    <col min="4367" max="4368" width="11.42578125" style="1"/>
    <col min="4369" max="4369" width="38.42578125" style="1" customWidth="1"/>
    <col min="4370" max="4608" width="11.42578125" style="1"/>
    <col min="4609" max="4609" width="12.5703125" style="1" customWidth="1"/>
    <col min="4610" max="4610" width="13.42578125" style="1" customWidth="1"/>
    <col min="4611" max="4611" width="15.140625" style="1" customWidth="1"/>
    <col min="4612" max="4612" width="11.42578125" style="1"/>
    <col min="4613" max="4613" width="17" style="1" customWidth="1"/>
    <col min="4614" max="4614" width="15.7109375" style="1" customWidth="1"/>
    <col min="4615" max="4615" width="13.42578125" style="1" customWidth="1"/>
    <col min="4616" max="4616" width="25.28515625" style="1" customWidth="1"/>
    <col min="4617" max="4617" width="15.85546875" style="1" customWidth="1"/>
    <col min="4618" max="4618" width="0" style="1" hidden="1" customWidth="1"/>
    <col min="4619" max="4619" width="24.28515625" style="1" customWidth="1"/>
    <col min="4620" max="4620" width="14.140625" style="1" customWidth="1"/>
    <col min="4621" max="4621" width="14.85546875" style="1" customWidth="1"/>
    <col min="4622" max="4622" width="15.7109375" style="1" customWidth="1"/>
    <col min="4623" max="4624" width="11.42578125" style="1"/>
    <col min="4625" max="4625" width="38.42578125" style="1" customWidth="1"/>
    <col min="4626" max="4864" width="11.42578125" style="1"/>
    <col min="4865" max="4865" width="12.5703125" style="1" customWidth="1"/>
    <col min="4866" max="4866" width="13.42578125" style="1" customWidth="1"/>
    <col min="4867" max="4867" width="15.140625" style="1" customWidth="1"/>
    <col min="4868" max="4868" width="11.42578125" style="1"/>
    <col min="4869" max="4869" width="17" style="1" customWidth="1"/>
    <col min="4870" max="4870" width="15.7109375" style="1" customWidth="1"/>
    <col min="4871" max="4871" width="13.42578125" style="1" customWidth="1"/>
    <col min="4872" max="4872" width="25.28515625" style="1" customWidth="1"/>
    <col min="4873" max="4873" width="15.85546875" style="1" customWidth="1"/>
    <col min="4874" max="4874" width="0" style="1" hidden="1" customWidth="1"/>
    <col min="4875" max="4875" width="24.28515625" style="1" customWidth="1"/>
    <col min="4876" max="4876" width="14.140625" style="1" customWidth="1"/>
    <col min="4877" max="4877" width="14.85546875" style="1" customWidth="1"/>
    <col min="4878" max="4878" width="15.7109375" style="1" customWidth="1"/>
    <col min="4879" max="4880" width="11.42578125" style="1"/>
    <col min="4881" max="4881" width="38.42578125" style="1" customWidth="1"/>
    <col min="4882" max="5120" width="11.42578125" style="1"/>
    <col min="5121" max="5121" width="12.5703125" style="1" customWidth="1"/>
    <col min="5122" max="5122" width="13.42578125" style="1" customWidth="1"/>
    <col min="5123" max="5123" width="15.140625" style="1" customWidth="1"/>
    <col min="5124" max="5124" width="11.42578125" style="1"/>
    <col min="5125" max="5125" width="17" style="1" customWidth="1"/>
    <col min="5126" max="5126" width="15.7109375" style="1" customWidth="1"/>
    <col min="5127" max="5127" width="13.42578125" style="1" customWidth="1"/>
    <col min="5128" max="5128" width="25.28515625" style="1" customWidth="1"/>
    <col min="5129" max="5129" width="15.85546875" style="1" customWidth="1"/>
    <col min="5130" max="5130" width="0" style="1" hidden="1" customWidth="1"/>
    <col min="5131" max="5131" width="24.28515625" style="1" customWidth="1"/>
    <col min="5132" max="5132" width="14.140625" style="1" customWidth="1"/>
    <col min="5133" max="5133" width="14.85546875" style="1" customWidth="1"/>
    <col min="5134" max="5134" width="15.7109375" style="1" customWidth="1"/>
    <col min="5135" max="5136" width="11.42578125" style="1"/>
    <col min="5137" max="5137" width="38.42578125" style="1" customWidth="1"/>
    <col min="5138" max="5376" width="11.42578125" style="1"/>
    <col min="5377" max="5377" width="12.5703125" style="1" customWidth="1"/>
    <col min="5378" max="5378" width="13.42578125" style="1" customWidth="1"/>
    <col min="5379" max="5379" width="15.140625" style="1" customWidth="1"/>
    <col min="5380" max="5380" width="11.42578125" style="1"/>
    <col min="5381" max="5381" width="17" style="1" customWidth="1"/>
    <col min="5382" max="5382" width="15.7109375" style="1" customWidth="1"/>
    <col min="5383" max="5383" width="13.42578125" style="1" customWidth="1"/>
    <col min="5384" max="5384" width="25.28515625" style="1" customWidth="1"/>
    <col min="5385" max="5385" width="15.85546875" style="1" customWidth="1"/>
    <col min="5386" max="5386" width="0" style="1" hidden="1" customWidth="1"/>
    <col min="5387" max="5387" width="24.28515625" style="1" customWidth="1"/>
    <col min="5388" max="5388" width="14.140625" style="1" customWidth="1"/>
    <col min="5389" max="5389" width="14.85546875" style="1" customWidth="1"/>
    <col min="5390" max="5390" width="15.7109375" style="1" customWidth="1"/>
    <col min="5391" max="5392" width="11.42578125" style="1"/>
    <col min="5393" max="5393" width="38.42578125" style="1" customWidth="1"/>
    <col min="5394" max="5632" width="11.42578125" style="1"/>
    <col min="5633" max="5633" width="12.5703125" style="1" customWidth="1"/>
    <col min="5634" max="5634" width="13.42578125" style="1" customWidth="1"/>
    <col min="5635" max="5635" width="15.140625" style="1" customWidth="1"/>
    <col min="5636" max="5636" width="11.42578125" style="1"/>
    <col min="5637" max="5637" width="17" style="1" customWidth="1"/>
    <col min="5638" max="5638" width="15.7109375" style="1" customWidth="1"/>
    <col min="5639" max="5639" width="13.42578125" style="1" customWidth="1"/>
    <col min="5640" max="5640" width="25.28515625" style="1" customWidth="1"/>
    <col min="5641" max="5641" width="15.85546875" style="1" customWidth="1"/>
    <col min="5642" max="5642" width="0" style="1" hidden="1" customWidth="1"/>
    <col min="5643" max="5643" width="24.28515625" style="1" customWidth="1"/>
    <col min="5644" max="5644" width="14.140625" style="1" customWidth="1"/>
    <col min="5645" max="5645" width="14.85546875" style="1" customWidth="1"/>
    <col min="5646" max="5646" width="15.7109375" style="1" customWidth="1"/>
    <col min="5647" max="5648" width="11.42578125" style="1"/>
    <col min="5649" max="5649" width="38.42578125" style="1" customWidth="1"/>
    <col min="5650" max="5888" width="11.42578125" style="1"/>
    <col min="5889" max="5889" width="12.5703125" style="1" customWidth="1"/>
    <col min="5890" max="5890" width="13.42578125" style="1" customWidth="1"/>
    <col min="5891" max="5891" width="15.140625" style="1" customWidth="1"/>
    <col min="5892" max="5892" width="11.42578125" style="1"/>
    <col min="5893" max="5893" width="17" style="1" customWidth="1"/>
    <col min="5894" max="5894" width="15.7109375" style="1" customWidth="1"/>
    <col min="5895" max="5895" width="13.42578125" style="1" customWidth="1"/>
    <col min="5896" max="5896" width="25.28515625" style="1" customWidth="1"/>
    <col min="5897" max="5897" width="15.85546875" style="1" customWidth="1"/>
    <col min="5898" max="5898" width="0" style="1" hidden="1" customWidth="1"/>
    <col min="5899" max="5899" width="24.28515625" style="1" customWidth="1"/>
    <col min="5900" max="5900" width="14.140625" style="1" customWidth="1"/>
    <col min="5901" max="5901" width="14.85546875" style="1" customWidth="1"/>
    <col min="5902" max="5902" width="15.7109375" style="1" customWidth="1"/>
    <col min="5903" max="5904" width="11.42578125" style="1"/>
    <col min="5905" max="5905" width="38.42578125" style="1" customWidth="1"/>
    <col min="5906" max="6144" width="11.42578125" style="1"/>
    <col min="6145" max="6145" width="12.5703125" style="1" customWidth="1"/>
    <col min="6146" max="6146" width="13.42578125" style="1" customWidth="1"/>
    <col min="6147" max="6147" width="15.140625" style="1" customWidth="1"/>
    <col min="6148" max="6148" width="11.42578125" style="1"/>
    <col min="6149" max="6149" width="17" style="1" customWidth="1"/>
    <col min="6150" max="6150" width="15.7109375" style="1" customWidth="1"/>
    <col min="6151" max="6151" width="13.42578125" style="1" customWidth="1"/>
    <col min="6152" max="6152" width="25.28515625" style="1" customWidth="1"/>
    <col min="6153" max="6153" width="15.85546875" style="1" customWidth="1"/>
    <col min="6154" max="6154" width="0" style="1" hidden="1" customWidth="1"/>
    <col min="6155" max="6155" width="24.28515625" style="1" customWidth="1"/>
    <col min="6156" max="6156" width="14.140625" style="1" customWidth="1"/>
    <col min="6157" max="6157" width="14.85546875" style="1" customWidth="1"/>
    <col min="6158" max="6158" width="15.7109375" style="1" customWidth="1"/>
    <col min="6159" max="6160" width="11.42578125" style="1"/>
    <col min="6161" max="6161" width="38.42578125" style="1" customWidth="1"/>
    <col min="6162" max="6400" width="11.42578125" style="1"/>
    <col min="6401" max="6401" width="12.5703125" style="1" customWidth="1"/>
    <col min="6402" max="6402" width="13.42578125" style="1" customWidth="1"/>
    <col min="6403" max="6403" width="15.140625" style="1" customWidth="1"/>
    <col min="6404" max="6404" width="11.42578125" style="1"/>
    <col min="6405" max="6405" width="17" style="1" customWidth="1"/>
    <col min="6406" max="6406" width="15.7109375" style="1" customWidth="1"/>
    <col min="6407" max="6407" width="13.42578125" style="1" customWidth="1"/>
    <col min="6408" max="6408" width="25.28515625" style="1" customWidth="1"/>
    <col min="6409" max="6409" width="15.85546875" style="1" customWidth="1"/>
    <col min="6410" max="6410" width="0" style="1" hidden="1" customWidth="1"/>
    <col min="6411" max="6411" width="24.28515625" style="1" customWidth="1"/>
    <col min="6412" max="6412" width="14.140625" style="1" customWidth="1"/>
    <col min="6413" max="6413" width="14.85546875" style="1" customWidth="1"/>
    <col min="6414" max="6414" width="15.7109375" style="1" customWidth="1"/>
    <col min="6415" max="6416" width="11.42578125" style="1"/>
    <col min="6417" max="6417" width="38.42578125" style="1" customWidth="1"/>
    <col min="6418" max="6656" width="11.42578125" style="1"/>
    <col min="6657" max="6657" width="12.5703125" style="1" customWidth="1"/>
    <col min="6658" max="6658" width="13.42578125" style="1" customWidth="1"/>
    <col min="6659" max="6659" width="15.140625" style="1" customWidth="1"/>
    <col min="6660" max="6660" width="11.42578125" style="1"/>
    <col min="6661" max="6661" width="17" style="1" customWidth="1"/>
    <col min="6662" max="6662" width="15.7109375" style="1" customWidth="1"/>
    <col min="6663" max="6663" width="13.42578125" style="1" customWidth="1"/>
    <col min="6664" max="6664" width="25.28515625" style="1" customWidth="1"/>
    <col min="6665" max="6665" width="15.85546875" style="1" customWidth="1"/>
    <col min="6666" max="6666" width="0" style="1" hidden="1" customWidth="1"/>
    <col min="6667" max="6667" width="24.28515625" style="1" customWidth="1"/>
    <col min="6668" max="6668" width="14.140625" style="1" customWidth="1"/>
    <col min="6669" max="6669" width="14.85546875" style="1" customWidth="1"/>
    <col min="6670" max="6670" width="15.7109375" style="1" customWidth="1"/>
    <col min="6671" max="6672" width="11.42578125" style="1"/>
    <col min="6673" max="6673" width="38.42578125" style="1" customWidth="1"/>
    <col min="6674" max="6912" width="11.42578125" style="1"/>
    <col min="6913" max="6913" width="12.5703125" style="1" customWidth="1"/>
    <col min="6914" max="6914" width="13.42578125" style="1" customWidth="1"/>
    <col min="6915" max="6915" width="15.140625" style="1" customWidth="1"/>
    <col min="6916" max="6916" width="11.42578125" style="1"/>
    <col min="6917" max="6917" width="17" style="1" customWidth="1"/>
    <col min="6918" max="6918" width="15.7109375" style="1" customWidth="1"/>
    <col min="6919" max="6919" width="13.42578125" style="1" customWidth="1"/>
    <col min="6920" max="6920" width="25.28515625" style="1" customWidth="1"/>
    <col min="6921" max="6921" width="15.85546875" style="1" customWidth="1"/>
    <col min="6922" max="6922" width="0" style="1" hidden="1" customWidth="1"/>
    <col min="6923" max="6923" width="24.28515625" style="1" customWidth="1"/>
    <col min="6924" max="6924" width="14.140625" style="1" customWidth="1"/>
    <col min="6925" max="6925" width="14.85546875" style="1" customWidth="1"/>
    <col min="6926" max="6926" width="15.7109375" style="1" customWidth="1"/>
    <col min="6927" max="6928" width="11.42578125" style="1"/>
    <col min="6929" max="6929" width="38.42578125" style="1" customWidth="1"/>
    <col min="6930" max="7168" width="11.42578125" style="1"/>
    <col min="7169" max="7169" width="12.5703125" style="1" customWidth="1"/>
    <col min="7170" max="7170" width="13.42578125" style="1" customWidth="1"/>
    <col min="7171" max="7171" width="15.140625" style="1" customWidth="1"/>
    <col min="7172" max="7172" width="11.42578125" style="1"/>
    <col min="7173" max="7173" width="17" style="1" customWidth="1"/>
    <col min="7174" max="7174" width="15.7109375" style="1" customWidth="1"/>
    <col min="7175" max="7175" width="13.42578125" style="1" customWidth="1"/>
    <col min="7176" max="7176" width="25.28515625" style="1" customWidth="1"/>
    <col min="7177" max="7177" width="15.85546875" style="1" customWidth="1"/>
    <col min="7178" max="7178" width="0" style="1" hidden="1" customWidth="1"/>
    <col min="7179" max="7179" width="24.28515625" style="1" customWidth="1"/>
    <col min="7180" max="7180" width="14.140625" style="1" customWidth="1"/>
    <col min="7181" max="7181" width="14.85546875" style="1" customWidth="1"/>
    <col min="7182" max="7182" width="15.7109375" style="1" customWidth="1"/>
    <col min="7183" max="7184" width="11.42578125" style="1"/>
    <col min="7185" max="7185" width="38.42578125" style="1" customWidth="1"/>
    <col min="7186" max="7424" width="11.42578125" style="1"/>
    <col min="7425" max="7425" width="12.5703125" style="1" customWidth="1"/>
    <col min="7426" max="7426" width="13.42578125" style="1" customWidth="1"/>
    <col min="7427" max="7427" width="15.140625" style="1" customWidth="1"/>
    <col min="7428" max="7428" width="11.42578125" style="1"/>
    <col min="7429" max="7429" width="17" style="1" customWidth="1"/>
    <col min="7430" max="7430" width="15.7109375" style="1" customWidth="1"/>
    <col min="7431" max="7431" width="13.42578125" style="1" customWidth="1"/>
    <col min="7432" max="7432" width="25.28515625" style="1" customWidth="1"/>
    <col min="7433" max="7433" width="15.85546875" style="1" customWidth="1"/>
    <col min="7434" max="7434" width="0" style="1" hidden="1" customWidth="1"/>
    <col min="7435" max="7435" width="24.28515625" style="1" customWidth="1"/>
    <col min="7436" max="7436" width="14.140625" style="1" customWidth="1"/>
    <col min="7437" max="7437" width="14.85546875" style="1" customWidth="1"/>
    <col min="7438" max="7438" width="15.7109375" style="1" customWidth="1"/>
    <col min="7439" max="7440" width="11.42578125" style="1"/>
    <col min="7441" max="7441" width="38.42578125" style="1" customWidth="1"/>
    <col min="7442" max="7680" width="11.42578125" style="1"/>
    <col min="7681" max="7681" width="12.5703125" style="1" customWidth="1"/>
    <col min="7682" max="7682" width="13.42578125" style="1" customWidth="1"/>
    <col min="7683" max="7683" width="15.140625" style="1" customWidth="1"/>
    <col min="7684" max="7684" width="11.42578125" style="1"/>
    <col min="7685" max="7685" width="17" style="1" customWidth="1"/>
    <col min="7686" max="7686" width="15.7109375" style="1" customWidth="1"/>
    <col min="7687" max="7687" width="13.42578125" style="1" customWidth="1"/>
    <col min="7688" max="7688" width="25.28515625" style="1" customWidth="1"/>
    <col min="7689" max="7689" width="15.85546875" style="1" customWidth="1"/>
    <col min="7690" max="7690" width="0" style="1" hidden="1" customWidth="1"/>
    <col min="7691" max="7691" width="24.28515625" style="1" customWidth="1"/>
    <col min="7692" max="7692" width="14.140625" style="1" customWidth="1"/>
    <col min="7693" max="7693" width="14.85546875" style="1" customWidth="1"/>
    <col min="7694" max="7694" width="15.7109375" style="1" customWidth="1"/>
    <col min="7695" max="7696" width="11.42578125" style="1"/>
    <col min="7697" max="7697" width="38.42578125" style="1" customWidth="1"/>
    <col min="7698" max="7936" width="11.42578125" style="1"/>
    <col min="7937" max="7937" width="12.5703125" style="1" customWidth="1"/>
    <col min="7938" max="7938" width="13.42578125" style="1" customWidth="1"/>
    <col min="7939" max="7939" width="15.140625" style="1" customWidth="1"/>
    <col min="7940" max="7940" width="11.42578125" style="1"/>
    <col min="7941" max="7941" width="17" style="1" customWidth="1"/>
    <col min="7942" max="7942" width="15.7109375" style="1" customWidth="1"/>
    <col min="7943" max="7943" width="13.42578125" style="1" customWidth="1"/>
    <col min="7944" max="7944" width="25.28515625" style="1" customWidth="1"/>
    <col min="7945" max="7945" width="15.85546875" style="1" customWidth="1"/>
    <col min="7946" max="7946" width="0" style="1" hidden="1" customWidth="1"/>
    <col min="7947" max="7947" width="24.28515625" style="1" customWidth="1"/>
    <col min="7948" max="7948" width="14.140625" style="1" customWidth="1"/>
    <col min="7949" max="7949" width="14.85546875" style="1" customWidth="1"/>
    <col min="7950" max="7950" width="15.7109375" style="1" customWidth="1"/>
    <col min="7951" max="7952" width="11.42578125" style="1"/>
    <col min="7953" max="7953" width="38.42578125" style="1" customWidth="1"/>
    <col min="7954" max="8192" width="11.42578125" style="1"/>
    <col min="8193" max="8193" width="12.5703125" style="1" customWidth="1"/>
    <col min="8194" max="8194" width="13.42578125" style="1" customWidth="1"/>
    <col min="8195" max="8195" width="15.140625" style="1" customWidth="1"/>
    <col min="8196" max="8196" width="11.42578125" style="1"/>
    <col min="8197" max="8197" width="17" style="1" customWidth="1"/>
    <col min="8198" max="8198" width="15.7109375" style="1" customWidth="1"/>
    <col min="8199" max="8199" width="13.42578125" style="1" customWidth="1"/>
    <col min="8200" max="8200" width="25.28515625" style="1" customWidth="1"/>
    <col min="8201" max="8201" width="15.85546875" style="1" customWidth="1"/>
    <col min="8202" max="8202" width="0" style="1" hidden="1" customWidth="1"/>
    <col min="8203" max="8203" width="24.28515625" style="1" customWidth="1"/>
    <col min="8204" max="8204" width="14.140625" style="1" customWidth="1"/>
    <col min="8205" max="8205" width="14.85546875" style="1" customWidth="1"/>
    <col min="8206" max="8206" width="15.7109375" style="1" customWidth="1"/>
    <col min="8207" max="8208" width="11.42578125" style="1"/>
    <col min="8209" max="8209" width="38.42578125" style="1" customWidth="1"/>
    <col min="8210" max="8448" width="11.42578125" style="1"/>
    <col min="8449" max="8449" width="12.5703125" style="1" customWidth="1"/>
    <col min="8450" max="8450" width="13.42578125" style="1" customWidth="1"/>
    <col min="8451" max="8451" width="15.140625" style="1" customWidth="1"/>
    <col min="8452" max="8452" width="11.42578125" style="1"/>
    <col min="8453" max="8453" width="17" style="1" customWidth="1"/>
    <col min="8454" max="8454" width="15.7109375" style="1" customWidth="1"/>
    <col min="8455" max="8455" width="13.42578125" style="1" customWidth="1"/>
    <col min="8456" max="8456" width="25.28515625" style="1" customWidth="1"/>
    <col min="8457" max="8457" width="15.85546875" style="1" customWidth="1"/>
    <col min="8458" max="8458" width="0" style="1" hidden="1" customWidth="1"/>
    <col min="8459" max="8459" width="24.28515625" style="1" customWidth="1"/>
    <col min="8460" max="8460" width="14.140625" style="1" customWidth="1"/>
    <col min="8461" max="8461" width="14.85546875" style="1" customWidth="1"/>
    <col min="8462" max="8462" width="15.7109375" style="1" customWidth="1"/>
    <col min="8463" max="8464" width="11.42578125" style="1"/>
    <col min="8465" max="8465" width="38.42578125" style="1" customWidth="1"/>
    <col min="8466" max="8704" width="11.42578125" style="1"/>
    <col min="8705" max="8705" width="12.5703125" style="1" customWidth="1"/>
    <col min="8706" max="8706" width="13.42578125" style="1" customWidth="1"/>
    <col min="8707" max="8707" width="15.140625" style="1" customWidth="1"/>
    <col min="8708" max="8708" width="11.42578125" style="1"/>
    <col min="8709" max="8709" width="17" style="1" customWidth="1"/>
    <col min="8710" max="8710" width="15.7109375" style="1" customWidth="1"/>
    <col min="8711" max="8711" width="13.42578125" style="1" customWidth="1"/>
    <col min="8712" max="8712" width="25.28515625" style="1" customWidth="1"/>
    <col min="8713" max="8713" width="15.85546875" style="1" customWidth="1"/>
    <col min="8714" max="8714" width="0" style="1" hidden="1" customWidth="1"/>
    <col min="8715" max="8715" width="24.28515625" style="1" customWidth="1"/>
    <col min="8716" max="8716" width="14.140625" style="1" customWidth="1"/>
    <col min="8717" max="8717" width="14.85546875" style="1" customWidth="1"/>
    <col min="8718" max="8718" width="15.7109375" style="1" customWidth="1"/>
    <col min="8719" max="8720" width="11.42578125" style="1"/>
    <col min="8721" max="8721" width="38.42578125" style="1" customWidth="1"/>
    <col min="8722" max="8960" width="11.42578125" style="1"/>
    <col min="8961" max="8961" width="12.5703125" style="1" customWidth="1"/>
    <col min="8962" max="8962" width="13.42578125" style="1" customWidth="1"/>
    <col min="8963" max="8963" width="15.140625" style="1" customWidth="1"/>
    <col min="8964" max="8964" width="11.42578125" style="1"/>
    <col min="8965" max="8965" width="17" style="1" customWidth="1"/>
    <col min="8966" max="8966" width="15.7109375" style="1" customWidth="1"/>
    <col min="8967" max="8967" width="13.42578125" style="1" customWidth="1"/>
    <col min="8968" max="8968" width="25.28515625" style="1" customWidth="1"/>
    <col min="8969" max="8969" width="15.85546875" style="1" customWidth="1"/>
    <col min="8970" max="8970" width="0" style="1" hidden="1" customWidth="1"/>
    <col min="8971" max="8971" width="24.28515625" style="1" customWidth="1"/>
    <col min="8972" max="8972" width="14.140625" style="1" customWidth="1"/>
    <col min="8973" max="8973" width="14.85546875" style="1" customWidth="1"/>
    <col min="8974" max="8974" width="15.7109375" style="1" customWidth="1"/>
    <col min="8975" max="8976" width="11.42578125" style="1"/>
    <col min="8977" max="8977" width="38.42578125" style="1" customWidth="1"/>
    <col min="8978" max="9216" width="11.42578125" style="1"/>
    <col min="9217" max="9217" width="12.5703125" style="1" customWidth="1"/>
    <col min="9218" max="9218" width="13.42578125" style="1" customWidth="1"/>
    <col min="9219" max="9219" width="15.140625" style="1" customWidth="1"/>
    <col min="9220" max="9220" width="11.42578125" style="1"/>
    <col min="9221" max="9221" width="17" style="1" customWidth="1"/>
    <col min="9222" max="9222" width="15.7109375" style="1" customWidth="1"/>
    <col min="9223" max="9223" width="13.42578125" style="1" customWidth="1"/>
    <col min="9224" max="9224" width="25.28515625" style="1" customWidth="1"/>
    <col min="9225" max="9225" width="15.85546875" style="1" customWidth="1"/>
    <col min="9226" max="9226" width="0" style="1" hidden="1" customWidth="1"/>
    <col min="9227" max="9227" width="24.28515625" style="1" customWidth="1"/>
    <col min="9228" max="9228" width="14.140625" style="1" customWidth="1"/>
    <col min="9229" max="9229" width="14.85546875" style="1" customWidth="1"/>
    <col min="9230" max="9230" width="15.7109375" style="1" customWidth="1"/>
    <col min="9231" max="9232" width="11.42578125" style="1"/>
    <col min="9233" max="9233" width="38.42578125" style="1" customWidth="1"/>
    <col min="9234" max="9472" width="11.42578125" style="1"/>
    <col min="9473" max="9473" width="12.5703125" style="1" customWidth="1"/>
    <col min="9474" max="9474" width="13.42578125" style="1" customWidth="1"/>
    <col min="9475" max="9475" width="15.140625" style="1" customWidth="1"/>
    <col min="9476" max="9476" width="11.42578125" style="1"/>
    <col min="9477" max="9477" width="17" style="1" customWidth="1"/>
    <col min="9478" max="9478" width="15.7109375" style="1" customWidth="1"/>
    <col min="9479" max="9479" width="13.42578125" style="1" customWidth="1"/>
    <col min="9480" max="9480" width="25.28515625" style="1" customWidth="1"/>
    <col min="9481" max="9481" width="15.85546875" style="1" customWidth="1"/>
    <col min="9482" max="9482" width="0" style="1" hidden="1" customWidth="1"/>
    <col min="9483" max="9483" width="24.28515625" style="1" customWidth="1"/>
    <col min="9484" max="9484" width="14.140625" style="1" customWidth="1"/>
    <col min="9485" max="9485" width="14.85546875" style="1" customWidth="1"/>
    <col min="9486" max="9486" width="15.7109375" style="1" customWidth="1"/>
    <col min="9487" max="9488" width="11.42578125" style="1"/>
    <col min="9489" max="9489" width="38.42578125" style="1" customWidth="1"/>
    <col min="9490" max="9728" width="11.42578125" style="1"/>
    <col min="9729" max="9729" width="12.5703125" style="1" customWidth="1"/>
    <col min="9730" max="9730" width="13.42578125" style="1" customWidth="1"/>
    <col min="9731" max="9731" width="15.140625" style="1" customWidth="1"/>
    <col min="9732" max="9732" width="11.42578125" style="1"/>
    <col min="9733" max="9733" width="17" style="1" customWidth="1"/>
    <col min="9734" max="9734" width="15.7109375" style="1" customWidth="1"/>
    <col min="9735" max="9735" width="13.42578125" style="1" customWidth="1"/>
    <col min="9736" max="9736" width="25.28515625" style="1" customWidth="1"/>
    <col min="9737" max="9737" width="15.85546875" style="1" customWidth="1"/>
    <col min="9738" max="9738" width="0" style="1" hidden="1" customWidth="1"/>
    <col min="9739" max="9739" width="24.28515625" style="1" customWidth="1"/>
    <col min="9740" max="9740" width="14.140625" style="1" customWidth="1"/>
    <col min="9741" max="9741" width="14.85546875" style="1" customWidth="1"/>
    <col min="9742" max="9742" width="15.7109375" style="1" customWidth="1"/>
    <col min="9743" max="9744" width="11.42578125" style="1"/>
    <col min="9745" max="9745" width="38.42578125" style="1" customWidth="1"/>
    <col min="9746" max="9984" width="11.42578125" style="1"/>
    <col min="9985" max="9985" width="12.5703125" style="1" customWidth="1"/>
    <col min="9986" max="9986" width="13.42578125" style="1" customWidth="1"/>
    <col min="9987" max="9987" width="15.140625" style="1" customWidth="1"/>
    <col min="9988" max="9988" width="11.42578125" style="1"/>
    <col min="9989" max="9989" width="17" style="1" customWidth="1"/>
    <col min="9990" max="9990" width="15.7109375" style="1" customWidth="1"/>
    <col min="9991" max="9991" width="13.42578125" style="1" customWidth="1"/>
    <col min="9992" max="9992" width="25.28515625" style="1" customWidth="1"/>
    <col min="9993" max="9993" width="15.85546875" style="1" customWidth="1"/>
    <col min="9994" max="9994" width="0" style="1" hidden="1" customWidth="1"/>
    <col min="9995" max="9995" width="24.28515625" style="1" customWidth="1"/>
    <col min="9996" max="9996" width="14.140625" style="1" customWidth="1"/>
    <col min="9997" max="9997" width="14.85546875" style="1" customWidth="1"/>
    <col min="9998" max="9998" width="15.7109375" style="1" customWidth="1"/>
    <col min="9999" max="10000" width="11.42578125" style="1"/>
    <col min="10001" max="10001" width="38.42578125" style="1" customWidth="1"/>
    <col min="10002" max="10240" width="11.42578125" style="1"/>
    <col min="10241" max="10241" width="12.5703125" style="1" customWidth="1"/>
    <col min="10242" max="10242" width="13.42578125" style="1" customWidth="1"/>
    <col min="10243" max="10243" width="15.140625" style="1" customWidth="1"/>
    <col min="10244" max="10244" width="11.42578125" style="1"/>
    <col min="10245" max="10245" width="17" style="1" customWidth="1"/>
    <col min="10246" max="10246" width="15.7109375" style="1" customWidth="1"/>
    <col min="10247" max="10247" width="13.42578125" style="1" customWidth="1"/>
    <col min="10248" max="10248" width="25.28515625" style="1" customWidth="1"/>
    <col min="10249" max="10249" width="15.85546875" style="1" customWidth="1"/>
    <col min="10250" max="10250" width="0" style="1" hidden="1" customWidth="1"/>
    <col min="10251" max="10251" width="24.28515625" style="1" customWidth="1"/>
    <col min="10252" max="10252" width="14.140625" style="1" customWidth="1"/>
    <col min="10253" max="10253" width="14.85546875" style="1" customWidth="1"/>
    <col min="10254" max="10254" width="15.7109375" style="1" customWidth="1"/>
    <col min="10255" max="10256" width="11.42578125" style="1"/>
    <col min="10257" max="10257" width="38.42578125" style="1" customWidth="1"/>
    <col min="10258" max="10496" width="11.42578125" style="1"/>
    <col min="10497" max="10497" width="12.5703125" style="1" customWidth="1"/>
    <col min="10498" max="10498" width="13.42578125" style="1" customWidth="1"/>
    <col min="10499" max="10499" width="15.140625" style="1" customWidth="1"/>
    <col min="10500" max="10500" width="11.42578125" style="1"/>
    <col min="10501" max="10501" width="17" style="1" customWidth="1"/>
    <col min="10502" max="10502" width="15.7109375" style="1" customWidth="1"/>
    <col min="10503" max="10503" width="13.42578125" style="1" customWidth="1"/>
    <col min="10504" max="10504" width="25.28515625" style="1" customWidth="1"/>
    <col min="10505" max="10505" width="15.85546875" style="1" customWidth="1"/>
    <col min="10506" max="10506" width="0" style="1" hidden="1" customWidth="1"/>
    <col min="10507" max="10507" width="24.28515625" style="1" customWidth="1"/>
    <col min="10508" max="10508" width="14.140625" style="1" customWidth="1"/>
    <col min="10509" max="10509" width="14.85546875" style="1" customWidth="1"/>
    <col min="10510" max="10510" width="15.7109375" style="1" customWidth="1"/>
    <col min="10511" max="10512" width="11.42578125" style="1"/>
    <col min="10513" max="10513" width="38.42578125" style="1" customWidth="1"/>
    <col min="10514" max="10752" width="11.42578125" style="1"/>
    <col min="10753" max="10753" width="12.5703125" style="1" customWidth="1"/>
    <col min="10754" max="10754" width="13.42578125" style="1" customWidth="1"/>
    <col min="10755" max="10755" width="15.140625" style="1" customWidth="1"/>
    <col min="10756" max="10756" width="11.42578125" style="1"/>
    <col min="10757" max="10757" width="17" style="1" customWidth="1"/>
    <col min="10758" max="10758" width="15.7109375" style="1" customWidth="1"/>
    <col min="10759" max="10759" width="13.42578125" style="1" customWidth="1"/>
    <col min="10760" max="10760" width="25.28515625" style="1" customWidth="1"/>
    <col min="10761" max="10761" width="15.85546875" style="1" customWidth="1"/>
    <col min="10762" max="10762" width="0" style="1" hidden="1" customWidth="1"/>
    <col min="10763" max="10763" width="24.28515625" style="1" customWidth="1"/>
    <col min="10764" max="10764" width="14.140625" style="1" customWidth="1"/>
    <col min="10765" max="10765" width="14.85546875" style="1" customWidth="1"/>
    <col min="10766" max="10766" width="15.7109375" style="1" customWidth="1"/>
    <col min="10767" max="10768" width="11.42578125" style="1"/>
    <col min="10769" max="10769" width="38.42578125" style="1" customWidth="1"/>
    <col min="10770" max="11008" width="11.42578125" style="1"/>
    <col min="11009" max="11009" width="12.5703125" style="1" customWidth="1"/>
    <col min="11010" max="11010" width="13.42578125" style="1" customWidth="1"/>
    <col min="11011" max="11011" width="15.140625" style="1" customWidth="1"/>
    <col min="11012" max="11012" width="11.42578125" style="1"/>
    <col min="11013" max="11013" width="17" style="1" customWidth="1"/>
    <col min="11014" max="11014" width="15.7109375" style="1" customWidth="1"/>
    <col min="11015" max="11015" width="13.42578125" style="1" customWidth="1"/>
    <col min="11016" max="11016" width="25.28515625" style="1" customWidth="1"/>
    <col min="11017" max="11017" width="15.85546875" style="1" customWidth="1"/>
    <col min="11018" max="11018" width="0" style="1" hidden="1" customWidth="1"/>
    <col min="11019" max="11019" width="24.28515625" style="1" customWidth="1"/>
    <col min="11020" max="11020" width="14.140625" style="1" customWidth="1"/>
    <col min="11021" max="11021" width="14.85546875" style="1" customWidth="1"/>
    <col min="11022" max="11022" width="15.7109375" style="1" customWidth="1"/>
    <col min="11023" max="11024" width="11.42578125" style="1"/>
    <col min="11025" max="11025" width="38.42578125" style="1" customWidth="1"/>
    <col min="11026" max="11264" width="11.42578125" style="1"/>
    <col min="11265" max="11265" width="12.5703125" style="1" customWidth="1"/>
    <col min="11266" max="11266" width="13.42578125" style="1" customWidth="1"/>
    <col min="11267" max="11267" width="15.140625" style="1" customWidth="1"/>
    <col min="11268" max="11268" width="11.42578125" style="1"/>
    <col min="11269" max="11269" width="17" style="1" customWidth="1"/>
    <col min="11270" max="11270" width="15.7109375" style="1" customWidth="1"/>
    <col min="11271" max="11271" width="13.42578125" style="1" customWidth="1"/>
    <col min="11272" max="11272" width="25.28515625" style="1" customWidth="1"/>
    <col min="11273" max="11273" width="15.85546875" style="1" customWidth="1"/>
    <col min="11274" max="11274" width="0" style="1" hidden="1" customWidth="1"/>
    <col min="11275" max="11275" width="24.28515625" style="1" customWidth="1"/>
    <col min="11276" max="11276" width="14.140625" style="1" customWidth="1"/>
    <col min="11277" max="11277" width="14.85546875" style="1" customWidth="1"/>
    <col min="11278" max="11278" width="15.7109375" style="1" customWidth="1"/>
    <col min="11279" max="11280" width="11.42578125" style="1"/>
    <col min="11281" max="11281" width="38.42578125" style="1" customWidth="1"/>
    <col min="11282" max="11520" width="11.42578125" style="1"/>
    <col min="11521" max="11521" width="12.5703125" style="1" customWidth="1"/>
    <col min="11522" max="11522" width="13.42578125" style="1" customWidth="1"/>
    <col min="11523" max="11523" width="15.140625" style="1" customWidth="1"/>
    <col min="11524" max="11524" width="11.42578125" style="1"/>
    <col min="11525" max="11525" width="17" style="1" customWidth="1"/>
    <col min="11526" max="11526" width="15.7109375" style="1" customWidth="1"/>
    <col min="11527" max="11527" width="13.42578125" style="1" customWidth="1"/>
    <col min="11528" max="11528" width="25.28515625" style="1" customWidth="1"/>
    <col min="11529" max="11529" width="15.85546875" style="1" customWidth="1"/>
    <col min="11530" max="11530" width="0" style="1" hidden="1" customWidth="1"/>
    <col min="11531" max="11531" width="24.28515625" style="1" customWidth="1"/>
    <col min="11532" max="11532" width="14.140625" style="1" customWidth="1"/>
    <col min="11533" max="11533" width="14.85546875" style="1" customWidth="1"/>
    <col min="11534" max="11534" width="15.7109375" style="1" customWidth="1"/>
    <col min="11535" max="11536" width="11.42578125" style="1"/>
    <col min="11537" max="11537" width="38.42578125" style="1" customWidth="1"/>
    <col min="11538" max="11776" width="11.42578125" style="1"/>
    <col min="11777" max="11777" width="12.5703125" style="1" customWidth="1"/>
    <col min="11778" max="11778" width="13.42578125" style="1" customWidth="1"/>
    <col min="11779" max="11779" width="15.140625" style="1" customWidth="1"/>
    <col min="11780" max="11780" width="11.42578125" style="1"/>
    <col min="11781" max="11781" width="17" style="1" customWidth="1"/>
    <col min="11782" max="11782" width="15.7109375" style="1" customWidth="1"/>
    <col min="11783" max="11783" width="13.42578125" style="1" customWidth="1"/>
    <col min="11784" max="11784" width="25.28515625" style="1" customWidth="1"/>
    <col min="11785" max="11785" width="15.85546875" style="1" customWidth="1"/>
    <col min="11786" max="11786" width="0" style="1" hidden="1" customWidth="1"/>
    <col min="11787" max="11787" width="24.28515625" style="1" customWidth="1"/>
    <col min="11788" max="11788" width="14.140625" style="1" customWidth="1"/>
    <col min="11789" max="11789" width="14.85546875" style="1" customWidth="1"/>
    <col min="11790" max="11790" width="15.7109375" style="1" customWidth="1"/>
    <col min="11791" max="11792" width="11.42578125" style="1"/>
    <col min="11793" max="11793" width="38.42578125" style="1" customWidth="1"/>
    <col min="11794" max="12032" width="11.42578125" style="1"/>
    <col min="12033" max="12033" width="12.5703125" style="1" customWidth="1"/>
    <col min="12034" max="12034" width="13.42578125" style="1" customWidth="1"/>
    <col min="12035" max="12035" width="15.140625" style="1" customWidth="1"/>
    <col min="12036" max="12036" width="11.42578125" style="1"/>
    <col min="12037" max="12037" width="17" style="1" customWidth="1"/>
    <col min="12038" max="12038" width="15.7109375" style="1" customWidth="1"/>
    <col min="12039" max="12039" width="13.42578125" style="1" customWidth="1"/>
    <col min="12040" max="12040" width="25.28515625" style="1" customWidth="1"/>
    <col min="12041" max="12041" width="15.85546875" style="1" customWidth="1"/>
    <col min="12042" max="12042" width="0" style="1" hidden="1" customWidth="1"/>
    <col min="12043" max="12043" width="24.28515625" style="1" customWidth="1"/>
    <col min="12044" max="12044" width="14.140625" style="1" customWidth="1"/>
    <col min="12045" max="12045" width="14.85546875" style="1" customWidth="1"/>
    <col min="12046" max="12046" width="15.7109375" style="1" customWidth="1"/>
    <col min="12047" max="12048" width="11.42578125" style="1"/>
    <col min="12049" max="12049" width="38.42578125" style="1" customWidth="1"/>
    <col min="12050" max="12288" width="11.42578125" style="1"/>
    <col min="12289" max="12289" width="12.5703125" style="1" customWidth="1"/>
    <col min="12290" max="12290" width="13.42578125" style="1" customWidth="1"/>
    <col min="12291" max="12291" width="15.140625" style="1" customWidth="1"/>
    <col min="12292" max="12292" width="11.42578125" style="1"/>
    <col min="12293" max="12293" width="17" style="1" customWidth="1"/>
    <col min="12294" max="12294" width="15.7109375" style="1" customWidth="1"/>
    <col min="12295" max="12295" width="13.42578125" style="1" customWidth="1"/>
    <col min="12296" max="12296" width="25.28515625" style="1" customWidth="1"/>
    <col min="12297" max="12297" width="15.85546875" style="1" customWidth="1"/>
    <col min="12298" max="12298" width="0" style="1" hidden="1" customWidth="1"/>
    <col min="12299" max="12299" width="24.28515625" style="1" customWidth="1"/>
    <col min="12300" max="12300" width="14.140625" style="1" customWidth="1"/>
    <col min="12301" max="12301" width="14.85546875" style="1" customWidth="1"/>
    <col min="12302" max="12302" width="15.7109375" style="1" customWidth="1"/>
    <col min="12303" max="12304" width="11.42578125" style="1"/>
    <col min="12305" max="12305" width="38.42578125" style="1" customWidth="1"/>
    <col min="12306" max="12544" width="11.42578125" style="1"/>
    <col min="12545" max="12545" width="12.5703125" style="1" customWidth="1"/>
    <col min="12546" max="12546" width="13.42578125" style="1" customWidth="1"/>
    <col min="12547" max="12547" width="15.140625" style="1" customWidth="1"/>
    <col min="12548" max="12548" width="11.42578125" style="1"/>
    <col min="12549" max="12549" width="17" style="1" customWidth="1"/>
    <col min="12550" max="12550" width="15.7109375" style="1" customWidth="1"/>
    <col min="12551" max="12551" width="13.42578125" style="1" customWidth="1"/>
    <col min="12552" max="12552" width="25.28515625" style="1" customWidth="1"/>
    <col min="12553" max="12553" width="15.85546875" style="1" customWidth="1"/>
    <col min="12554" max="12554" width="0" style="1" hidden="1" customWidth="1"/>
    <col min="12555" max="12555" width="24.28515625" style="1" customWidth="1"/>
    <col min="12556" max="12556" width="14.140625" style="1" customWidth="1"/>
    <col min="12557" max="12557" width="14.85546875" style="1" customWidth="1"/>
    <col min="12558" max="12558" width="15.7109375" style="1" customWidth="1"/>
    <col min="12559" max="12560" width="11.42578125" style="1"/>
    <col min="12561" max="12561" width="38.42578125" style="1" customWidth="1"/>
    <col min="12562" max="12800" width="11.42578125" style="1"/>
    <col min="12801" max="12801" width="12.5703125" style="1" customWidth="1"/>
    <col min="12802" max="12802" width="13.42578125" style="1" customWidth="1"/>
    <col min="12803" max="12803" width="15.140625" style="1" customWidth="1"/>
    <col min="12804" max="12804" width="11.42578125" style="1"/>
    <col min="12805" max="12805" width="17" style="1" customWidth="1"/>
    <col min="12806" max="12806" width="15.7109375" style="1" customWidth="1"/>
    <col min="12807" max="12807" width="13.42578125" style="1" customWidth="1"/>
    <col min="12808" max="12808" width="25.28515625" style="1" customWidth="1"/>
    <col min="12809" max="12809" width="15.85546875" style="1" customWidth="1"/>
    <col min="12810" max="12810" width="0" style="1" hidden="1" customWidth="1"/>
    <col min="12811" max="12811" width="24.28515625" style="1" customWidth="1"/>
    <col min="12812" max="12812" width="14.140625" style="1" customWidth="1"/>
    <col min="12813" max="12813" width="14.85546875" style="1" customWidth="1"/>
    <col min="12814" max="12814" width="15.7109375" style="1" customWidth="1"/>
    <col min="12815" max="12816" width="11.42578125" style="1"/>
    <col min="12817" max="12817" width="38.42578125" style="1" customWidth="1"/>
    <col min="12818" max="13056" width="11.42578125" style="1"/>
    <col min="13057" max="13057" width="12.5703125" style="1" customWidth="1"/>
    <col min="13058" max="13058" width="13.42578125" style="1" customWidth="1"/>
    <col min="13059" max="13059" width="15.140625" style="1" customWidth="1"/>
    <col min="13060" max="13060" width="11.42578125" style="1"/>
    <col min="13061" max="13061" width="17" style="1" customWidth="1"/>
    <col min="13062" max="13062" width="15.7109375" style="1" customWidth="1"/>
    <col min="13063" max="13063" width="13.42578125" style="1" customWidth="1"/>
    <col min="13064" max="13064" width="25.28515625" style="1" customWidth="1"/>
    <col min="13065" max="13065" width="15.85546875" style="1" customWidth="1"/>
    <col min="13066" max="13066" width="0" style="1" hidden="1" customWidth="1"/>
    <col min="13067" max="13067" width="24.28515625" style="1" customWidth="1"/>
    <col min="13068" max="13068" width="14.140625" style="1" customWidth="1"/>
    <col min="13069" max="13069" width="14.85546875" style="1" customWidth="1"/>
    <col min="13070" max="13070" width="15.7109375" style="1" customWidth="1"/>
    <col min="13071" max="13072" width="11.42578125" style="1"/>
    <col min="13073" max="13073" width="38.42578125" style="1" customWidth="1"/>
    <col min="13074" max="13312" width="11.42578125" style="1"/>
    <col min="13313" max="13313" width="12.5703125" style="1" customWidth="1"/>
    <col min="13314" max="13314" width="13.42578125" style="1" customWidth="1"/>
    <col min="13315" max="13315" width="15.140625" style="1" customWidth="1"/>
    <col min="13316" max="13316" width="11.42578125" style="1"/>
    <col min="13317" max="13317" width="17" style="1" customWidth="1"/>
    <col min="13318" max="13318" width="15.7109375" style="1" customWidth="1"/>
    <col min="13319" max="13319" width="13.42578125" style="1" customWidth="1"/>
    <col min="13320" max="13320" width="25.28515625" style="1" customWidth="1"/>
    <col min="13321" max="13321" width="15.85546875" style="1" customWidth="1"/>
    <col min="13322" max="13322" width="0" style="1" hidden="1" customWidth="1"/>
    <col min="13323" max="13323" width="24.28515625" style="1" customWidth="1"/>
    <col min="13324" max="13324" width="14.140625" style="1" customWidth="1"/>
    <col min="13325" max="13325" width="14.85546875" style="1" customWidth="1"/>
    <col min="13326" max="13326" width="15.7109375" style="1" customWidth="1"/>
    <col min="13327" max="13328" width="11.42578125" style="1"/>
    <col min="13329" max="13329" width="38.42578125" style="1" customWidth="1"/>
    <col min="13330" max="13568" width="11.42578125" style="1"/>
    <col min="13569" max="13569" width="12.5703125" style="1" customWidth="1"/>
    <col min="13570" max="13570" width="13.42578125" style="1" customWidth="1"/>
    <col min="13571" max="13571" width="15.140625" style="1" customWidth="1"/>
    <col min="13572" max="13572" width="11.42578125" style="1"/>
    <col min="13573" max="13573" width="17" style="1" customWidth="1"/>
    <col min="13574" max="13574" width="15.7109375" style="1" customWidth="1"/>
    <col min="13575" max="13575" width="13.42578125" style="1" customWidth="1"/>
    <col min="13576" max="13576" width="25.28515625" style="1" customWidth="1"/>
    <col min="13577" max="13577" width="15.85546875" style="1" customWidth="1"/>
    <col min="13578" max="13578" width="0" style="1" hidden="1" customWidth="1"/>
    <col min="13579" max="13579" width="24.28515625" style="1" customWidth="1"/>
    <col min="13580" max="13580" width="14.140625" style="1" customWidth="1"/>
    <col min="13581" max="13581" width="14.85546875" style="1" customWidth="1"/>
    <col min="13582" max="13582" width="15.7109375" style="1" customWidth="1"/>
    <col min="13583" max="13584" width="11.42578125" style="1"/>
    <col min="13585" max="13585" width="38.42578125" style="1" customWidth="1"/>
    <col min="13586" max="13824" width="11.42578125" style="1"/>
    <col min="13825" max="13825" width="12.5703125" style="1" customWidth="1"/>
    <col min="13826" max="13826" width="13.42578125" style="1" customWidth="1"/>
    <col min="13827" max="13827" width="15.140625" style="1" customWidth="1"/>
    <col min="13828" max="13828" width="11.42578125" style="1"/>
    <col min="13829" max="13829" width="17" style="1" customWidth="1"/>
    <col min="13830" max="13830" width="15.7109375" style="1" customWidth="1"/>
    <col min="13831" max="13831" width="13.42578125" style="1" customWidth="1"/>
    <col min="13832" max="13832" width="25.28515625" style="1" customWidth="1"/>
    <col min="13833" max="13833" width="15.85546875" style="1" customWidth="1"/>
    <col min="13834" max="13834" width="0" style="1" hidden="1" customWidth="1"/>
    <col min="13835" max="13835" width="24.28515625" style="1" customWidth="1"/>
    <col min="13836" max="13836" width="14.140625" style="1" customWidth="1"/>
    <col min="13837" max="13837" width="14.85546875" style="1" customWidth="1"/>
    <col min="13838" max="13838" width="15.7109375" style="1" customWidth="1"/>
    <col min="13839" max="13840" width="11.42578125" style="1"/>
    <col min="13841" max="13841" width="38.42578125" style="1" customWidth="1"/>
    <col min="13842" max="14080" width="11.42578125" style="1"/>
    <col min="14081" max="14081" width="12.5703125" style="1" customWidth="1"/>
    <col min="14082" max="14082" width="13.42578125" style="1" customWidth="1"/>
    <col min="14083" max="14083" width="15.140625" style="1" customWidth="1"/>
    <col min="14084" max="14084" width="11.42578125" style="1"/>
    <col min="14085" max="14085" width="17" style="1" customWidth="1"/>
    <col min="14086" max="14086" width="15.7109375" style="1" customWidth="1"/>
    <col min="14087" max="14087" width="13.42578125" style="1" customWidth="1"/>
    <col min="14088" max="14088" width="25.28515625" style="1" customWidth="1"/>
    <col min="14089" max="14089" width="15.85546875" style="1" customWidth="1"/>
    <col min="14090" max="14090" width="0" style="1" hidden="1" customWidth="1"/>
    <col min="14091" max="14091" width="24.28515625" style="1" customWidth="1"/>
    <col min="14092" max="14092" width="14.140625" style="1" customWidth="1"/>
    <col min="14093" max="14093" width="14.85546875" style="1" customWidth="1"/>
    <col min="14094" max="14094" width="15.7109375" style="1" customWidth="1"/>
    <col min="14095" max="14096" width="11.42578125" style="1"/>
    <col min="14097" max="14097" width="38.42578125" style="1" customWidth="1"/>
    <col min="14098" max="14336" width="11.42578125" style="1"/>
    <col min="14337" max="14337" width="12.5703125" style="1" customWidth="1"/>
    <col min="14338" max="14338" width="13.42578125" style="1" customWidth="1"/>
    <col min="14339" max="14339" width="15.140625" style="1" customWidth="1"/>
    <col min="14340" max="14340" width="11.42578125" style="1"/>
    <col min="14341" max="14341" width="17" style="1" customWidth="1"/>
    <col min="14342" max="14342" width="15.7109375" style="1" customWidth="1"/>
    <col min="14343" max="14343" width="13.42578125" style="1" customWidth="1"/>
    <col min="14344" max="14344" width="25.28515625" style="1" customWidth="1"/>
    <col min="14345" max="14345" width="15.85546875" style="1" customWidth="1"/>
    <col min="14346" max="14346" width="0" style="1" hidden="1" customWidth="1"/>
    <col min="14347" max="14347" width="24.28515625" style="1" customWidth="1"/>
    <col min="14348" max="14348" width="14.140625" style="1" customWidth="1"/>
    <col min="14349" max="14349" width="14.85546875" style="1" customWidth="1"/>
    <col min="14350" max="14350" width="15.7109375" style="1" customWidth="1"/>
    <col min="14351" max="14352" width="11.42578125" style="1"/>
    <col min="14353" max="14353" width="38.42578125" style="1" customWidth="1"/>
    <col min="14354" max="14592" width="11.42578125" style="1"/>
    <col min="14593" max="14593" width="12.5703125" style="1" customWidth="1"/>
    <col min="14594" max="14594" width="13.42578125" style="1" customWidth="1"/>
    <col min="14595" max="14595" width="15.140625" style="1" customWidth="1"/>
    <col min="14596" max="14596" width="11.42578125" style="1"/>
    <col min="14597" max="14597" width="17" style="1" customWidth="1"/>
    <col min="14598" max="14598" width="15.7109375" style="1" customWidth="1"/>
    <col min="14599" max="14599" width="13.42578125" style="1" customWidth="1"/>
    <col min="14600" max="14600" width="25.28515625" style="1" customWidth="1"/>
    <col min="14601" max="14601" width="15.85546875" style="1" customWidth="1"/>
    <col min="14602" max="14602" width="0" style="1" hidden="1" customWidth="1"/>
    <col min="14603" max="14603" width="24.28515625" style="1" customWidth="1"/>
    <col min="14604" max="14604" width="14.140625" style="1" customWidth="1"/>
    <col min="14605" max="14605" width="14.85546875" style="1" customWidth="1"/>
    <col min="14606" max="14606" width="15.7109375" style="1" customWidth="1"/>
    <col min="14607" max="14608" width="11.42578125" style="1"/>
    <col min="14609" max="14609" width="38.42578125" style="1" customWidth="1"/>
    <col min="14610" max="14848" width="11.42578125" style="1"/>
    <col min="14849" max="14849" width="12.5703125" style="1" customWidth="1"/>
    <col min="14850" max="14850" width="13.42578125" style="1" customWidth="1"/>
    <col min="14851" max="14851" width="15.140625" style="1" customWidth="1"/>
    <col min="14852" max="14852" width="11.42578125" style="1"/>
    <col min="14853" max="14853" width="17" style="1" customWidth="1"/>
    <col min="14854" max="14854" width="15.7109375" style="1" customWidth="1"/>
    <col min="14855" max="14855" width="13.42578125" style="1" customWidth="1"/>
    <col min="14856" max="14856" width="25.28515625" style="1" customWidth="1"/>
    <col min="14857" max="14857" width="15.85546875" style="1" customWidth="1"/>
    <col min="14858" max="14858" width="0" style="1" hidden="1" customWidth="1"/>
    <col min="14859" max="14859" width="24.28515625" style="1" customWidth="1"/>
    <col min="14860" max="14860" width="14.140625" style="1" customWidth="1"/>
    <col min="14861" max="14861" width="14.85546875" style="1" customWidth="1"/>
    <col min="14862" max="14862" width="15.7109375" style="1" customWidth="1"/>
    <col min="14863" max="14864" width="11.42578125" style="1"/>
    <col min="14865" max="14865" width="38.42578125" style="1" customWidth="1"/>
    <col min="14866" max="15104" width="11.42578125" style="1"/>
    <col min="15105" max="15105" width="12.5703125" style="1" customWidth="1"/>
    <col min="15106" max="15106" width="13.42578125" style="1" customWidth="1"/>
    <col min="15107" max="15107" width="15.140625" style="1" customWidth="1"/>
    <col min="15108" max="15108" width="11.42578125" style="1"/>
    <col min="15109" max="15109" width="17" style="1" customWidth="1"/>
    <col min="15110" max="15110" width="15.7109375" style="1" customWidth="1"/>
    <col min="15111" max="15111" width="13.42578125" style="1" customWidth="1"/>
    <col min="15112" max="15112" width="25.28515625" style="1" customWidth="1"/>
    <col min="15113" max="15113" width="15.85546875" style="1" customWidth="1"/>
    <col min="15114" max="15114" width="0" style="1" hidden="1" customWidth="1"/>
    <col min="15115" max="15115" width="24.28515625" style="1" customWidth="1"/>
    <col min="15116" max="15116" width="14.140625" style="1" customWidth="1"/>
    <col min="15117" max="15117" width="14.85546875" style="1" customWidth="1"/>
    <col min="15118" max="15118" width="15.7109375" style="1" customWidth="1"/>
    <col min="15119" max="15120" width="11.42578125" style="1"/>
    <col min="15121" max="15121" width="38.42578125" style="1" customWidth="1"/>
    <col min="15122" max="15360" width="11.42578125" style="1"/>
    <col min="15361" max="15361" width="12.5703125" style="1" customWidth="1"/>
    <col min="15362" max="15362" width="13.42578125" style="1" customWidth="1"/>
    <col min="15363" max="15363" width="15.140625" style="1" customWidth="1"/>
    <col min="15364" max="15364" width="11.42578125" style="1"/>
    <col min="15365" max="15365" width="17" style="1" customWidth="1"/>
    <col min="15366" max="15366" width="15.7109375" style="1" customWidth="1"/>
    <col min="15367" max="15367" width="13.42578125" style="1" customWidth="1"/>
    <col min="15368" max="15368" width="25.28515625" style="1" customWidth="1"/>
    <col min="15369" max="15369" width="15.85546875" style="1" customWidth="1"/>
    <col min="15370" max="15370" width="0" style="1" hidden="1" customWidth="1"/>
    <col min="15371" max="15371" width="24.28515625" style="1" customWidth="1"/>
    <col min="15372" max="15372" width="14.140625" style="1" customWidth="1"/>
    <col min="15373" max="15373" width="14.85546875" style="1" customWidth="1"/>
    <col min="15374" max="15374" width="15.7109375" style="1" customWidth="1"/>
    <col min="15375" max="15376" width="11.42578125" style="1"/>
    <col min="15377" max="15377" width="38.42578125" style="1" customWidth="1"/>
    <col min="15378" max="15616" width="11.42578125" style="1"/>
    <col min="15617" max="15617" width="12.5703125" style="1" customWidth="1"/>
    <col min="15618" max="15618" width="13.42578125" style="1" customWidth="1"/>
    <col min="15619" max="15619" width="15.140625" style="1" customWidth="1"/>
    <col min="15620" max="15620" width="11.42578125" style="1"/>
    <col min="15621" max="15621" width="17" style="1" customWidth="1"/>
    <col min="15622" max="15622" width="15.7109375" style="1" customWidth="1"/>
    <col min="15623" max="15623" width="13.42578125" style="1" customWidth="1"/>
    <col min="15624" max="15624" width="25.28515625" style="1" customWidth="1"/>
    <col min="15625" max="15625" width="15.85546875" style="1" customWidth="1"/>
    <col min="15626" max="15626" width="0" style="1" hidden="1" customWidth="1"/>
    <col min="15627" max="15627" width="24.28515625" style="1" customWidth="1"/>
    <col min="15628" max="15628" width="14.140625" style="1" customWidth="1"/>
    <col min="15629" max="15629" width="14.85546875" style="1" customWidth="1"/>
    <col min="15630" max="15630" width="15.7109375" style="1" customWidth="1"/>
    <col min="15631" max="15632" width="11.42578125" style="1"/>
    <col min="15633" max="15633" width="38.42578125" style="1" customWidth="1"/>
    <col min="15634" max="15872" width="11.42578125" style="1"/>
    <col min="15873" max="15873" width="12.5703125" style="1" customWidth="1"/>
    <col min="15874" max="15874" width="13.42578125" style="1" customWidth="1"/>
    <col min="15875" max="15875" width="15.140625" style="1" customWidth="1"/>
    <col min="15876" max="15876" width="11.42578125" style="1"/>
    <col min="15877" max="15877" width="17" style="1" customWidth="1"/>
    <col min="15878" max="15878" width="15.7109375" style="1" customWidth="1"/>
    <col min="15879" max="15879" width="13.42578125" style="1" customWidth="1"/>
    <col min="15880" max="15880" width="25.28515625" style="1" customWidth="1"/>
    <col min="15881" max="15881" width="15.85546875" style="1" customWidth="1"/>
    <col min="15882" max="15882" width="0" style="1" hidden="1" customWidth="1"/>
    <col min="15883" max="15883" width="24.28515625" style="1" customWidth="1"/>
    <col min="15884" max="15884" width="14.140625" style="1" customWidth="1"/>
    <col min="15885" max="15885" width="14.85546875" style="1" customWidth="1"/>
    <col min="15886" max="15886" width="15.7109375" style="1" customWidth="1"/>
    <col min="15887" max="15888" width="11.42578125" style="1"/>
    <col min="15889" max="15889" width="38.42578125" style="1" customWidth="1"/>
    <col min="15890" max="16128" width="11.42578125" style="1"/>
    <col min="16129" max="16129" width="12.5703125" style="1" customWidth="1"/>
    <col min="16130" max="16130" width="13.42578125" style="1" customWidth="1"/>
    <col min="16131" max="16131" width="15.140625" style="1" customWidth="1"/>
    <col min="16132" max="16132" width="11.42578125" style="1"/>
    <col min="16133" max="16133" width="17" style="1" customWidth="1"/>
    <col min="16134" max="16134" width="15.7109375" style="1" customWidth="1"/>
    <col min="16135" max="16135" width="13.42578125" style="1" customWidth="1"/>
    <col min="16136" max="16136" width="25.28515625" style="1" customWidth="1"/>
    <col min="16137" max="16137" width="15.85546875" style="1" customWidth="1"/>
    <col min="16138" max="16138" width="0" style="1" hidden="1" customWidth="1"/>
    <col min="16139" max="16139" width="24.28515625" style="1" customWidth="1"/>
    <col min="16140" max="16140" width="14.140625" style="1" customWidth="1"/>
    <col min="16141" max="16141" width="14.85546875" style="1" customWidth="1"/>
    <col min="16142" max="16142" width="15.7109375" style="1" customWidth="1"/>
    <col min="16143" max="16144" width="11.42578125" style="1"/>
    <col min="16145" max="16145" width="38.42578125" style="1" customWidth="1"/>
    <col min="16146"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645">
        <v>2013</v>
      </c>
      <c r="B4" s="645"/>
      <c r="C4" s="645"/>
      <c r="D4" s="645"/>
      <c r="E4" s="645"/>
      <c r="F4" s="645"/>
      <c r="G4" s="645"/>
      <c r="H4" s="645"/>
      <c r="I4" s="645"/>
      <c r="J4" s="645"/>
      <c r="K4" s="645"/>
      <c r="L4" s="645"/>
      <c r="M4" s="645"/>
      <c r="N4" s="645"/>
      <c r="O4" s="645"/>
    </row>
    <row r="5" spans="1:21" x14ac:dyDescent="0.25">
      <c r="A5" s="165"/>
      <c r="B5" s="165"/>
      <c r="C5" s="165"/>
      <c r="D5" s="165"/>
      <c r="E5" s="165"/>
      <c r="F5" s="165"/>
      <c r="G5" s="165"/>
      <c r="H5" s="165"/>
      <c r="I5" s="165"/>
      <c r="J5" s="165"/>
      <c r="K5" s="165"/>
      <c r="L5" s="166"/>
      <c r="M5" s="4"/>
      <c r="N5" s="4"/>
      <c r="O5" s="4"/>
      <c r="P5" s="101"/>
    </row>
    <row r="6" spans="1:21" x14ac:dyDescent="0.25">
      <c r="A6" s="617" t="s">
        <v>4</v>
      </c>
      <c r="B6" s="646" t="s">
        <v>4178</v>
      </c>
      <c r="C6" s="646"/>
      <c r="D6" s="646"/>
      <c r="E6" s="646"/>
      <c r="F6" s="646"/>
      <c r="G6" s="646"/>
      <c r="H6" s="646"/>
      <c r="I6" s="646"/>
      <c r="J6" s="646"/>
      <c r="K6" s="646"/>
      <c r="L6" s="646"/>
      <c r="M6" s="646"/>
      <c r="N6" s="646"/>
      <c r="O6" s="646"/>
    </row>
    <row r="7" spans="1:21" x14ac:dyDescent="0.25">
      <c r="A7" s="685" t="s">
        <v>6</v>
      </c>
      <c r="B7" s="685" t="s">
        <v>7</v>
      </c>
      <c r="C7" s="685" t="s">
        <v>8</v>
      </c>
      <c r="D7" s="685" t="s">
        <v>4024</v>
      </c>
      <c r="E7" s="685" t="s">
        <v>10</v>
      </c>
      <c r="F7" s="685" t="s">
        <v>11</v>
      </c>
      <c r="G7" s="685" t="s">
        <v>12</v>
      </c>
      <c r="H7" s="685" t="s">
        <v>13</v>
      </c>
      <c r="I7" s="804" t="s">
        <v>14</v>
      </c>
      <c r="J7" s="804" t="s">
        <v>15</v>
      </c>
      <c r="K7" s="685" t="s">
        <v>16</v>
      </c>
      <c r="L7" s="685" t="s">
        <v>17</v>
      </c>
      <c r="M7" s="689" t="s">
        <v>18</v>
      </c>
      <c r="N7" s="778" t="s">
        <v>19</v>
      </c>
      <c r="O7" s="778" t="s">
        <v>20</v>
      </c>
      <c r="P7" s="778" t="s">
        <v>21</v>
      </c>
      <c r="Q7" s="779" t="s">
        <v>22</v>
      </c>
    </row>
    <row r="8" spans="1:21" ht="32.25" customHeight="1" x14ac:dyDescent="0.25">
      <c r="A8" s="686"/>
      <c r="B8" s="686"/>
      <c r="C8" s="686"/>
      <c r="D8" s="686"/>
      <c r="E8" s="686"/>
      <c r="F8" s="686"/>
      <c r="G8" s="686"/>
      <c r="H8" s="686"/>
      <c r="I8" s="805"/>
      <c r="J8" s="805"/>
      <c r="K8" s="686"/>
      <c r="L8" s="686"/>
      <c r="M8" s="690"/>
      <c r="N8" s="806"/>
      <c r="O8" s="806"/>
      <c r="P8" s="806"/>
      <c r="Q8" s="782"/>
      <c r="S8" s="6"/>
      <c r="T8" s="6"/>
      <c r="U8" s="6"/>
    </row>
    <row r="9" spans="1:21" ht="105" x14ac:dyDescent="0.25">
      <c r="A9" s="798" t="s">
        <v>52</v>
      </c>
      <c r="B9" s="798" t="s">
        <v>53</v>
      </c>
      <c r="C9" s="798">
        <v>77</v>
      </c>
      <c r="D9" s="798">
        <v>222120000</v>
      </c>
      <c r="E9" s="798" t="s">
        <v>4179</v>
      </c>
      <c r="F9" s="807" t="s">
        <v>4027</v>
      </c>
      <c r="G9" s="798" t="s">
        <v>4028</v>
      </c>
      <c r="H9" s="798" t="s">
        <v>4029</v>
      </c>
      <c r="I9" s="802">
        <v>158500000</v>
      </c>
      <c r="J9" s="811"/>
      <c r="K9" s="798" t="s">
        <v>4180</v>
      </c>
      <c r="L9" s="798">
        <v>2</v>
      </c>
      <c r="M9" s="116">
        <v>4</v>
      </c>
      <c r="N9" s="116"/>
      <c r="O9" s="811">
        <v>7</v>
      </c>
      <c r="P9" s="168"/>
      <c r="Q9" s="116" t="s">
        <v>4181</v>
      </c>
      <c r="R9" s="14"/>
      <c r="U9" s="97"/>
    </row>
    <row r="10" spans="1:21" ht="30" x14ac:dyDescent="0.25">
      <c r="A10" s="798"/>
      <c r="B10" s="798"/>
      <c r="C10" s="798"/>
      <c r="D10" s="798"/>
      <c r="E10" s="798"/>
      <c r="F10" s="807"/>
      <c r="G10" s="798"/>
      <c r="H10" s="798"/>
      <c r="I10" s="798"/>
      <c r="J10" s="798"/>
      <c r="K10" s="798" t="s">
        <v>4182</v>
      </c>
      <c r="L10" s="798">
        <v>600</v>
      </c>
      <c r="M10" s="116">
        <v>0</v>
      </c>
      <c r="N10" s="116"/>
      <c r="O10" s="116">
        <v>2942</v>
      </c>
      <c r="P10" s="168"/>
      <c r="Q10" s="116"/>
      <c r="R10" s="14"/>
      <c r="U10" s="97"/>
    </row>
    <row r="11" spans="1:21" ht="105" x14ac:dyDescent="0.25">
      <c r="A11" s="798" t="s">
        <v>52</v>
      </c>
      <c r="B11" s="798" t="s">
        <v>53</v>
      </c>
      <c r="C11" s="798" t="s">
        <v>4033</v>
      </c>
      <c r="D11" s="798">
        <v>222210000</v>
      </c>
      <c r="E11" s="798" t="s">
        <v>4183</v>
      </c>
      <c r="F11" s="807" t="s">
        <v>4034</v>
      </c>
      <c r="G11" s="798" t="s">
        <v>4035</v>
      </c>
      <c r="H11" s="798" t="s">
        <v>4036</v>
      </c>
      <c r="I11" s="812"/>
      <c r="J11" s="798"/>
      <c r="K11" s="798" t="s">
        <v>4184</v>
      </c>
      <c r="L11" s="798">
        <v>860</v>
      </c>
      <c r="M11" s="116">
        <v>2</v>
      </c>
      <c r="N11" s="116"/>
      <c r="O11" s="116">
        <v>4039</v>
      </c>
      <c r="P11" s="801"/>
      <c r="Q11" s="116" t="s">
        <v>4185</v>
      </c>
      <c r="R11" s="14"/>
      <c r="U11" s="97"/>
    </row>
    <row r="12" spans="1:21" ht="120" x14ac:dyDescent="0.25">
      <c r="A12" s="798" t="s">
        <v>52</v>
      </c>
      <c r="B12" s="798" t="s">
        <v>53</v>
      </c>
      <c r="C12" s="798" t="s">
        <v>4033</v>
      </c>
      <c r="D12" s="798">
        <v>222220000</v>
      </c>
      <c r="E12" s="798" t="s">
        <v>4186</v>
      </c>
      <c r="F12" s="807" t="s">
        <v>4038</v>
      </c>
      <c r="G12" s="798" t="s">
        <v>4039</v>
      </c>
      <c r="H12" s="798" t="s">
        <v>4040</v>
      </c>
      <c r="I12" s="813">
        <f>SUBTOTAL(9,I10:I11)</f>
        <v>0</v>
      </c>
      <c r="J12" s="798"/>
      <c r="K12" s="798" t="s">
        <v>4187</v>
      </c>
      <c r="L12" s="798">
        <v>13</v>
      </c>
      <c r="M12" s="116">
        <v>10</v>
      </c>
      <c r="N12" s="116"/>
      <c r="O12" s="116">
        <v>14</v>
      </c>
      <c r="P12" s="801"/>
      <c r="Q12" s="116" t="s">
        <v>4188</v>
      </c>
      <c r="R12" s="14"/>
      <c r="U12" s="97"/>
    </row>
    <row r="13" spans="1:21" ht="120" x14ac:dyDescent="0.25">
      <c r="A13" s="798" t="s">
        <v>52</v>
      </c>
      <c r="B13" s="798" t="s">
        <v>53</v>
      </c>
      <c r="C13" s="798" t="s">
        <v>4033</v>
      </c>
      <c r="D13" s="798">
        <v>222220000</v>
      </c>
      <c r="E13" s="798" t="s">
        <v>4186</v>
      </c>
      <c r="F13" s="807" t="s">
        <v>4038</v>
      </c>
      <c r="G13" s="798" t="s">
        <v>4039</v>
      </c>
      <c r="H13" s="798" t="s">
        <v>4040</v>
      </c>
      <c r="I13" s="798"/>
      <c r="J13" s="798"/>
      <c r="K13" s="798" t="s">
        <v>4189</v>
      </c>
      <c r="L13" s="798">
        <v>90</v>
      </c>
      <c r="M13" s="116">
        <v>0</v>
      </c>
      <c r="N13" s="116"/>
      <c r="O13" s="116">
        <v>0</v>
      </c>
      <c r="P13" s="116"/>
      <c r="Q13" s="116"/>
      <c r="R13" s="14"/>
      <c r="U13" s="97"/>
    </row>
    <row r="14" spans="1:21" ht="120" x14ac:dyDescent="0.25">
      <c r="A14" s="798" t="s">
        <v>52</v>
      </c>
      <c r="B14" s="798" t="s">
        <v>53</v>
      </c>
      <c r="C14" s="798" t="s">
        <v>54</v>
      </c>
      <c r="D14" s="798">
        <v>222310000</v>
      </c>
      <c r="E14" s="798" t="s">
        <v>408</v>
      </c>
      <c r="F14" s="807" t="s">
        <v>4044</v>
      </c>
      <c r="G14" s="798" t="s">
        <v>4045</v>
      </c>
      <c r="H14" s="798" t="s">
        <v>4046</v>
      </c>
      <c r="I14" s="798"/>
      <c r="J14" s="798"/>
      <c r="K14" s="798" t="s">
        <v>4190</v>
      </c>
      <c r="L14" s="798">
        <v>1500</v>
      </c>
      <c r="M14" s="116">
        <v>0</v>
      </c>
      <c r="N14" s="116"/>
      <c r="O14" s="116">
        <f>350+210+350+168+60</f>
        <v>1138</v>
      </c>
      <c r="P14" s="168"/>
      <c r="Q14" s="116" t="s">
        <v>4191</v>
      </c>
      <c r="R14" s="14"/>
      <c r="U14" s="97"/>
    </row>
    <row r="15" spans="1:21" x14ac:dyDescent="0.25">
      <c r="A15" s="798"/>
      <c r="B15" s="798"/>
      <c r="C15" s="798"/>
      <c r="D15" s="798"/>
      <c r="E15" s="798"/>
      <c r="F15" s="807"/>
      <c r="G15" s="798"/>
      <c r="H15" s="798"/>
      <c r="I15" s="798"/>
      <c r="J15" s="798"/>
      <c r="K15" s="798" t="s">
        <v>4192</v>
      </c>
      <c r="L15" s="798">
        <v>400</v>
      </c>
      <c r="M15" s="116">
        <v>0</v>
      </c>
      <c r="N15" s="116"/>
      <c r="O15" s="116">
        <v>412</v>
      </c>
      <c r="P15" s="168"/>
      <c r="Q15" s="116"/>
      <c r="R15" s="14"/>
      <c r="U15" s="97"/>
    </row>
    <row r="16" spans="1:21" ht="30" x14ac:dyDescent="0.25">
      <c r="A16" s="798"/>
      <c r="B16" s="798"/>
      <c r="C16" s="798"/>
      <c r="D16" s="798"/>
      <c r="E16" s="798"/>
      <c r="F16" s="807"/>
      <c r="G16" s="798"/>
      <c r="H16" s="798"/>
      <c r="I16" s="798"/>
      <c r="J16" s="798"/>
      <c r="K16" s="798" t="s">
        <v>4193</v>
      </c>
      <c r="L16" s="798">
        <v>17</v>
      </c>
      <c r="M16" s="116">
        <v>0</v>
      </c>
      <c r="N16" s="116"/>
      <c r="O16" s="116">
        <v>9</v>
      </c>
      <c r="P16" s="168"/>
      <c r="Q16" s="116" t="s">
        <v>4194</v>
      </c>
      <c r="R16" s="14"/>
      <c r="U16" s="97"/>
    </row>
    <row r="17" spans="1:21" ht="30" x14ac:dyDescent="0.25">
      <c r="A17" s="798"/>
      <c r="B17" s="798"/>
      <c r="C17" s="798"/>
      <c r="D17" s="798"/>
      <c r="E17" s="798"/>
      <c r="F17" s="807"/>
      <c r="G17" s="798"/>
      <c r="H17" s="798"/>
      <c r="I17" s="798"/>
      <c r="J17" s="798"/>
      <c r="K17" s="798" t="s">
        <v>4189</v>
      </c>
      <c r="L17" s="798">
        <v>90</v>
      </c>
      <c r="M17" s="116"/>
      <c r="N17" s="116"/>
      <c r="O17" s="116"/>
      <c r="P17" s="116"/>
      <c r="Q17" s="116" t="s">
        <v>4195</v>
      </c>
      <c r="R17" s="14"/>
      <c r="U17" s="97"/>
    </row>
    <row r="18" spans="1:21" ht="165" x14ac:dyDescent="0.25">
      <c r="A18" s="798" t="s">
        <v>52</v>
      </c>
      <c r="B18" s="798" t="s">
        <v>53</v>
      </c>
      <c r="C18" s="798" t="s">
        <v>54</v>
      </c>
      <c r="D18" s="798">
        <v>222320000</v>
      </c>
      <c r="E18" s="798" t="s">
        <v>4196</v>
      </c>
      <c r="F18" s="807" t="s">
        <v>4068</v>
      </c>
      <c r="G18" s="798" t="s">
        <v>4069</v>
      </c>
      <c r="H18" s="798" t="s">
        <v>4070</v>
      </c>
      <c r="I18" s="798"/>
      <c r="J18" s="798"/>
      <c r="K18" s="798" t="s">
        <v>4197</v>
      </c>
      <c r="L18" s="798">
        <v>700</v>
      </c>
      <c r="M18" s="116">
        <v>0</v>
      </c>
      <c r="N18" s="116"/>
      <c r="O18" s="116">
        <v>639</v>
      </c>
      <c r="P18" s="168"/>
      <c r="Q18" s="116" t="s">
        <v>4198</v>
      </c>
      <c r="R18" s="14"/>
      <c r="U18" s="97"/>
    </row>
    <row r="19" spans="1:21" ht="180" x14ac:dyDescent="0.25">
      <c r="A19" s="798" t="s">
        <v>52</v>
      </c>
      <c r="B19" s="798" t="s">
        <v>53</v>
      </c>
      <c r="C19" s="798" t="s">
        <v>54</v>
      </c>
      <c r="D19" s="798">
        <v>222330000</v>
      </c>
      <c r="E19" s="798" t="s">
        <v>4199</v>
      </c>
      <c r="F19" s="807" t="s">
        <v>4073</v>
      </c>
      <c r="G19" s="798" t="s">
        <v>4074</v>
      </c>
      <c r="H19" s="798" t="s">
        <v>4075</v>
      </c>
      <c r="I19" s="798"/>
      <c r="J19" s="798"/>
      <c r="K19" s="798" t="s">
        <v>4200</v>
      </c>
      <c r="L19" s="798">
        <v>15</v>
      </c>
      <c r="M19" s="116">
        <v>3</v>
      </c>
      <c r="N19" s="116"/>
      <c r="O19" s="116">
        <v>10</v>
      </c>
      <c r="P19" s="168"/>
      <c r="Q19" s="116" t="s">
        <v>4201</v>
      </c>
      <c r="R19" s="14"/>
      <c r="U19" s="97"/>
    </row>
    <row r="20" spans="1:21" ht="120" x14ac:dyDescent="0.25">
      <c r="A20" s="798" t="s">
        <v>52</v>
      </c>
      <c r="B20" s="798" t="s">
        <v>53</v>
      </c>
      <c r="C20" s="798" t="s">
        <v>54</v>
      </c>
      <c r="D20" s="798">
        <v>222340000</v>
      </c>
      <c r="E20" s="798" t="s">
        <v>4202</v>
      </c>
      <c r="F20" s="807" t="s">
        <v>71</v>
      </c>
      <c r="G20" s="798" t="s">
        <v>4088</v>
      </c>
      <c r="H20" s="798" t="s">
        <v>4089</v>
      </c>
      <c r="I20" s="798"/>
      <c r="J20" s="798"/>
      <c r="K20" s="798" t="s">
        <v>4203</v>
      </c>
      <c r="L20" s="798">
        <v>1800</v>
      </c>
      <c r="M20" s="116"/>
      <c r="N20" s="116"/>
      <c r="O20" s="116">
        <v>1800</v>
      </c>
      <c r="P20" s="801"/>
      <c r="Q20" s="814" t="s">
        <v>4204</v>
      </c>
      <c r="R20" s="14"/>
      <c r="U20" s="97"/>
    </row>
    <row r="21" spans="1:21" ht="105" x14ac:dyDescent="0.25">
      <c r="A21" s="798" t="s">
        <v>52</v>
      </c>
      <c r="B21" s="798" t="s">
        <v>53</v>
      </c>
      <c r="C21" s="798" t="s">
        <v>212</v>
      </c>
      <c r="D21" s="798">
        <v>222410000</v>
      </c>
      <c r="E21" s="798" t="s">
        <v>4205</v>
      </c>
      <c r="F21" s="807" t="s">
        <v>4098</v>
      </c>
      <c r="G21" s="798" t="s">
        <v>4099</v>
      </c>
      <c r="H21" s="798" t="s">
        <v>4100</v>
      </c>
      <c r="I21" s="798"/>
      <c r="J21" s="798"/>
      <c r="K21" s="798" t="s">
        <v>4206</v>
      </c>
      <c r="L21" s="798">
        <v>1250</v>
      </c>
      <c r="M21" s="116"/>
      <c r="N21" s="116"/>
      <c r="O21" s="116">
        <f>46+17</f>
        <v>63</v>
      </c>
      <c r="P21" s="801"/>
      <c r="Q21" s="814" t="s">
        <v>4204</v>
      </c>
      <c r="R21" s="14"/>
      <c r="U21" s="97"/>
    </row>
    <row r="22" spans="1:21" ht="45" x14ac:dyDescent="0.25">
      <c r="A22" s="798"/>
      <c r="B22" s="798"/>
      <c r="C22" s="798"/>
      <c r="D22" s="798"/>
      <c r="E22" s="798"/>
      <c r="F22" s="807"/>
      <c r="G22" s="798"/>
      <c r="H22" s="798"/>
      <c r="I22" s="798"/>
      <c r="J22" s="798"/>
      <c r="K22" s="798" t="s">
        <v>4207</v>
      </c>
      <c r="L22" s="798">
        <v>0</v>
      </c>
      <c r="M22" s="116"/>
      <c r="N22" s="116"/>
      <c r="O22" s="116">
        <v>1</v>
      </c>
      <c r="P22" s="168"/>
      <c r="Q22" s="116" t="s">
        <v>4208</v>
      </c>
      <c r="R22" s="14"/>
      <c r="U22" s="97"/>
    </row>
    <row r="23" spans="1:21" ht="105" x14ac:dyDescent="0.25">
      <c r="A23" s="798" t="s">
        <v>52</v>
      </c>
      <c r="B23" s="798" t="s">
        <v>53</v>
      </c>
      <c r="C23" s="798" t="s">
        <v>4209</v>
      </c>
      <c r="D23" s="798">
        <v>222510000</v>
      </c>
      <c r="E23" s="798" t="s">
        <v>4210</v>
      </c>
      <c r="F23" s="807" t="s">
        <v>4103</v>
      </c>
      <c r="G23" s="798" t="s">
        <v>4104</v>
      </c>
      <c r="H23" s="798" t="s">
        <v>4105</v>
      </c>
      <c r="I23" s="798"/>
      <c r="J23" s="798"/>
      <c r="K23" s="798" t="s">
        <v>4211</v>
      </c>
      <c r="L23" s="798">
        <v>4</v>
      </c>
      <c r="M23" s="116"/>
      <c r="N23" s="116">
        <v>4</v>
      </c>
      <c r="O23" s="116"/>
      <c r="P23" s="116"/>
      <c r="Q23" s="116" t="s">
        <v>4107</v>
      </c>
      <c r="R23" s="14"/>
      <c r="U23" s="97"/>
    </row>
    <row r="24" spans="1:21" ht="30" x14ac:dyDescent="0.25">
      <c r="A24" s="798"/>
      <c r="B24" s="798"/>
      <c r="C24" s="798"/>
      <c r="D24" s="798"/>
      <c r="E24" s="798"/>
      <c r="F24" s="807"/>
      <c r="G24" s="798"/>
      <c r="H24" s="798"/>
      <c r="I24" s="798"/>
      <c r="J24" s="798"/>
      <c r="K24" s="798" t="s">
        <v>4212</v>
      </c>
      <c r="L24" s="798">
        <v>4</v>
      </c>
      <c r="M24" s="116"/>
      <c r="N24" s="116"/>
      <c r="O24" s="116"/>
      <c r="P24" s="116"/>
      <c r="Q24" s="116"/>
      <c r="R24" s="14"/>
      <c r="U24" s="97"/>
    </row>
    <row r="25" spans="1:21" ht="184.5" customHeight="1" x14ac:dyDescent="0.25">
      <c r="A25" s="798" t="s">
        <v>52</v>
      </c>
      <c r="B25" s="798" t="s">
        <v>53</v>
      </c>
      <c r="C25" s="798" t="s">
        <v>4108</v>
      </c>
      <c r="D25" s="798">
        <v>222610000</v>
      </c>
      <c r="E25" s="798" t="s">
        <v>4213</v>
      </c>
      <c r="F25" s="807" t="s">
        <v>4109</v>
      </c>
      <c r="G25" s="798" t="s">
        <v>4110</v>
      </c>
      <c r="H25" s="798" t="s">
        <v>4111</v>
      </c>
      <c r="I25" s="798">
        <v>0</v>
      </c>
      <c r="J25" s="798"/>
      <c r="K25" s="798" t="s">
        <v>4214</v>
      </c>
      <c r="L25" s="798">
        <v>3</v>
      </c>
      <c r="M25" s="116">
        <v>3</v>
      </c>
      <c r="N25" s="116"/>
      <c r="O25" s="116">
        <v>3</v>
      </c>
      <c r="P25" s="116"/>
      <c r="Q25" s="116" t="s">
        <v>4215</v>
      </c>
      <c r="R25" s="14"/>
      <c r="U25" s="97"/>
    </row>
    <row r="26" spans="1:21" ht="90" x14ac:dyDescent="0.25">
      <c r="A26" s="798">
        <v>0</v>
      </c>
      <c r="B26" s="798">
        <v>0</v>
      </c>
      <c r="C26" s="798">
        <v>0</v>
      </c>
      <c r="D26" s="798">
        <v>0</v>
      </c>
      <c r="E26" s="798" t="s">
        <v>102</v>
      </c>
      <c r="F26" s="807">
        <v>0</v>
      </c>
      <c r="G26" s="798">
        <v>0</v>
      </c>
      <c r="H26" s="798">
        <v>0</v>
      </c>
      <c r="I26" s="798"/>
      <c r="J26" s="798"/>
      <c r="K26" s="798" t="s">
        <v>4216</v>
      </c>
      <c r="L26" s="798">
        <v>1</v>
      </c>
      <c r="M26" s="116">
        <v>1</v>
      </c>
      <c r="N26" s="116"/>
      <c r="O26" s="116">
        <v>1</v>
      </c>
      <c r="P26" s="116"/>
      <c r="Q26" s="116" t="s">
        <v>4217</v>
      </c>
      <c r="R26" s="14"/>
      <c r="U26" s="97"/>
    </row>
    <row r="27" spans="1:21" ht="60" x14ac:dyDescent="0.25">
      <c r="A27" s="798">
        <v>0</v>
      </c>
      <c r="B27" s="798">
        <v>0</v>
      </c>
      <c r="C27" s="798">
        <v>0</v>
      </c>
      <c r="D27" s="798">
        <v>0</v>
      </c>
      <c r="E27" s="798" t="s">
        <v>102</v>
      </c>
      <c r="F27" s="807">
        <v>0</v>
      </c>
      <c r="G27" s="798">
        <v>0</v>
      </c>
      <c r="H27" s="798">
        <v>0</v>
      </c>
      <c r="I27" s="798"/>
      <c r="J27" s="798"/>
      <c r="K27" s="798" t="s">
        <v>4218</v>
      </c>
      <c r="L27" s="798">
        <v>3</v>
      </c>
      <c r="M27" s="116"/>
      <c r="N27" s="116"/>
      <c r="O27" s="116">
        <v>3</v>
      </c>
      <c r="P27" s="116"/>
      <c r="Q27" s="116" t="s">
        <v>4219</v>
      </c>
      <c r="R27" s="14"/>
      <c r="U27" s="97"/>
    </row>
    <row r="28" spans="1:21" ht="45" x14ac:dyDescent="0.25">
      <c r="A28" s="798">
        <v>0</v>
      </c>
      <c r="B28" s="798">
        <v>0</v>
      </c>
      <c r="C28" s="798">
        <v>0</v>
      </c>
      <c r="D28" s="798">
        <v>0</v>
      </c>
      <c r="E28" s="798" t="s">
        <v>102</v>
      </c>
      <c r="F28" s="807">
        <v>0</v>
      </c>
      <c r="G28" s="798">
        <v>0</v>
      </c>
      <c r="H28" s="798">
        <v>0</v>
      </c>
      <c r="I28" s="798"/>
      <c r="J28" s="798"/>
      <c r="K28" s="798" t="s">
        <v>4220</v>
      </c>
      <c r="L28" s="798">
        <v>5</v>
      </c>
      <c r="M28" s="116">
        <v>15</v>
      </c>
      <c r="N28" s="116"/>
      <c r="O28" s="116">
        <v>15</v>
      </c>
      <c r="P28" s="116"/>
      <c r="Q28" s="116" t="s">
        <v>4221</v>
      </c>
      <c r="R28" s="14"/>
      <c r="U28" s="97"/>
    </row>
    <row r="29" spans="1:21" ht="105" x14ac:dyDescent="0.25">
      <c r="A29" s="798" t="s">
        <v>52</v>
      </c>
      <c r="B29" s="798" t="s">
        <v>53</v>
      </c>
      <c r="C29" s="798" t="s">
        <v>4108</v>
      </c>
      <c r="D29" s="798">
        <v>222620000</v>
      </c>
      <c r="E29" s="798" t="s">
        <v>4222</v>
      </c>
      <c r="F29" s="807" t="s">
        <v>4125</v>
      </c>
      <c r="G29" s="798" t="s">
        <v>4126</v>
      </c>
      <c r="H29" s="798" t="s">
        <v>4127</v>
      </c>
      <c r="I29" s="798">
        <v>0</v>
      </c>
      <c r="J29" s="798"/>
      <c r="K29" s="798" t="s">
        <v>4223</v>
      </c>
      <c r="L29" s="798">
        <v>1</v>
      </c>
      <c r="M29" s="116">
        <v>0</v>
      </c>
      <c r="N29" s="116"/>
      <c r="O29" s="116">
        <v>0</v>
      </c>
      <c r="P29" s="116"/>
      <c r="Q29" s="116" t="s">
        <v>4128</v>
      </c>
      <c r="R29" s="14"/>
      <c r="U29" s="97"/>
    </row>
    <row r="30" spans="1:21" ht="105" x14ac:dyDescent="0.25">
      <c r="A30" s="798" t="s">
        <v>52</v>
      </c>
      <c r="B30" s="798" t="s">
        <v>53</v>
      </c>
      <c r="C30" s="798" t="s">
        <v>4108</v>
      </c>
      <c r="D30" s="798">
        <v>222630000</v>
      </c>
      <c r="E30" s="798" t="s">
        <v>4224</v>
      </c>
      <c r="F30" s="807" t="s">
        <v>4129</v>
      </c>
      <c r="G30" s="798" t="s">
        <v>4130</v>
      </c>
      <c r="H30" s="798" t="s">
        <v>4131</v>
      </c>
      <c r="I30" s="798">
        <v>0</v>
      </c>
      <c r="J30" s="798"/>
      <c r="K30" s="798" t="s">
        <v>4225</v>
      </c>
      <c r="L30" s="798">
        <v>12</v>
      </c>
      <c r="M30" s="116">
        <v>5</v>
      </c>
      <c r="N30" s="116"/>
      <c r="O30" s="116">
        <v>5</v>
      </c>
      <c r="P30" s="116"/>
      <c r="Q30" s="116" t="s">
        <v>4226</v>
      </c>
      <c r="R30" s="14"/>
      <c r="U30" s="97"/>
    </row>
    <row r="31" spans="1:21" ht="45" x14ac:dyDescent="0.25">
      <c r="A31" s="798"/>
      <c r="B31" s="798"/>
      <c r="C31" s="798"/>
      <c r="D31" s="798"/>
      <c r="E31" s="798"/>
      <c r="F31" s="807"/>
      <c r="G31" s="798"/>
      <c r="H31" s="798"/>
      <c r="I31" s="798"/>
      <c r="J31" s="798"/>
      <c r="K31" s="798" t="s">
        <v>4227</v>
      </c>
      <c r="L31" s="798">
        <v>625</v>
      </c>
      <c r="M31" s="116">
        <v>106</v>
      </c>
      <c r="N31" s="116"/>
      <c r="O31" s="116">
        <v>106</v>
      </c>
      <c r="P31" s="116"/>
      <c r="Q31" s="116"/>
      <c r="R31" s="14"/>
      <c r="U31" s="97"/>
    </row>
    <row r="32" spans="1:21" ht="30" x14ac:dyDescent="0.25">
      <c r="A32" s="798"/>
      <c r="B32" s="798"/>
      <c r="C32" s="798"/>
      <c r="D32" s="798"/>
      <c r="E32" s="798"/>
      <c r="F32" s="807"/>
      <c r="G32" s="798"/>
      <c r="H32" s="798"/>
      <c r="I32" s="798"/>
      <c r="J32" s="798"/>
      <c r="K32" s="798" t="s">
        <v>4228</v>
      </c>
      <c r="L32" s="798">
        <v>1</v>
      </c>
      <c r="M32" s="116">
        <v>1</v>
      </c>
      <c r="N32" s="116"/>
      <c r="O32" s="116">
        <v>1</v>
      </c>
      <c r="P32" s="116"/>
      <c r="Q32" s="116"/>
      <c r="R32" s="14"/>
      <c r="U32" s="97"/>
    </row>
    <row r="33" spans="1:97" ht="105" x14ac:dyDescent="0.25">
      <c r="A33" s="798" t="s">
        <v>52</v>
      </c>
      <c r="B33" s="798" t="s">
        <v>53</v>
      </c>
      <c r="C33" s="798" t="s">
        <v>69</v>
      </c>
      <c r="D33" s="798">
        <v>222710000</v>
      </c>
      <c r="E33" s="798" t="s">
        <v>4229</v>
      </c>
      <c r="F33" s="807" t="s">
        <v>4136</v>
      </c>
      <c r="G33" s="798" t="s">
        <v>4137</v>
      </c>
      <c r="H33" s="798" t="s">
        <v>4138</v>
      </c>
      <c r="I33" s="798"/>
      <c r="J33" s="798"/>
      <c r="K33" s="798" t="s">
        <v>4230</v>
      </c>
      <c r="L33" s="798">
        <v>16</v>
      </c>
      <c r="M33" s="116"/>
      <c r="N33" s="116">
        <v>16</v>
      </c>
      <c r="O33" s="116">
        <v>16</v>
      </c>
      <c r="P33" s="168"/>
      <c r="Q33" s="116" t="s">
        <v>4231</v>
      </c>
      <c r="R33" s="14"/>
      <c r="U33" s="97"/>
    </row>
    <row r="34" spans="1:97" ht="105" x14ac:dyDescent="0.25">
      <c r="A34" s="798" t="s">
        <v>52</v>
      </c>
      <c r="B34" s="798" t="s">
        <v>53</v>
      </c>
      <c r="C34" s="798" t="s">
        <v>274</v>
      </c>
      <c r="D34" s="798">
        <v>222810000</v>
      </c>
      <c r="E34" s="798" t="s">
        <v>420</v>
      </c>
      <c r="F34" s="807" t="s">
        <v>4143</v>
      </c>
      <c r="G34" s="798" t="s">
        <v>4144</v>
      </c>
      <c r="H34" s="798" t="s">
        <v>4145</v>
      </c>
      <c r="I34" s="798"/>
      <c r="J34" s="798"/>
      <c r="K34" s="798" t="s">
        <v>4232</v>
      </c>
      <c r="L34" s="798">
        <v>11</v>
      </c>
      <c r="M34" s="116"/>
      <c r="N34" s="116">
        <v>16</v>
      </c>
      <c r="O34" s="116">
        <v>16</v>
      </c>
      <c r="P34" s="168"/>
      <c r="Q34" s="116" t="s">
        <v>4233</v>
      </c>
      <c r="R34" s="14"/>
      <c r="U34" s="97"/>
    </row>
    <row r="35" spans="1:97" ht="105" x14ac:dyDescent="0.25">
      <c r="A35" s="798" t="s">
        <v>52</v>
      </c>
      <c r="B35" s="798" t="s">
        <v>53</v>
      </c>
      <c r="C35" s="798" t="s">
        <v>274</v>
      </c>
      <c r="D35" s="798">
        <v>222820000</v>
      </c>
      <c r="E35" s="798" t="s">
        <v>4234</v>
      </c>
      <c r="F35" s="807" t="s">
        <v>4148</v>
      </c>
      <c r="G35" s="798" t="s">
        <v>4149</v>
      </c>
      <c r="H35" s="798" t="s">
        <v>4150</v>
      </c>
      <c r="I35" s="798"/>
      <c r="J35" s="798"/>
      <c r="K35" s="798" t="s">
        <v>4235</v>
      </c>
      <c r="L35" s="808">
        <v>0.25</v>
      </c>
      <c r="M35" s="116"/>
      <c r="N35" s="815">
        <v>0.25</v>
      </c>
      <c r="O35" s="116"/>
      <c r="P35" s="116"/>
      <c r="Q35" s="116" t="s">
        <v>4236</v>
      </c>
      <c r="R35" s="14"/>
      <c r="U35" s="97"/>
    </row>
    <row r="36" spans="1:97" s="561" customFormat="1" ht="147.75" customHeight="1" x14ac:dyDescent="0.25">
      <c r="A36" s="798" t="s">
        <v>78</v>
      </c>
      <c r="B36" s="798" t="s">
        <v>79</v>
      </c>
      <c r="C36" s="798" t="s">
        <v>80</v>
      </c>
      <c r="D36" s="798">
        <v>234220005</v>
      </c>
      <c r="E36" s="798" t="s">
        <v>81</v>
      </c>
      <c r="F36" s="807" t="s">
        <v>4153</v>
      </c>
      <c r="G36" s="798" t="s">
        <v>4154</v>
      </c>
      <c r="H36" s="798" t="s">
        <v>4155</v>
      </c>
      <c r="I36" s="798"/>
      <c r="J36" s="798"/>
      <c r="K36" s="798" t="s">
        <v>85</v>
      </c>
      <c r="L36" s="798">
        <v>600</v>
      </c>
      <c r="M36" s="116">
        <v>3</v>
      </c>
      <c r="N36" s="116"/>
      <c r="O36" s="116"/>
      <c r="P36" s="116"/>
      <c r="Q36" s="116" t="s">
        <v>4237</v>
      </c>
      <c r="R36" s="14"/>
      <c r="S36" s="1"/>
      <c r="T36" s="1"/>
      <c r="U36" s="97"/>
    </row>
    <row r="37" spans="1:97" ht="75" x14ac:dyDescent="0.25">
      <c r="A37" s="798" t="s">
        <v>3925</v>
      </c>
      <c r="B37" s="798" t="s">
        <v>4157</v>
      </c>
      <c r="C37" s="798" t="s">
        <v>4158</v>
      </c>
      <c r="D37" s="798">
        <v>271110000</v>
      </c>
      <c r="E37" s="798" t="s">
        <v>4238</v>
      </c>
      <c r="F37" s="807" t="s">
        <v>4159</v>
      </c>
      <c r="G37" s="798" t="s">
        <v>4160</v>
      </c>
      <c r="H37" s="798" t="s">
        <v>4161</v>
      </c>
      <c r="I37" s="798"/>
      <c r="J37" s="798"/>
      <c r="K37" s="798" t="s">
        <v>4239</v>
      </c>
      <c r="L37" s="798">
        <v>3</v>
      </c>
      <c r="M37" s="116"/>
      <c r="N37" s="116"/>
      <c r="O37" s="116"/>
      <c r="P37" s="116"/>
      <c r="Q37" s="116"/>
      <c r="R37" s="14"/>
      <c r="U37" s="97"/>
    </row>
    <row r="38" spans="1:97" ht="120" x14ac:dyDescent="0.25">
      <c r="A38" s="798">
        <v>0</v>
      </c>
      <c r="B38" s="798">
        <v>0</v>
      </c>
      <c r="C38" s="798">
        <v>0</v>
      </c>
      <c r="D38" s="798">
        <v>0</v>
      </c>
      <c r="E38" s="798" t="s">
        <v>4240</v>
      </c>
      <c r="F38" s="798">
        <v>0</v>
      </c>
      <c r="G38" s="798">
        <v>0</v>
      </c>
      <c r="H38" s="798" t="s">
        <v>4241</v>
      </c>
      <c r="I38" s="798"/>
      <c r="J38" s="798"/>
      <c r="K38" s="798" t="s">
        <v>4242</v>
      </c>
      <c r="L38" s="798">
        <v>1</v>
      </c>
      <c r="M38" s="116"/>
      <c r="N38" s="116"/>
      <c r="O38" s="116"/>
      <c r="P38" s="116"/>
      <c r="Q38" s="116"/>
      <c r="R38" s="14"/>
      <c r="U38" s="97"/>
    </row>
    <row r="39" spans="1:97" s="395" customFormat="1" ht="105" x14ac:dyDescent="0.25">
      <c r="A39" s="798" t="s">
        <v>52</v>
      </c>
      <c r="B39" s="798" t="s">
        <v>53</v>
      </c>
      <c r="C39" s="798" t="s">
        <v>4026</v>
      </c>
      <c r="D39" s="798" t="s">
        <v>4163</v>
      </c>
      <c r="E39" s="798" t="s">
        <v>4243</v>
      </c>
      <c r="F39" s="807" t="s">
        <v>4164</v>
      </c>
      <c r="G39" s="798">
        <v>22057001</v>
      </c>
      <c r="H39" s="798" t="s">
        <v>4165</v>
      </c>
      <c r="I39" s="816"/>
      <c r="J39" s="798"/>
      <c r="K39" s="798" t="s">
        <v>4244</v>
      </c>
      <c r="L39" s="798">
        <v>6000</v>
      </c>
      <c r="M39" s="798">
        <v>1</v>
      </c>
      <c r="N39" s="798"/>
      <c r="O39" s="817">
        <v>11090</v>
      </c>
      <c r="P39" s="827"/>
      <c r="Q39" s="798"/>
      <c r="R39" s="14"/>
      <c r="S39" s="1"/>
      <c r="T39" s="1"/>
      <c r="U39" s="97"/>
      <c r="V39" s="809"/>
      <c r="W39" s="809"/>
      <c r="X39" s="809"/>
      <c r="Y39" s="809"/>
      <c r="Z39" s="809"/>
      <c r="AA39" s="809"/>
      <c r="AB39" s="809"/>
      <c r="AC39" s="809"/>
      <c r="AD39" s="809"/>
      <c r="AE39" s="809"/>
      <c r="AF39" s="809"/>
      <c r="AG39" s="809"/>
      <c r="AH39" s="809"/>
      <c r="AK39" s="810"/>
      <c r="AO39" s="810"/>
      <c r="AS39" s="810"/>
      <c r="AW39" s="810"/>
      <c r="BA39" s="810"/>
      <c r="BE39" s="810"/>
      <c r="BI39" s="810"/>
      <c r="BM39" s="810"/>
      <c r="BQ39" s="810"/>
      <c r="BU39" s="810"/>
      <c r="BY39" s="810"/>
      <c r="CC39" s="810"/>
      <c r="CG39" s="810"/>
      <c r="CK39" s="810"/>
      <c r="CO39" s="810"/>
      <c r="CS39" s="810"/>
    </row>
    <row r="40" spans="1:97" ht="165" x14ac:dyDescent="0.25">
      <c r="A40" s="798" t="s">
        <v>52</v>
      </c>
      <c r="B40" s="798" t="s">
        <v>53</v>
      </c>
      <c r="C40" s="798" t="s">
        <v>54</v>
      </c>
      <c r="D40" s="798">
        <v>222340000</v>
      </c>
      <c r="E40" s="798" t="s">
        <v>4245</v>
      </c>
      <c r="F40" s="807" t="s">
        <v>4176</v>
      </c>
      <c r="G40" s="798" t="s">
        <v>4088</v>
      </c>
      <c r="H40" s="798" t="s">
        <v>4177</v>
      </c>
      <c r="I40" s="818">
        <f>1000000000-800000000</f>
        <v>200000000</v>
      </c>
      <c r="J40" s="798"/>
      <c r="K40" s="798" t="s">
        <v>4246</v>
      </c>
      <c r="L40" s="798">
        <v>5000</v>
      </c>
      <c r="M40" s="116"/>
      <c r="N40" s="116"/>
      <c r="O40" s="116">
        <v>850</v>
      </c>
      <c r="P40" s="826"/>
      <c r="Q40" s="116"/>
      <c r="R40" s="14"/>
      <c r="U40" s="97"/>
    </row>
  </sheetData>
  <sheetProtection algorithmName="SHA-512" hashValue="TIos8ntEIj9IstHZMKNosVHZfR2vLBZoC1Cx6VfwAA5A9BrD9Lg/aLbwTQoY7pzAbwbyhsWJQRVpxIv6jLAUSg==" saltValue="+XzQemFHehd0Z6o6iUeGjQ==" spinCount="100000" sheet="1" formatCells="0" insertRows="0" selectLockedCells="1"/>
  <mergeCells count="22">
    <mergeCell ref="L7:L8"/>
    <mergeCell ref="M7:M8"/>
    <mergeCell ref="N7:N8"/>
    <mergeCell ref="O7:O8"/>
    <mergeCell ref="P7:P8"/>
    <mergeCell ref="Q7:Q8"/>
    <mergeCell ref="F7:F8"/>
    <mergeCell ref="G7:G8"/>
    <mergeCell ref="H7:H8"/>
    <mergeCell ref="I7:I8"/>
    <mergeCell ref="J7:J8"/>
    <mergeCell ref="K7:K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showZeros="0" topLeftCell="M4" zoomScale="70" zoomScaleNormal="70" workbookViewId="0">
      <pane ySplit="5" topLeftCell="A9" activePane="bottomLeft" state="frozen"/>
      <selection activeCell="A4" sqref="A4"/>
      <selection pane="bottomLeft" activeCell="AQ9" sqref="AQ9"/>
    </sheetView>
  </sheetViews>
  <sheetFormatPr baseColWidth="10" defaultRowHeight="15" x14ac:dyDescent="0.25"/>
  <cols>
    <col min="1" max="1" width="11" style="1" customWidth="1"/>
    <col min="2" max="2" width="14.42578125" style="1" customWidth="1"/>
    <col min="3" max="3" width="12.140625" style="1" customWidth="1"/>
    <col min="4" max="4" width="13" style="1" customWidth="1"/>
    <col min="5" max="5" width="12" style="1" customWidth="1"/>
    <col min="6" max="6" width="9.28515625" style="1" bestFit="1" customWidth="1"/>
    <col min="7" max="7" width="16.140625" style="1" customWidth="1"/>
    <col min="8" max="8" width="14.140625" style="1" customWidth="1"/>
    <col min="9" max="9" width="14" style="1" customWidth="1"/>
    <col min="10" max="10" width="13.7109375" style="1" customWidth="1"/>
    <col min="11" max="11" width="12.85546875" style="1" customWidth="1"/>
    <col min="12" max="12" width="15.5703125" style="1" customWidth="1"/>
    <col min="13" max="13" width="12.140625" style="1" customWidth="1"/>
    <col min="14" max="14" width="13" style="1" customWidth="1"/>
    <col min="15" max="15" width="14.42578125" style="1" customWidth="1"/>
    <col min="16" max="16" width="13.5703125" style="1" customWidth="1"/>
    <col min="17" max="17" width="13.7109375" style="1" customWidth="1"/>
    <col min="18" max="18" width="14.42578125" style="1" customWidth="1"/>
    <col min="19" max="19" width="12.42578125" style="1" customWidth="1"/>
    <col min="20" max="20" width="13.42578125" style="1" customWidth="1"/>
    <col min="21" max="21" width="7" style="1" bestFit="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645">
        <v>2013</v>
      </c>
      <c r="B4" s="645"/>
      <c r="C4" s="645"/>
      <c r="D4" s="645"/>
      <c r="E4" s="645"/>
      <c r="F4" s="645"/>
      <c r="G4" s="645"/>
      <c r="H4" s="645"/>
      <c r="I4" s="645"/>
      <c r="J4" s="645"/>
      <c r="K4" s="645"/>
      <c r="L4" s="645"/>
      <c r="M4" s="645"/>
      <c r="N4" s="645"/>
      <c r="O4" s="645"/>
      <c r="P4" s="645"/>
    </row>
    <row r="5" spans="1:42" x14ac:dyDescent="0.25">
      <c r="A5" s="646" t="s">
        <v>4</v>
      </c>
      <c r="B5" s="646"/>
      <c r="C5" s="20" t="s">
        <v>3410</v>
      </c>
      <c r="D5" s="20"/>
      <c r="E5" s="20"/>
      <c r="F5" s="20"/>
      <c r="G5" s="20"/>
      <c r="H5" s="544">
        <f>I35-H35</f>
        <v>350000000</v>
      </c>
      <c r="I5" s="21"/>
      <c r="J5" s="21"/>
      <c r="K5" s="20"/>
      <c r="L5" s="21"/>
      <c r="M5" s="21"/>
      <c r="N5" s="21"/>
      <c r="O5" s="21"/>
      <c r="P5" s="21"/>
      <c r="Q5" s="22"/>
      <c r="R5" s="22"/>
      <c r="S5" s="22"/>
      <c r="T5" s="22"/>
      <c r="U5" s="22"/>
      <c r="V5" s="22"/>
      <c r="W5" s="22"/>
      <c r="X5" s="22"/>
      <c r="Y5" s="22"/>
      <c r="Z5" s="22"/>
      <c r="AA5" s="22"/>
      <c r="AB5" s="22"/>
      <c r="AC5" s="22"/>
      <c r="AD5" s="22"/>
    </row>
    <row r="7" spans="1:42" s="23" customFormat="1" ht="24" customHeight="1" x14ac:dyDescent="0.2">
      <c r="A7" s="647" t="s">
        <v>6</v>
      </c>
      <c r="B7" s="647" t="s">
        <v>7</v>
      </c>
      <c r="C7" s="647" t="s">
        <v>8</v>
      </c>
      <c r="D7" s="647" t="s">
        <v>9</v>
      </c>
      <c r="E7" s="647" t="s">
        <v>11</v>
      </c>
      <c r="F7" s="647" t="s">
        <v>12</v>
      </c>
      <c r="G7" s="647" t="s">
        <v>13</v>
      </c>
      <c r="H7" s="647" t="s">
        <v>112</v>
      </c>
      <c r="I7" s="679" t="s">
        <v>113</v>
      </c>
      <c r="J7" s="679" t="s">
        <v>114</v>
      </c>
      <c r="K7" s="647" t="s">
        <v>115</v>
      </c>
      <c r="L7" s="679" t="s">
        <v>116</v>
      </c>
      <c r="M7" s="679" t="s">
        <v>117</v>
      </c>
      <c r="N7" s="647" t="s">
        <v>118</v>
      </c>
      <c r="O7" s="657" t="s">
        <v>119</v>
      </c>
      <c r="P7" s="657" t="s">
        <v>120</v>
      </c>
      <c r="Q7" s="670" t="s">
        <v>121</v>
      </c>
      <c r="R7" s="670" t="s">
        <v>122</v>
      </c>
      <c r="S7" s="647" t="s">
        <v>123</v>
      </c>
      <c r="T7" s="672" t="s">
        <v>124</v>
      </c>
      <c r="U7" s="673"/>
      <c r="V7" s="673"/>
      <c r="W7" s="673"/>
      <c r="X7" s="673"/>
      <c r="Y7" s="673"/>
      <c r="Z7" s="673"/>
      <c r="AA7" s="673"/>
      <c r="AB7" s="673"/>
      <c r="AC7" s="673"/>
      <c r="AD7" s="674" t="s">
        <v>22</v>
      </c>
      <c r="AE7" s="676" t="s">
        <v>125</v>
      </c>
      <c r="AF7" s="677"/>
      <c r="AG7" s="677"/>
      <c r="AH7" s="677"/>
      <c r="AI7" s="677"/>
      <c r="AJ7" s="677"/>
      <c r="AK7" s="677"/>
      <c r="AL7" s="677"/>
      <c r="AM7" s="677"/>
      <c r="AN7" s="677"/>
      <c r="AO7" s="677"/>
      <c r="AP7" s="678"/>
    </row>
    <row r="8" spans="1:42" ht="36" customHeight="1" x14ac:dyDescent="0.25">
      <c r="A8" s="648"/>
      <c r="B8" s="648"/>
      <c r="C8" s="648"/>
      <c r="D8" s="648"/>
      <c r="E8" s="648"/>
      <c r="F8" s="648"/>
      <c r="G8" s="648"/>
      <c r="H8" s="648"/>
      <c r="I8" s="680"/>
      <c r="J8" s="680"/>
      <c r="K8" s="648"/>
      <c r="L8" s="680"/>
      <c r="M8" s="680"/>
      <c r="N8" s="648"/>
      <c r="O8" s="658"/>
      <c r="P8" s="658"/>
      <c r="Q8" s="671"/>
      <c r="R8" s="671"/>
      <c r="S8" s="649"/>
      <c r="T8" s="24" t="s">
        <v>126</v>
      </c>
      <c r="U8" s="24" t="s">
        <v>127</v>
      </c>
      <c r="V8" s="24" t="s">
        <v>128</v>
      </c>
      <c r="W8" s="559" t="s">
        <v>129</v>
      </c>
      <c r="X8" s="559" t="s">
        <v>130</v>
      </c>
      <c r="Y8" s="559" t="s">
        <v>131</v>
      </c>
      <c r="Z8" s="559" t="s">
        <v>132</v>
      </c>
      <c r="AA8" s="558" t="s">
        <v>133</v>
      </c>
      <c r="AB8" s="559" t="s">
        <v>134</v>
      </c>
      <c r="AC8" s="559" t="s">
        <v>135</v>
      </c>
      <c r="AD8" s="675"/>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100.5" customHeight="1" x14ac:dyDescent="0.25">
      <c r="A9" s="28" t="s">
        <v>87</v>
      </c>
      <c r="B9" s="28" t="s">
        <v>352</v>
      </c>
      <c r="C9" s="28" t="s">
        <v>3411</v>
      </c>
      <c r="D9" s="28">
        <v>251410000</v>
      </c>
      <c r="E9" s="29" t="s">
        <v>3412</v>
      </c>
      <c r="F9" s="28" t="s">
        <v>3413</v>
      </c>
      <c r="G9" s="28" t="s">
        <v>3414</v>
      </c>
      <c r="H9" s="30">
        <v>400000000</v>
      </c>
      <c r="I9" s="32">
        <v>400000000</v>
      </c>
      <c r="J9" s="32"/>
      <c r="K9" s="32">
        <v>0</v>
      </c>
      <c r="L9" s="32"/>
      <c r="M9" s="32"/>
      <c r="N9" s="30">
        <f>H9+K9</f>
        <v>400000000</v>
      </c>
      <c r="O9" s="32">
        <f>I9+L9</f>
        <v>400000000</v>
      </c>
      <c r="P9" s="32">
        <f>J9+M9</f>
        <v>0</v>
      </c>
      <c r="Q9" s="32">
        <v>110502760</v>
      </c>
      <c r="R9" s="32"/>
      <c r="S9" s="32">
        <f>Q9+R9</f>
        <v>110502760</v>
      </c>
      <c r="T9" s="33">
        <v>0</v>
      </c>
      <c r="U9" s="33">
        <v>0</v>
      </c>
      <c r="V9" s="33">
        <v>0</v>
      </c>
      <c r="W9" s="35"/>
      <c r="X9" s="35"/>
      <c r="Y9" s="35"/>
      <c r="Z9" s="35"/>
      <c r="AA9" s="35">
        <v>0</v>
      </c>
      <c r="AB9" s="35"/>
      <c r="AC9" s="35"/>
      <c r="AD9" s="36"/>
      <c r="AE9" s="36">
        <v>0</v>
      </c>
      <c r="AF9" s="36">
        <v>0</v>
      </c>
      <c r="AG9" s="36">
        <v>0</v>
      </c>
      <c r="AH9" s="37">
        <v>0</v>
      </c>
      <c r="AI9" s="37">
        <v>0</v>
      </c>
      <c r="AJ9" s="37">
        <v>0</v>
      </c>
      <c r="AK9" s="37">
        <v>0</v>
      </c>
      <c r="AL9" s="37">
        <v>0</v>
      </c>
      <c r="AM9" s="37">
        <v>0</v>
      </c>
      <c r="AN9" s="37">
        <v>0</v>
      </c>
      <c r="AO9" s="37">
        <v>0</v>
      </c>
      <c r="AP9" s="37">
        <v>0</v>
      </c>
    </row>
    <row r="10" spans="1:42" ht="24" x14ac:dyDescent="0.25">
      <c r="A10" s="28">
        <v>0</v>
      </c>
      <c r="B10" s="28">
        <v>0</v>
      </c>
      <c r="C10" s="28">
        <v>0</v>
      </c>
      <c r="D10" s="28">
        <v>0</v>
      </c>
      <c r="E10" s="29">
        <v>0</v>
      </c>
      <c r="F10" s="28">
        <v>0</v>
      </c>
      <c r="G10" s="28">
        <v>0</v>
      </c>
      <c r="H10" s="30">
        <v>0</v>
      </c>
      <c r="I10" s="39"/>
      <c r="J10" s="39"/>
      <c r="K10" s="32">
        <v>0</v>
      </c>
      <c r="L10" s="39"/>
      <c r="M10" s="39"/>
      <c r="N10" s="30">
        <f t="shared" ref="N10:P44" si="0">H10+K10</f>
        <v>0</v>
      </c>
      <c r="O10" s="32">
        <f t="shared" si="0"/>
        <v>0</v>
      </c>
      <c r="P10" s="32">
        <f t="shared" si="0"/>
        <v>0</v>
      </c>
      <c r="Q10" s="32"/>
      <c r="R10" s="32"/>
      <c r="S10" s="32">
        <f t="shared" ref="S10:S44" si="1">Q10+R10</f>
        <v>0</v>
      </c>
      <c r="T10" s="33" t="s">
        <v>3415</v>
      </c>
      <c r="U10" s="33" t="s">
        <v>1243</v>
      </c>
      <c r="V10" s="33">
        <v>40</v>
      </c>
      <c r="W10" s="36">
        <v>50</v>
      </c>
      <c r="X10" s="36"/>
      <c r="Y10" s="36">
        <v>50</v>
      </c>
      <c r="Z10" s="36"/>
      <c r="AA10" s="35">
        <v>120</v>
      </c>
      <c r="AB10" s="36">
        <f>4*30</f>
        <v>120</v>
      </c>
      <c r="AC10" s="36"/>
      <c r="AD10" s="36"/>
      <c r="AE10" s="36" t="s">
        <v>192</v>
      </c>
      <c r="AF10" s="36" t="s">
        <v>192</v>
      </c>
      <c r="AG10" s="36" t="s">
        <v>192</v>
      </c>
      <c r="AH10" s="37" t="s">
        <v>192</v>
      </c>
      <c r="AI10" s="37">
        <v>0</v>
      </c>
      <c r="AJ10" s="37">
        <v>0</v>
      </c>
      <c r="AK10" s="37">
        <v>0</v>
      </c>
      <c r="AL10" s="37">
        <v>0</v>
      </c>
      <c r="AM10" s="37">
        <v>0</v>
      </c>
      <c r="AN10" s="37">
        <v>0</v>
      </c>
      <c r="AO10" s="37">
        <v>0</v>
      </c>
      <c r="AP10" s="37">
        <v>0</v>
      </c>
    </row>
    <row r="11" spans="1:42" x14ac:dyDescent="0.25">
      <c r="A11" s="28">
        <v>0</v>
      </c>
      <c r="B11" s="28">
        <v>0</v>
      </c>
      <c r="C11" s="28">
        <v>0</v>
      </c>
      <c r="D11" s="28">
        <v>0</v>
      </c>
      <c r="E11" s="29">
        <v>0</v>
      </c>
      <c r="F11" s="28">
        <v>0</v>
      </c>
      <c r="G11" s="28">
        <v>0</v>
      </c>
      <c r="H11" s="30">
        <v>0</v>
      </c>
      <c r="I11" s="39"/>
      <c r="J11" s="39"/>
      <c r="K11" s="32">
        <v>0</v>
      </c>
      <c r="L11" s="39"/>
      <c r="M11" s="39"/>
      <c r="N11" s="30">
        <f t="shared" si="0"/>
        <v>0</v>
      </c>
      <c r="O11" s="32">
        <f t="shared" si="0"/>
        <v>0</v>
      </c>
      <c r="P11" s="32">
        <f t="shared" si="0"/>
        <v>0</v>
      </c>
      <c r="Q11" s="32"/>
      <c r="R11" s="32"/>
      <c r="S11" s="32">
        <f t="shared" si="1"/>
        <v>0</v>
      </c>
      <c r="T11" s="33" t="s">
        <v>3416</v>
      </c>
      <c r="U11" s="33" t="s">
        <v>1243</v>
      </c>
      <c r="V11" s="33">
        <v>20</v>
      </c>
      <c r="W11" s="36">
        <v>25</v>
      </c>
      <c r="X11" s="36"/>
      <c r="Y11" s="36">
        <v>20</v>
      </c>
      <c r="Z11" s="36"/>
      <c r="AA11" s="35">
        <v>210</v>
      </c>
      <c r="AB11" s="36">
        <f>3*30</f>
        <v>90</v>
      </c>
      <c r="AC11" s="36"/>
      <c r="AD11" s="36"/>
      <c r="AE11" s="36">
        <v>0</v>
      </c>
      <c r="AF11" s="36" t="s">
        <v>192</v>
      </c>
      <c r="AG11" s="36" t="s">
        <v>192</v>
      </c>
      <c r="AH11" s="37" t="s">
        <v>192</v>
      </c>
      <c r="AI11" s="37" t="s">
        <v>192</v>
      </c>
      <c r="AJ11" s="37" t="s">
        <v>192</v>
      </c>
      <c r="AK11" s="37">
        <v>0</v>
      </c>
      <c r="AL11" s="37">
        <v>0</v>
      </c>
      <c r="AM11" s="37">
        <v>0</v>
      </c>
      <c r="AN11" s="37" t="s">
        <v>192</v>
      </c>
      <c r="AO11" s="37" t="s">
        <v>192</v>
      </c>
      <c r="AP11" s="37">
        <v>0</v>
      </c>
    </row>
    <row r="12" spans="1:42" ht="24" x14ac:dyDescent="0.25">
      <c r="A12" s="28">
        <v>0</v>
      </c>
      <c r="B12" s="28">
        <v>0</v>
      </c>
      <c r="C12" s="28">
        <v>0</v>
      </c>
      <c r="D12" s="28">
        <v>0</v>
      </c>
      <c r="E12" s="29">
        <v>0</v>
      </c>
      <c r="F12" s="28">
        <v>0</v>
      </c>
      <c r="G12" s="28">
        <v>0</v>
      </c>
      <c r="H12" s="30">
        <v>0</v>
      </c>
      <c r="I12" s="39"/>
      <c r="J12" s="39"/>
      <c r="K12" s="32">
        <v>0</v>
      </c>
      <c r="L12" s="39"/>
      <c r="M12" s="39"/>
      <c r="N12" s="30">
        <f t="shared" si="0"/>
        <v>0</v>
      </c>
      <c r="O12" s="32">
        <f t="shared" si="0"/>
        <v>0</v>
      </c>
      <c r="P12" s="32">
        <f t="shared" si="0"/>
        <v>0</v>
      </c>
      <c r="Q12" s="32"/>
      <c r="R12" s="32"/>
      <c r="S12" s="32">
        <f t="shared" si="1"/>
        <v>0</v>
      </c>
      <c r="T12" s="33" t="s">
        <v>3417</v>
      </c>
      <c r="U12" s="33" t="s">
        <v>1243</v>
      </c>
      <c r="V12" s="33">
        <v>20</v>
      </c>
      <c r="W12" s="36">
        <v>25</v>
      </c>
      <c r="X12" s="36"/>
      <c r="Y12" s="36">
        <v>25</v>
      </c>
      <c r="Z12" s="36"/>
      <c r="AA12" s="35">
        <v>150</v>
      </c>
      <c r="AB12" s="36">
        <f>2*30</f>
        <v>60</v>
      </c>
      <c r="AC12" s="36"/>
      <c r="AD12" s="36"/>
      <c r="AE12" s="36">
        <v>0</v>
      </c>
      <c r="AF12" s="36">
        <v>0</v>
      </c>
      <c r="AG12" s="36">
        <v>0</v>
      </c>
      <c r="AH12" s="37">
        <v>0</v>
      </c>
      <c r="AI12" s="37" t="s">
        <v>192</v>
      </c>
      <c r="AJ12" s="37" t="s">
        <v>192</v>
      </c>
      <c r="AK12" s="37" t="s">
        <v>192</v>
      </c>
      <c r="AL12" s="37" t="s">
        <v>192</v>
      </c>
      <c r="AM12" s="37" t="s">
        <v>192</v>
      </c>
      <c r="AN12" s="37">
        <v>0</v>
      </c>
      <c r="AO12" s="37">
        <v>0</v>
      </c>
      <c r="AP12" s="37">
        <v>0</v>
      </c>
    </row>
    <row r="13" spans="1:42" ht="225" x14ac:dyDescent="0.25">
      <c r="A13" s="28">
        <v>0</v>
      </c>
      <c r="B13" s="28">
        <v>0</v>
      </c>
      <c r="C13" s="28">
        <v>0</v>
      </c>
      <c r="D13" s="28">
        <v>0</v>
      </c>
      <c r="E13" s="29">
        <v>0</v>
      </c>
      <c r="F13" s="28">
        <v>0</v>
      </c>
      <c r="G13" s="28">
        <v>0</v>
      </c>
      <c r="H13" s="30">
        <v>0</v>
      </c>
      <c r="I13" s="39"/>
      <c r="J13" s="39"/>
      <c r="K13" s="32">
        <v>0</v>
      </c>
      <c r="L13" s="39"/>
      <c r="M13" s="39"/>
      <c r="N13" s="30">
        <f t="shared" si="0"/>
        <v>0</v>
      </c>
      <c r="O13" s="32">
        <f t="shared" si="0"/>
        <v>0</v>
      </c>
      <c r="P13" s="32">
        <f t="shared" si="0"/>
        <v>0</v>
      </c>
      <c r="Q13" s="32"/>
      <c r="R13" s="32"/>
      <c r="S13" s="32">
        <f t="shared" si="1"/>
        <v>0</v>
      </c>
      <c r="T13" s="33" t="s">
        <v>3418</v>
      </c>
      <c r="U13" s="33" t="s">
        <v>1243</v>
      </c>
      <c r="V13" s="33">
        <v>20</v>
      </c>
      <c r="W13" s="36">
        <v>0</v>
      </c>
      <c r="X13" s="36"/>
      <c r="Y13" s="36"/>
      <c r="Z13" s="36"/>
      <c r="AA13" s="35">
        <v>150</v>
      </c>
      <c r="AB13" s="36"/>
      <c r="AC13" s="36"/>
      <c r="AD13" s="36" t="s">
        <v>3419</v>
      </c>
      <c r="AE13" s="36">
        <v>0</v>
      </c>
      <c r="AF13" s="36">
        <v>0</v>
      </c>
      <c r="AG13" s="36">
        <v>0</v>
      </c>
      <c r="AH13" s="37">
        <v>0</v>
      </c>
      <c r="AI13" s="37">
        <v>0</v>
      </c>
      <c r="AJ13" s="37">
        <v>0</v>
      </c>
      <c r="AK13" s="37">
        <v>0</v>
      </c>
      <c r="AL13" s="37" t="s">
        <v>192</v>
      </c>
      <c r="AM13" s="37" t="s">
        <v>192</v>
      </c>
      <c r="AN13" s="37" t="s">
        <v>192</v>
      </c>
      <c r="AO13" s="37" t="s">
        <v>192</v>
      </c>
      <c r="AP13" s="37" t="s">
        <v>192</v>
      </c>
    </row>
    <row r="14" spans="1:42" ht="96" x14ac:dyDescent="0.25">
      <c r="A14" s="28" t="s">
        <v>87</v>
      </c>
      <c r="B14" s="28" t="s">
        <v>352</v>
      </c>
      <c r="C14" s="28" t="s">
        <v>3411</v>
      </c>
      <c r="D14" s="28">
        <v>251420000</v>
      </c>
      <c r="E14" s="29" t="s">
        <v>3420</v>
      </c>
      <c r="F14" s="28" t="s">
        <v>3421</v>
      </c>
      <c r="G14" s="28" t="s">
        <v>3422</v>
      </c>
      <c r="H14" s="30">
        <v>700000000</v>
      </c>
      <c r="I14" s="39">
        <v>700000000</v>
      </c>
      <c r="J14" s="39"/>
      <c r="K14" s="32">
        <v>0</v>
      </c>
      <c r="L14" s="39"/>
      <c r="M14" s="39"/>
      <c r="N14" s="30">
        <f t="shared" si="0"/>
        <v>700000000</v>
      </c>
      <c r="O14" s="32">
        <f t="shared" si="0"/>
        <v>700000000</v>
      </c>
      <c r="P14" s="32">
        <f t="shared" si="0"/>
        <v>0</v>
      </c>
      <c r="Q14" s="32">
        <v>174963000</v>
      </c>
      <c r="R14" s="32"/>
      <c r="S14" s="32">
        <f t="shared" si="1"/>
        <v>174963000</v>
      </c>
      <c r="T14" s="33">
        <v>0</v>
      </c>
      <c r="U14" s="33">
        <v>0</v>
      </c>
      <c r="V14" s="33">
        <v>0</v>
      </c>
      <c r="W14" s="36"/>
      <c r="X14" s="36"/>
      <c r="Y14" s="36"/>
      <c r="Z14" s="36"/>
      <c r="AA14" s="35">
        <v>0</v>
      </c>
      <c r="AB14" s="36"/>
      <c r="AC14" s="36"/>
      <c r="AD14" s="36"/>
      <c r="AE14" s="36">
        <v>0</v>
      </c>
      <c r="AF14" s="36">
        <v>0</v>
      </c>
      <c r="AG14" s="36">
        <v>0</v>
      </c>
      <c r="AH14" s="37">
        <v>0</v>
      </c>
      <c r="AI14" s="37">
        <v>0</v>
      </c>
      <c r="AJ14" s="37">
        <v>0</v>
      </c>
      <c r="AK14" s="37">
        <v>0</v>
      </c>
      <c r="AL14" s="37">
        <v>0</v>
      </c>
      <c r="AM14" s="37">
        <v>0</v>
      </c>
      <c r="AN14" s="37">
        <v>0</v>
      </c>
      <c r="AO14" s="37">
        <v>0</v>
      </c>
      <c r="AP14" s="37">
        <v>0</v>
      </c>
    </row>
    <row r="15" spans="1:42" ht="105" x14ac:dyDescent="0.25">
      <c r="A15" s="28">
        <v>0</v>
      </c>
      <c r="B15" s="28">
        <v>0</v>
      </c>
      <c r="C15" s="28">
        <v>0</v>
      </c>
      <c r="D15" s="28">
        <v>0</v>
      </c>
      <c r="E15" s="29">
        <v>0</v>
      </c>
      <c r="F15" s="28">
        <v>0</v>
      </c>
      <c r="G15" s="28">
        <v>0</v>
      </c>
      <c r="H15" s="30">
        <v>0</v>
      </c>
      <c r="I15" s="39"/>
      <c r="J15" s="39"/>
      <c r="K15" s="32">
        <v>0</v>
      </c>
      <c r="L15" s="39"/>
      <c r="M15" s="39"/>
      <c r="N15" s="30">
        <f t="shared" si="0"/>
        <v>0</v>
      </c>
      <c r="O15" s="32">
        <f t="shared" si="0"/>
        <v>0</v>
      </c>
      <c r="P15" s="32">
        <f t="shared" si="0"/>
        <v>0</v>
      </c>
      <c r="Q15" s="32"/>
      <c r="R15" s="32"/>
      <c r="S15" s="32">
        <f t="shared" si="1"/>
        <v>0</v>
      </c>
      <c r="T15" s="33" t="s">
        <v>3423</v>
      </c>
      <c r="U15" s="33" t="s">
        <v>127</v>
      </c>
      <c r="V15" s="33">
        <v>9</v>
      </c>
      <c r="W15" s="36">
        <v>8</v>
      </c>
      <c r="X15" s="36"/>
      <c r="Y15" s="36">
        <v>6</v>
      </c>
      <c r="Z15" s="36"/>
      <c r="AA15" s="35">
        <v>300</v>
      </c>
      <c r="AB15" s="36">
        <f>6*30</f>
        <v>180</v>
      </c>
      <c r="AC15" s="36"/>
      <c r="AD15" s="36" t="s">
        <v>3424</v>
      </c>
      <c r="AE15" s="36" t="s">
        <v>192</v>
      </c>
      <c r="AF15" s="36" t="s">
        <v>192</v>
      </c>
      <c r="AG15" s="36" t="s">
        <v>192</v>
      </c>
      <c r="AH15" s="37" t="s">
        <v>192</v>
      </c>
      <c r="AI15" s="37" t="s">
        <v>192</v>
      </c>
      <c r="AJ15" s="37" t="s">
        <v>192</v>
      </c>
      <c r="AK15" s="37" t="s">
        <v>192</v>
      </c>
      <c r="AL15" s="37" t="s">
        <v>192</v>
      </c>
      <c r="AM15" s="37" t="s">
        <v>192</v>
      </c>
      <c r="AN15" s="37" t="s">
        <v>192</v>
      </c>
      <c r="AO15" s="37">
        <v>0</v>
      </c>
      <c r="AP15" s="37">
        <v>0</v>
      </c>
    </row>
    <row r="16" spans="1:42" ht="44.25" customHeight="1" x14ac:dyDescent="0.25">
      <c r="A16" s="28">
        <v>0</v>
      </c>
      <c r="B16" s="28">
        <v>0</v>
      </c>
      <c r="C16" s="28">
        <v>0</v>
      </c>
      <c r="D16" s="28">
        <v>0</v>
      </c>
      <c r="E16" s="29">
        <v>0</v>
      </c>
      <c r="F16" s="28">
        <v>0</v>
      </c>
      <c r="G16" s="28">
        <v>0</v>
      </c>
      <c r="H16" s="30">
        <v>0</v>
      </c>
      <c r="I16" s="39"/>
      <c r="J16" s="39"/>
      <c r="K16" s="32">
        <v>0</v>
      </c>
      <c r="L16" s="39"/>
      <c r="M16" s="39"/>
      <c r="N16" s="30">
        <f t="shared" si="0"/>
        <v>0</v>
      </c>
      <c r="O16" s="32">
        <f t="shared" si="0"/>
        <v>0</v>
      </c>
      <c r="P16" s="32">
        <f t="shared" si="0"/>
        <v>0</v>
      </c>
      <c r="Q16" s="32"/>
      <c r="R16" s="32"/>
      <c r="S16" s="32">
        <f t="shared" si="1"/>
        <v>0</v>
      </c>
      <c r="T16" s="33" t="s">
        <v>3425</v>
      </c>
      <c r="U16" s="33" t="s">
        <v>127</v>
      </c>
      <c r="V16" s="33">
        <v>6</v>
      </c>
      <c r="W16" s="36">
        <v>5</v>
      </c>
      <c r="X16" s="36"/>
      <c r="Y16" s="36">
        <v>2</v>
      </c>
      <c r="Z16" s="36"/>
      <c r="AA16" s="35">
        <v>270</v>
      </c>
      <c r="AB16" s="36">
        <v>90</v>
      </c>
      <c r="AC16" s="36"/>
      <c r="AD16" s="36" t="s">
        <v>3426</v>
      </c>
      <c r="AE16" s="36">
        <v>0</v>
      </c>
      <c r="AF16" s="36">
        <v>0</v>
      </c>
      <c r="AG16" s="36">
        <v>0</v>
      </c>
      <c r="AH16" s="37" t="s">
        <v>192</v>
      </c>
      <c r="AI16" s="37" t="s">
        <v>192</v>
      </c>
      <c r="AJ16" s="37" t="s">
        <v>192</v>
      </c>
      <c r="AK16" s="37" t="s">
        <v>192</v>
      </c>
      <c r="AL16" s="37" t="s">
        <v>192</v>
      </c>
      <c r="AM16" s="37" t="s">
        <v>192</v>
      </c>
      <c r="AN16" s="37" t="s">
        <v>192</v>
      </c>
      <c r="AO16" s="37" t="s">
        <v>192</v>
      </c>
      <c r="AP16" s="37" t="s">
        <v>192</v>
      </c>
    </row>
    <row r="17" spans="1:42" ht="24" x14ac:dyDescent="0.25">
      <c r="A17" s="28">
        <v>0</v>
      </c>
      <c r="B17" s="28">
        <v>0</v>
      </c>
      <c r="C17" s="28">
        <v>0</v>
      </c>
      <c r="D17" s="28">
        <v>0</v>
      </c>
      <c r="E17" s="29">
        <v>0</v>
      </c>
      <c r="F17" s="28">
        <v>0</v>
      </c>
      <c r="G17" s="28">
        <v>0</v>
      </c>
      <c r="H17" s="30">
        <v>0</v>
      </c>
      <c r="I17" s="39"/>
      <c r="J17" s="39"/>
      <c r="K17" s="32">
        <v>0</v>
      </c>
      <c r="L17" s="39"/>
      <c r="M17" s="39"/>
      <c r="N17" s="30">
        <f t="shared" si="0"/>
        <v>0</v>
      </c>
      <c r="O17" s="32">
        <f t="shared" si="0"/>
        <v>0</v>
      </c>
      <c r="P17" s="32">
        <f t="shared" si="0"/>
        <v>0</v>
      </c>
      <c r="Q17" s="32"/>
      <c r="R17" s="32"/>
      <c r="S17" s="32">
        <f t="shared" si="1"/>
        <v>0</v>
      </c>
      <c r="T17" s="33" t="s">
        <v>3427</v>
      </c>
      <c r="U17" s="33" t="s">
        <v>127</v>
      </c>
      <c r="V17" s="33">
        <v>1</v>
      </c>
      <c r="W17" s="36">
        <v>1</v>
      </c>
      <c r="X17" s="36"/>
      <c r="Y17" s="36">
        <v>1</v>
      </c>
      <c r="Z17" s="36"/>
      <c r="AA17" s="35">
        <v>180</v>
      </c>
      <c r="AB17" s="36">
        <f t="shared" ref="AB17" si="2">6*30</f>
        <v>180</v>
      </c>
      <c r="AC17" s="36"/>
      <c r="AD17" s="36"/>
      <c r="AE17" s="36" t="s">
        <v>192</v>
      </c>
      <c r="AF17" s="36" t="s">
        <v>192</v>
      </c>
      <c r="AG17" s="36" t="s">
        <v>192</v>
      </c>
      <c r="AH17" s="37" t="s">
        <v>192</v>
      </c>
      <c r="AI17" s="37" t="s">
        <v>192</v>
      </c>
      <c r="AJ17" s="37" t="s">
        <v>192</v>
      </c>
      <c r="AK17" s="37">
        <v>0</v>
      </c>
      <c r="AL17" s="37">
        <v>0</v>
      </c>
      <c r="AM17" s="37">
        <v>0</v>
      </c>
      <c r="AN17" s="37">
        <v>0</v>
      </c>
      <c r="AO17" s="37">
        <v>0</v>
      </c>
      <c r="AP17" s="37">
        <v>0</v>
      </c>
    </row>
    <row r="18" spans="1:42" ht="72" x14ac:dyDescent="0.25">
      <c r="A18" s="28" t="s">
        <v>87</v>
      </c>
      <c r="B18" s="28" t="s">
        <v>352</v>
      </c>
      <c r="C18" s="28" t="s">
        <v>3411</v>
      </c>
      <c r="D18" s="28">
        <v>251430000</v>
      </c>
      <c r="E18" s="29" t="s">
        <v>3428</v>
      </c>
      <c r="F18" s="28" t="s">
        <v>3429</v>
      </c>
      <c r="G18" s="28" t="s">
        <v>3430</v>
      </c>
      <c r="H18" s="30">
        <v>7362000000</v>
      </c>
      <c r="I18" s="39">
        <v>9362000000</v>
      </c>
      <c r="J18" s="39"/>
      <c r="K18" s="32">
        <v>0</v>
      </c>
      <c r="L18" s="39">
        <v>283379150645</v>
      </c>
      <c r="M18" s="39"/>
      <c r="N18" s="30">
        <f t="shared" si="0"/>
        <v>7362000000</v>
      </c>
      <c r="O18" s="32">
        <f t="shared" si="0"/>
        <v>292741150645</v>
      </c>
      <c r="P18" s="32">
        <f t="shared" si="0"/>
        <v>0</v>
      </c>
      <c r="Q18" s="32">
        <v>2994723884</v>
      </c>
      <c r="R18" s="32">
        <v>283379150645</v>
      </c>
      <c r="S18" s="32">
        <f t="shared" si="1"/>
        <v>286373874529</v>
      </c>
      <c r="T18" s="33">
        <v>0</v>
      </c>
      <c r="U18" s="33">
        <v>0</v>
      </c>
      <c r="V18" s="33">
        <v>0</v>
      </c>
      <c r="W18" s="36"/>
      <c r="X18" s="36"/>
      <c r="Y18" s="36"/>
      <c r="Z18" s="36"/>
      <c r="AA18" s="35">
        <v>0</v>
      </c>
      <c r="AB18" s="36"/>
      <c r="AC18" s="36"/>
      <c r="AD18" s="36"/>
      <c r="AE18" s="36">
        <v>0</v>
      </c>
      <c r="AF18" s="36">
        <v>0</v>
      </c>
      <c r="AG18" s="36">
        <v>0</v>
      </c>
      <c r="AH18" s="37">
        <v>0</v>
      </c>
      <c r="AI18" s="37">
        <v>0</v>
      </c>
      <c r="AJ18" s="37">
        <v>0</v>
      </c>
      <c r="AK18" s="37">
        <v>0</v>
      </c>
      <c r="AL18" s="37">
        <v>0</v>
      </c>
      <c r="AM18" s="37">
        <v>0</v>
      </c>
      <c r="AN18" s="37">
        <v>0</v>
      </c>
      <c r="AO18" s="37">
        <v>0</v>
      </c>
      <c r="AP18" s="37">
        <v>0</v>
      </c>
    </row>
    <row r="19" spans="1:42" x14ac:dyDescent="0.25">
      <c r="A19" s="28">
        <v>0</v>
      </c>
      <c r="B19" s="28">
        <v>0</v>
      </c>
      <c r="C19" s="28">
        <v>0</v>
      </c>
      <c r="D19" s="28">
        <v>0</v>
      </c>
      <c r="E19" s="29">
        <v>0</v>
      </c>
      <c r="F19" s="28">
        <v>0</v>
      </c>
      <c r="G19" s="28">
        <v>0</v>
      </c>
      <c r="H19" s="30">
        <v>0</v>
      </c>
      <c r="I19" s="39"/>
      <c r="J19" s="39"/>
      <c r="K19" s="32">
        <v>0</v>
      </c>
      <c r="L19" s="39"/>
      <c r="M19" s="39"/>
      <c r="N19" s="30">
        <f t="shared" si="0"/>
        <v>0</v>
      </c>
      <c r="O19" s="32">
        <f t="shared" si="0"/>
        <v>0</v>
      </c>
      <c r="P19" s="32">
        <f t="shared" si="0"/>
        <v>0</v>
      </c>
      <c r="Q19" s="32"/>
      <c r="R19" s="32"/>
      <c r="S19" s="32">
        <f t="shared" si="1"/>
        <v>0</v>
      </c>
      <c r="T19" s="33" t="s">
        <v>3431</v>
      </c>
      <c r="U19" s="33" t="s">
        <v>1243</v>
      </c>
      <c r="V19" s="33">
        <v>14</v>
      </c>
      <c r="W19" s="36">
        <v>14</v>
      </c>
      <c r="X19" s="36"/>
      <c r="Y19" s="36">
        <v>7</v>
      </c>
      <c r="Z19" s="36"/>
      <c r="AA19" s="35">
        <v>360</v>
      </c>
      <c r="AB19" s="36">
        <v>180</v>
      </c>
      <c r="AC19" s="36"/>
      <c r="AD19" s="36"/>
      <c r="AE19" s="36" t="s">
        <v>192</v>
      </c>
      <c r="AF19" s="36" t="s">
        <v>192</v>
      </c>
      <c r="AG19" s="36" t="s">
        <v>192</v>
      </c>
      <c r="AH19" s="37" t="s">
        <v>192</v>
      </c>
      <c r="AI19" s="37" t="s">
        <v>192</v>
      </c>
      <c r="AJ19" s="37" t="s">
        <v>192</v>
      </c>
      <c r="AK19" s="37" t="s">
        <v>192</v>
      </c>
      <c r="AL19" s="37" t="s">
        <v>192</v>
      </c>
      <c r="AM19" s="37" t="s">
        <v>192</v>
      </c>
      <c r="AN19" s="37" t="s">
        <v>192</v>
      </c>
      <c r="AO19" s="37" t="s">
        <v>192</v>
      </c>
      <c r="AP19" s="37" t="s">
        <v>192</v>
      </c>
    </row>
    <row r="20" spans="1:42" x14ac:dyDescent="0.25">
      <c r="A20" s="28">
        <v>0</v>
      </c>
      <c r="B20" s="28">
        <v>0</v>
      </c>
      <c r="C20" s="28">
        <v>0</v>
      </c>
      <c r="D20" s="28">
        <v>0</v>
      </c>
      <c r="E20" s="29">
        <v>0</v>
      </c>
      <c r="F20" s="28">
        <v>0</v>
      </c>
      <c r="G20" s="28">
        <v>0</v>
      </c>
      <c r="H20" s="30">
        <v>0</v>
      </c>
      <c r="I20" s="39"/>
      <c r="J20" s="39"/>
      <c r="K20" s="32">
        <v>0</v>
      </c>
      <c r="L20" s="39"/>
      <c r="M20" s="39"/>
      <c r="N20" s="30">
        <f t="shared" si="0"/>
        <v>0</v>
      </c>
      <c r="O20" s="32">
        <f t="shared" si="0"/>
        <v>0</v>
      </c>
      <c r="P20" s="32">
        <f t="shared" si="0"/>
        <v>0</v>
      </c>
      <c r="Q20" s="32"/>
      <c r="R20" s="32"/>
      <c r="S20" s="32">
        <f t="shared" si="1"/>
        <v>0</v>
      </c>
      <c r="T20" s="33" t="s">
        <v>3432</v>
      </c>
      <c r="U20" s="33" t="s">
        <v>1243</v>
      </c>
      <c r="V20" s="33">
        <v>14</v>
      </c>
      <c r="W20" s="36">
        <v>14</v>
      </c>
      <c r="X20" s="36"/>
      <c r="Y20" s="36">
        <v>7</v>
      </c>
      <c r="Z20" s="36"/>
      <c r="AA20" s="35">
        <v>360</v>
      </c>
      <c r="AB20" s="36">
        <v>180</v>
      </c>
      <c r="AC20" s="36"/>
      <c r="AD20" s="36"/>
      <c r="AE20" s="36" t="s">
        <v>192</v>
      </c>
      <c r="AF20" s="36" t="s">
        <v>192</v>
      </c>
      <c r="AG20" s="36" t="s">
        <v>192</v>
      </c>
      <c r="AH20" s="37" t="s">
        <v>192</v>
      </c>
      <c r="AI20" s="37" t="s">
        <v>192</v>
      </c>
      <c r="AJ20" s="37" t="s">
        <v>192</v>
      </c>
      <c r="AK20" s="37" t="s">
        <v>192</v>
      </c>
      <c r="AL20" s="37" t="s">
        <v>192</v>
      </c>
      <c r="AM20" s="37" t="s">
        <v>192</v>
      </c>
      <c r="AN20" s="37" t="s">
        <v>192</v>
      </c>
      <c r="AO20" s="37" t="s">
        <v>192</v>
      </c>
      <c r="AP20" s="37" t="s">
        <v>192</v>
      </c>
    </row>
    <row r="21" spans="1:42" ht="36" x14ac:dyDescent="0.25">
      <c r="A21" s="28">
        <v>0</v>
      </c>
      <c r="B21" s="28">
        <v>0</v>
      </c>
      <c r="C21" s="28">
        <v>0</v>
      </c>
      <c r="D21" s="28">
        <v>0</v>
      </c>
      <c r="E21" s="29">
        <v>0</v>
      </c>
      <c r="F21" s="28">
        <v>0</v>
      </c>
      <c r="G21" s="28">
        <v>0</v>
      </c>
      <c r="H21" s="30">
        <v>0</v>
      </c>
      <c r="I21" s="39"/>
      <c r="J21" s="39"/>
      <c r="K21" s="32">
        <v>0</v>
      </c>
      <c r="L21" s="39"/>
      <c r="M21" s="39"/>
      <c r="N21" s="30">
        <f t="shared" si="0"/>
        <v>0</v>
      </c>
      <c r="O21" s="32">
        <f t="shared" si="0"/>
        <v>0</v>
      </c>
      <c r="P21" s="32">
        <f t="shared" si="0"/>
        <v>0</v>
      </c>
      <c r="Q21" s="32"/>
      <c r="R21" s="32"/>
      <c r="S21" s="32">
        <f t="shared" si="1"/>
        <v>0</v>
      </c>
      <c r="T21" s="33" t="s">
        <v>3433</v>
      </c>
      <c r="U21" s="33" t="s">
        <v>1243</v>
      </c>
      <c r="V21" s="33">
        <v>14</v>
      </c>
      <c r="W21" s="36">
        <v>14</v>
      </c>
      <c r="X21" s="36"/>
      <c r="Y21" s="36">
        <v>7</v>
      </c>
      <c r="Z21" s="36"/>
      <c r="AA21" s="35">
        <v>360</v>
      </c>
      <c r="AB21" s="36">
        <v>180</v>
      </c>
      <c r="AC21" s="36"/>
      <c r="AD21" s="36"/>
      <c r="AE21" s="36" t="s">
        <v>192</v>
      </c>
      <c r="AF21" s="36" t="s">
        <v>192</v>
      </c>
      <c r="AG21" s="36" t="s">
        <v>192</v>
      </c>
      <c r="AH21" s="37" t="s">
        <v>192</v>
      </c>
      <c r="AI21" s="37" t="s">
        <v>192</v>
      </c>
      <c r="AJ21" s="37" t="s">
        <v>192</v>
      </c>
      <c r="AK21" s="37" t="s">
        <v>192</v>
      </c>
      <c r="AL21" s="37" t="s">
        <v>192</v>
      </c>
      <c r="AM21" s="37" t="s">
        <v>192</v>
      </c>
      <c r="AN21" s="37" t="s">
        <v>192</v>
      </c>
      <c r="AO21" s="37" t="s">
        <v>192</v>
      </c>
      <c r="AP21" s="37" t="s">
        <v>192</v>
      </c>
    </row>
    <row r="22" spans="1:42" ht="24" x14ac:dyDescent="0.25">
      <c r="A22" s="28">
        <v>0</v>
      </c>
      <c r="B22" s="28">
        <v>0</v>
      </c>
      <c r="C22" s="28">
        <v>0</v>
      </c>
      <c r="D22" s="28">
        <v>0</v>
      </c>
      <c r="E22" s="29">
        <v>0</v>
      </c>
      <c r="F22" s="28">
        <v>0</v>
      </c>
      <c r="G22" s="28">
        <v>0</v>
      </c>
      <c r="H22" s="30">
        <v>0</v>
      </c>
      <c r="I22" s="39"/>
      <c r="J22" s="39"/>
      <c r="K22" s="32">
        <v>0</v>
      </c>
      <c r="L22" s="39"/>
      <c r="M22" s="39"/>
      <c r="N22" s="30">
        <f t="shared" si="0"/>
        <v>0</v>
      </c>
      <c r="O22" s="32">
        <f t="shared" si="0"/>
        <v>0</v>
      </c>
      <c r="P22" s="32">
        <f t="shared" si="0"/>
        <v>0</v>
      </c>
      <c r="Q22" s="32"/>
      <c r="R22" s="32"/>
      <c r="S22" s="32">
        <f t="shared" si="1"/>
        <v>0</v>
      </c>
      <c r="T22" s="33" t="s">
        <v>3434</v>
      </c>
      <c r="U22" s="33" t="s">
        <v>1243</v>
      </c>
      <c r="V22" s="33">
        <v>14</v>
      </c>
      <c r="W22" s="36">
        <v>14</v>
      </c>
      <c r="X22" s="36"/>
      <c r="Y22" s="36">
        <v>7</v>
      </c>
      <c r="Z22" s="36"/>
      <c r="AA22" s="35">
        <v>360</v>
      </c>
      <c r="AB22" s="36">
        <v>180</v>
      </c>
      <c r="AC22" s="36"/>
      <c r="AD22" s="36"/>
      <c r="AE22" s="36" t="s">
        <v>192</v>
      </c>
      <c r="AF22" s="36" t="s">
        <v>192</v>
      </c>
      <c r="AG22" s="36" t="s">
        <v>192</v>
      </c>
      <c r="AH22" s="37" t="s">
        <v>192</v>
      </c>
      <c r="AI22" s="37" t="s">
        <v>192</v>
      </c>
      <c r="AJ22" s="37" t="s">
        <v>192</v>
      </c>
      <c r="AK22" s="37" t="s">
        <v>192</v>
      </c>
      <c r="AL22" s="37" t="s">
        <v>192</v>
      </c>
      <c r="AM22" s="37" t="s">
        <v>192</v>
      </c>
      <c r="AN22" s="37" t="s">
        <v>192</v>
      </c>
      <c r="AO22" s="37" t="s">
        <v>192</v>
      </c>
      <c r="AP22" s="37" t="s">
        <v>192</v>
      </c>
    </row>
    <row r="23" spans="1:42" ht="48" x14ac:dyDescent="0.25">
      <c r="A23" s="28">
        <v>0</v>
      </c>
      <c r="B23" s="28">
        <v>0</v>
      </c>
      <c r="C23" s="28">
        <v>0</v>
      </c>
      <c r="D23" s="28">
        <v>0</v>
      </c>
      <c r="E23" s="29">
        <v>0</v>
      </c>
      <c r="F23" s="28">
        <v>0</v>
      </c>
      <c r="G23" s="28">
        <v>0</v>
      </c>
      <c r="H23" s="30">
        <v>0</v>
      </c>
      <c r="I23" s="39"/>
      <c r="J23" s="39"/>
      <c r="K23" s="32">
        <v>0</v>
      </c>
      <c r="L23" s="39"/>
      <c r="M23" s="39"/>
      <c r="N23" s="30">
        <f t="shared" si="0"/>
        <v>0</v>
      </c>
      <c r="O23" s="32">
        <f t="shared" si="0"/>
        <v>0</v>
      </c>
      <c r="P23" s="32">
        <f t="shared" si="0"/>
        <v>0</v>
      </c>
      <c r="Q23" s="32"/>
      <c r="R23" s="32"/>
      <c r="S23" s="32">
        <f t="shared" si="1"/>
        <v>0</v>
      </c>
      <c r="T23" s="33" t="s">
        <v>3435</v>
      </c>
      <c r="U23" s="33" t="s">
        <v>1243</v>
      </c>
      <c r="V23" s="33">
        <v>14</v>
      </c>
      <c r="W23" s="36">
        <v>14</v>
      </c>
      <c r="X23" s="36"/>
      <c r="Y23" s="36">
        <v>7</v>
      </c>
      <c r="Z23" s="36"/>
      <c r="AA23" s="35">
        <v>360</v>
      </c>
      <c r="AB23" s="36">
        <v>180</v>
      </c>
      <c r="AC23" s="36"/>
      <c r="AD23" s="36"/>
      <c r="AE23" s="36" t="s">
        <v>192</v>
      </c>
      <c r="AF23" s="36" t="s">
        <v>192</v>
      </c>
      <c r="AG23" s="36" t="s">
        <v>192</v>
      </c>
      <c r="AH23" s="37" t="s">
        <v>192</v>
      </c>
      <c r="AI23" s="37" t="s">
        <v>192</v>
      </c>
      <c r="AJ23" s="37" t="s">
        <v>192</v>
      </c>
      <c r="AK23" s="37" t="s">
        <v>192</v>
      </c>
      <c r="AL23" s="37" t="s">
        <v>192</v>
      </c>
      <c r="AM23" s="37" t="s">
        <v>192</v>
      </c>
      <c r="AN23" s="37" t="s">
        <v>192</v>
      </c>
      <c r="AO23" s="37" t="s">
        <v>192</v>
      </c>
      <c r="AP23" s="37" t="s">
        <v>192</v>
      </c>
    </row>
    <row r="24" spans="1:42" ht="24" x14ac:dyDescent="0.25">
      <c r="A24" s="28">
        <v>0</v>
      </c>
      <c r="B24" s="28">
        <v>0</v>
      </c>
      <c r="C24" s="28">
        <v>0</v>
      </c>
      <c r="D24" s="28">
        <v>0</v>
      </c>
      <c r="E24" s="29">
        <v>0</v>
      </c>
      <c r="F24" s="28">
        <v>0</v>
      </c>
      <c r="G24" s="28">
        <v>0</v>
      </c>
      <c r="H24" s="30">
        <v>0</v>
      </c>
      <c r="I24" s="39"/>
      <c r="J24" s="39"/>
      <c r="K24" s="32">
        <v>0</v>
      </c>
      <c r="L24" s="39"/>
      <c r="M24" s="39"/>
      <c r="N24" s="30">
        <f t="shared" si="0"/>
        <v>0</v>
      </c>
      <c r="O24" s="32">
        <f t="shared" si="0"/>
        <v>0</v>
      </c>
      <c r="P24" s="32">
        <f t="shared" si="0"/>
        <v>0</v>
      </c>
      <c r="Q24" s="32"/>
      <c r="R24" s="32"/>
      <c r="S24" s="32">
        <f t="shared" si="1"/>
        <v>0</v>
      </c>
      <c r="T24" s="33" t="s">
        <v>3436</v>
      </c>
      <c r="U24" s="33" t="s">
        <v>1243</v>
      </c>
      <c r="V24" s="33">
        <v>15</v>
      </c>
      <c r="W24" s="36">
        <v>15</v>
      </c>
      <c r="X24" s="36"/>
      <c r="Y24" s="36">
        <v>7.5</v>
      </c>
      <c r="Z24" s="36"/>
      <c r="AA24" s="35">
        <v>360</v>
      </c>
      <c r="AB24" s="36">
        <v>180</v>
      </c>
      <c r="AC24" s="36"/>
      <c r="AD24" s="36"/>
      <c r="AE24" s="36" t="s">
        <v>192</v>
      </c>
      <c r="AF24" s="36" t="s">
        <v>192</v>
      </c>
      <c r="AG24" s="36" t="s">
        <v>192</v>
      </c>
      <c r="AH24" s="37" t="s">
        <v>192</v>
      </c>
      <c r="AI24" s="37" t="s">
        <v>192</v>
      </c>
      <c r="AJ24" s="37" t="s">
        <v>192</v>
      </c>
      <c r="AK24" s="37" t="s">
        <v>192</v>
      </c>
      <c r="AL24" s="37" t="s">
        <v>192</v>
      </c>
      <c r="AM24" s="37" t="s">
        <v>192</v>
      </c>
      <c r="AN24" s="37" t="s">
        <v>192</v>
      </c>
      <c r="AO24" s="37" t="s">
        <v>192</v>
      </c>
      <c r="AP24" s="37" t="s">
        <v>192</v>
      </c>
    </row>
    <row r="25" spans="1:42" ht="36" x14ac:dyDescent="0.25">
      <c r="A25" s="28">
        <v>0</v>
      </c>
      <c r="B25" s="28">
        <v>0</v>
      </c>
      <c r="C25" s="28">
        <v>0</v>
      </c>
      <c r="D25" s="28">
        <v>0</v>
      </c>
      <c r="E25" s="29">
        <v>0</v>
      </c>
      <c r="F25" s="28">
        <v>0</v>
      </c>
      <c r="G25" s="28">
        <v>0</v>
      </c>
      <c r="H25" s="30">
        <v>0</v>
      </c>
      <c r="I25" s="39"/>
      <c r="J25" s="39"/>
      <c r="K25" s="32">
        <v>0</v>
      </c>
      <c r="L25" s="39"/>
      <c r="M25" s="39"/>
      <c r="N25" s="30">
        <f t="shared" si="0"/>
        <v>0</v>
      </c>
      <c r="O25" s="32">
        <f t="shared" si="0"/>
        <v>0</v>
      </c>
      <c r="P25" s="32">
        <f t="shared" si="0"/>
        <v>0</v>
      </c>
      <c r="Q25" s="32"/>
      <c r="R25" s="32"/>
      <c r="S25" s="32">
        <f t="shared" si="1"/>
        <v>0</v>
      </c>
      <c r="T25" s="33" t="s">
        <v>3437</v>
      </c>
      <c r="U25" s="33" t="s">
        <v>1243</v>
      </c>
      <c r="V25" s="33">
        <v>15</v>
      </c>
      <c r="W25" s="36">
        <v>15</v>
      </c>
      <c r="X25" s="36"/>
      <c r="Y25" s="36">
        <v>7.5</v>
      </c>
      <c r="Z25" s="36"/>
      <c r="AA25" s="35">
        <v>360</v>
      </c>
      <c r="AB25" s="36">
        <v>180</v>
      </c>
      <c r="AC25" s="36"/>
      <c r="AD25" s="36"/>
      <c r="AE25" s="36" t="s">
        <v>192</v>
      </c>
      <c r="AF25" s="36" t="s">
        <v>192</v>
      </c>
      <c r="AG25" s="36" t="s">
        <v>192</v>
      </c>
      <c r="AH25" s="37" t="s">
        <v>192</v>
      </c>
      <c r="AI25" s="37" t="s">
        <v>192</v>
      </c>
      <c r="AJ25" s="37" t="s">
        <v>192</v>
      </c>
      <c r="AK25" s="37" t="s">
        <v>192</v>
      </c>
      <c r="AL25" s="37" t="s">
        <v>192</v>
      </c>
      <c r="AM25" s="37" t="s">
        <v>192</v>
      </c>
      <c r="AN25" s="37" t="s">
        <v>192</v>
      </c>
      <c r="AO25" s="37" t="s">
        <v>192</v>
      </c>
      <c r="AP25" s="37" t="s">
        <v>192</v>
      </c>
    </row>
    <row r="26" spans="1:42" ht="60" x14ac:dyDescent="0.25">
      <c r="A26" s="28" t="s">
        <v>87</v>
      </c>
      <c r="B26" s="28" t="s">
        <v>352</v>
      </c>
      <c r="C26" s="28" t="s">
        <v>3411</v>
      </c>
      <c r="D26" s="28">
        <v>251430000</v>
      </c>
      <c r="E26" s="29" t="s">
        <v>3438</v>
      </c>
      <c r="F26" s="28" t="s">
        <v>3439</v>
      </c>
      <c r="G26" s="28" t="s">
        <v>3440</v>
      </c>
      <c r="H26" s="30">
        <v>10433000000</v>
      </c>
      <c r="I26" s="39">
        <v>11083000000</v>
      </c>
      <c r="J26" s="39"/>
      <c r="K26" s="32">
        <v>0</v>
      </c>
      <c r="L26" s="39"/>
      <c r="M26" s="39"/>
      <c r="N26" s="30">
        <f t="shared" si="0"/>
        <v>10433000000</v>
      </c>
      <c r="O26" s="32">
        <f t="shared" si="0"/>
        <v>11083000000</v>
      </c>
      <c r="P26" s="32">
        <f t="shared" si="0"/>
        <v>0</v>
      </c>
      <c r="Q26" s="32">
        <v>504892132</v>
      </c>
      <c r="R26" s="32"/>
      <c r="S26" s="32">
        <f t="shared" si="1"/>
        <v>504892132</v>
      </c>
      <c r="T26" s="33">
        <v>0</v>
      </c>
      <c r="U26" s="33">
        <v>0</v>
      </c>
      <c r="V26" s="33">
        <v>0</v>
      </c>
      <c r="W26" s="36"/>
      <c r="X26" s="36"/>
      <c r="Y26" s="36"/>
      <c r="Z26" s="36"/>
      <c r="AA26" s="35">
        <v>0</v>
      </c>
      <c r="AB26" s="36"/>
      <c r="AC26" s="36"/>
      <c r="AD26" s="36"/>
      <c r="AE26" s="36">
        <v>0</v>
      </c>
      <c r="AF26" s="36">
        <v>0</v>
      </c>
      <c r="AG26" s="36">
        <v>0</v>
      </c>
      <c r="AH26" s="37">
        <v>0</v>
      </c>
      <c r="AI26" s="37">
        <v>0</v>
      </c>
      <c r="AJ26" s="37">
        <v>0</v>
      </c>
      <c r="AK26" s="37">
        <v>0</v>
      </c>
      <c r="AL26" s="37">
        <v>0</v>
      </c>
      <c r="AM26" s="37">
        <v>0</v>
      </c>
      <c r="AN26" s="37">
        <v>0</v>
      </c>
      <c r="AO26" s="37">
        <v>0</v>
      </c>
      <c r="AP26" s="37">
        <v>0</v>
      </c>
    </row>
    <row r="27" spans="1:42" x14ac:dyDescent="0.25">
      <c r="A27" s="28">
        <v>0</v>
      </c>
      <c r="B27" s="28">
        <v>0</v>
      </c>
      <c r="C27" s="28">
        <v>0</v>
      </c>
      <c r="D27" s="28">
        <v>0</v>
      </c>
      <c r="E27" s="29">
        <v>0</v>
      </c>
      <c r="F27" s="28">
        <v>0</v>
      </c>
      <c r="G27" s="28">
        <v>0</v>
      </c>
      <c r="H27" s="30">
        <v>0</v>
      </c>
      <c r="I27" s="39"/>
      <c r="J27" s="39"/>
      <c r="K27" s="32">
        <v>0</v>
      </c>
      <c r="L27" s="39"/>
      <c r="M27" s="39"/>
      <c r="N27" s="30">
        <f t="shared" si="0"/>
        <v>0</v>
      </c>
      <c r="O27" s="32">
        <f t="shared" si="0"/>
        <v>0</v>
      </c>
      <c r="P27" s="32">
        <f t="shared" si="0"/>
        <v>0</v>
      </c>
      <c r="Q27" s="32"/>
      <c r="R27" s="32"/>
      <c r="S27" s="32">
        <f t="shared" si="1"/>
        <v>0</v>
      </c>
      <c r="T27" s="33" t="s">
        <v>3431</v>
      </c>
      <c r="U27" s="33" t="s">
        <v>1243</v>
      </c>
      <c r="V27" s="33">
        <v>14</v>
      </c>
      <c r="W27" s="36">
        <v>14</v>
      </c>
      <c r="X27" s="36"/>
      <c r="Y27" s="36">
        <v>7</v>
      </c>
      <c r="Z27" s="36"/>
      <c r="AA27" s="35">
        <v>360</v>
      </c>
      <c r="AB27" s="36">
        <v>180</v>
      </c>
      <c r="AC27" s="36"/>
      <c r="AD27" s="36"/>
      <c r="AE27" s="36" t="s">
        <v>192</v>
      </c>
      <c r="AF27" s="36" t="s">
        <v>192</v>
      </c>
      <c r="AG27" s="36" t="s">
        <v>192</v>
      </c>
      <c r="AH27" s="37" t="s">
        <v>192</v>
      </c>
      <c r="AI27" s="37" t="s">
        <v>192</v>
      </c>
      <c r="AJ27" s="37" t="s">
        <v>192</v>
      </c>
      <c r="AK27" s="37" t="s">
        <v>192</v>
      </c>
      <c r="AL27" s="37" t="s">
        <v>192</v>
      </c>
      <c r="AM27" s="37" t="s">
        <v>192</v>
      </c>
      <c r="AN27" s="37" t="s">
        <v>192</v>
      </c>
      <c r="AO27" s="37" t="s">
        <v>192</v>
      </c>
      <c r="AP27" s="37" t="s">
        <v>192</v>
      </c>
    </row>
    <row r="28" spans="1:42" x14ac:dyDescent="0.25">
      <c r="A28" s="28">
        <v>0</v>
      </c>
      <c r="B28" s="28">
        <v>0</v>
      </c>
      <c r="C28" s="28">
        <v>0</v>
      </c>
      <c r="D28" s="28">
        <v>0</v>
      </c>
      <c r="E28" s="29">
        <v>0</v>
      </c>
      <c r="F28" s="28">
        <v>0</v>
      </c>
      <c r="G28" s="28">
        <v>0</v>
      </c>
      <c r="H28" s="30">
        <v>0</v>
      </c>
      <c r="I28" s="39"/>
      <c r="J28" s="39"/>
      <c r="K28" s="32">
        <v>0</v>
      </c>
      <c r="L28" s="39"/>
      <c r="M28" s="39"/>
      <c r="N28" s="30">
        <f t="shared" si="0"/>
        <v>0</v>
      </c>
      <c r="O28" s="32">
        <f t="shared" si="0"/>
        <v>0</v>
      </c>
      <c r="P28" s="32">
        <f t="shared" si="0"/>
        <v>0</v>
      </c>
      <c r="Q28" s="32"/>
      <c r="R28" s="32"/>
      <c r="S28" s="32">
        <f t="shared" si="1"/>
        <v>0</v>
      </c>
      <c r="T28" s="33" t="s">
        <v>3432</v>
      </c>
      <c r="U28" s="33" t="s">
        <v>1243</v>
      </c>
      <c r="V28" s="33">
        <v>14</v>
      </c>
      <c r="W28" s="36">
        <v>14</v>
      </c>
      <c r="X28" s="36"/>
      <c r="Y28" s="36">
        <v>7</v>
      </c>
      <c r="Z28" s="36"/>
      <c r="AA28" s="35">
        <v>360</v>
      </c>
      <c r="AB28" s="36">
        <v>180</v>
      </c>
      <c r="AC28" s="36"/>
      <c r="AD28" s="36"/>
      <c r="AE28" s="36" t="s">
        <v>192</v>
      </c>
      <c r="AF28" s="36" t="s">
        <v>192</v>
      </c>
      <c r="AG28" s="36" t="s">
        <v>192</v>
      </c>
      <c r="AH28" s="37" t="s">
        <v>192</v>
      </c>
      <c r="AI28" s="37" t="s">
        <v>192</v>
      </c>
      <c r="AJ28" s="37" t="s">
        <v>192</v>
      </c>
      <c r="AK28" s="37" t="s">
        <v>192</v>
      </c>
      <c r="AL28" s="37" t="s">
        <v>192</v>
      </c>
      <c r="AM28" s="37" t="s">
        <v>192</v>
      </c>
      <c r="AN28" s="37" t="s">
        <v>192</v>
      </c>
      <c r="AO28" s="37" t="s">
        <v>192</v>
      </c>
      <c r="AP28" s="37" t="s">
        <v>192</v>
      </c>
    </row>
    <row r="29" spans="1:42" ht="46.5" customHeight="1" x14ac:dyDescent="0.25">
      <c r="A29" s="28">
        <v>0</v>
      </c>
      <c r="B29" s="28">
        <v>0</v>
      </c>
      <c r="C29" s="28">
        <v>0</v>
      </c>
      <c r="D29" s="28">
        <v>0</v>
      </c>
      <c r="E29" s="29">
        <v>0</v>
      </c>
      <c r="F29" s="28">
        <v>0</v>
      </c>
      <c r="G29" s="28">
        <v>0</v>
      </c>
      <c r="H29" s="30">
        <v>0</v>
      </c>
      <c r="I29" s="39"/>
      <c r="J29" s="39"/>
      <c r="K29" s="32">
        <v>0</v>
      </c>
      <c r="L29" s="39"/>
      <c r="M29" s="39"/>
      <c r="N29" s="30">
        <f t="shared" si="0"/>
        <v>0</v>
      </c>
      <c r="O29" s="32">
        <f t="shared" si="0"/>
        <v>0</v>
      </c>
      <c r="P29" s="32">
        <f t="shared" si="0"/>
        <v>0</v>
      </c>
      <c r="Q29" s="32"/>
      <c r="R29" s="32"/>
      <c r="S29" s="32">
        <f t="shared" si="1"/>
        <v>0</v>
      </c>
      <c r="T29" s="33" t="s">
        <v>3433</v>
      </c>
      <c r="U29" s="33" t="s">
        <v>1243</v>
      </c>
      <c r="V29" s="33">
        <v>14</v>
      </c>
      <c r="W29" s="36">
        <v>14</v>
      </c>
      <c r="X29" s="36"/>
      <c r="Y29" s="36">
        <v>7</v>
      </c>
      <c r="Z29" s="36"/>
      <c r="AA29" s="35">
        <v>360</v>
      </c>
      <c r="AB29" s="36">
        <v>180</v>
      </c>
      <c r="AC29" s="36"/>
      <c r="AD29" s="36"/>
      <c r="AE29" s="36" t="s">
        <v>192</v>
      </c>
      <c r="AF29" s="36" t="s">
        <v>192</v>
      </c>
      <c r="AG29" s="36" t="s">
        <v>192</v>
      </c>
      <c r="AH29" s="37" t="s">
        <v>192</v>
      </c>
      <c r="AI29" s="37" t="s">
        <v>192</v>
      </c>
      <c r="AJ29" s="37" t="s">
        <v>192</v>
      </c>
      <c r="AK29" s="37" t="s">
        <v>192</v>
      </c>
      <c r="AL29" s="37" t="s">
        <v>192</v>
      </c>
      <c r="AM29" s="37" t="s">
        <v>192</v>
      </c>
      <c r="AN29" s="37" t="s">
        <v>192</v>
      </c>
      <c r="AO29" s="37" t="s">
        <v>192</v>
      </c>
      <c r="AP29" s="37" t="s">
        <v>192</v>
      </c>
    </row>
    <row r="30" spans="1:42" ht="24" x14ac:dyDescent="0.25">
      <c r="A30" s="28">
        <v>0</v>
      </c>
      <c r="B30" s="28">
        <v>0</v>
      </c>
      <c r="C30" s="28">
        <v>0</v>
      </c>
      <c r="D30" s="28">
        <v>0</v>
      </c>
      <c r="E30" s="29">
        <v>0</v>
      </c>
      <c r="F30" s="28">
        <v>0</v>
      </c>
      <c r="G30" s="28">
        <v>0</v>
      </c>
      <c r="H30" s="30">
        <v>0</v>
      </c>
      <c r="I30" s="39"/>
      <c r="J30" s="39"/>
      <c r="K30" s="32">
        <v>0</v>
      </c>
      <c r="L30" s="39"/>
      <c r="M30" s="39"/>
      <c r="N30" s="30">
        <f t="shared" si="0"/>
        <v>0</v>
      </c>
      <c r="O30" s="32">
        <f t="shared" si="0"/>
        <v>0</v>
      </c>
      <c r="P30" s="32">
        <f t="shared" si="0"/>
        <v>0</v>
      </c>
      <c r="Q30" s="32"/>
      <c r="R30" s="32"/>
      <c r="S30" s="32">
        <f t="shared" si="1"/>
        <v>0</v>
      </c>
      <c r="T30" s="33" t="s">
        <v>3434</v>
      </c>
      <c r="U30" s="33">
        <v>0</v>
      </c>
      <c r="V30" s="33">
        <v>0</v>
      </c>
      <c r="W30" s="36">
        <v>14</v>
      </c>
      <c r="X30" s="36"/>
      <c r="Y30" s="36">
        <v>7</v>
      </c>
      <c r="Z30" s="36"/>
      <c r="AA30" s="35">
        <v>0</v>
      </c>
      <c r="AB30" s="36">
        <v>180</v>
      </c>
      <c r="AC30" s="36"/>
      <c r="AD30" s="36"/>
      <c r="AE30" s="36">
        <v>0</v>
      </c>
      <c r="AF30" s="36">
        <v>0</v>
      </c>
      <c r="AG30" s="36">
        <v>0</v>
      </c>
      <c r="AH30" s="37">
        <v>0</v>
      </c>
      <c r="AI30" s="37">
        <v>0</v>
      </c>
      <c r="AJ30" s="37">
        <v>0</v>
      </c>
      <c r="AK30" s="37">
        <v>0</v>
      </c>
      <c r="AL30" s="37">
        <v>0</v>
      </c>
      <c r="AM30" s="37">
        <v>0</v>
      </c>
      <c r="AN30" s="37">
        <v>0</v>
      </c>
      <c r="AO30" s="37">
        <v>0</v>
      </c>
      <c r="AP30" s="37">
        <v>0</v>
      </c>
    </row>
    <row r="31" spans="1:42" ht="24" x14ac:dyDescent="0.25">
      <c r="A31" s="28">
        <v>0</v>
      </c>
      <c r="B31" s="28">
        <v>0</v>
      </c>
      <c r="C31" s="28">
        <v>0</v>
      </c>
      <c r="D31" s="28">
        <v>0</v>
      </c>
      <c r="E31" s="29">
        <v>0</v>
      </c>
      <c r="F31" s="28">
        <v>0</v>
      </c>
      <c r="G31" s="28">
        <v>0</v>
      </c>
      <c r="H31" s="30">
        <v>0</v>
      </c>
      <c r="I31" s="39"/>
      <c r="J31" s="39"/>
      <c r="K31" s="32">
        <v>0</v>
      </c>
      <c r="L31" s="39"/>
      <c r="M31" s="39"/>
      <c r="N31" s="30">
        <f t="shared" si="0"/>
        <v>0</v>
      </c>
      <c r="O31" s="32">
        <f t="shared" si="0"/>
        <v>0</v>
      </c>
      <c r="P31" s="32">
        <f t="shared" si="0"/>
        <v>0</v>
      </c>
      <c r="Q31" s="32"/>
      <c r="R31" s="32"/>
      <c r="S31" s="32">
        <f t="shared" si="1"/>
        <v>0</v>
      </c>
      <c r="T31" s="33" t="s">
        <v>3441</v>
      </c>
      <c r="U31" s="33" t="s">
        <v>1243</v>
      </c>
      <c r="V31" s="33">
        <v>14</v>
      </c>
      <c r="W31" s="36">
        <v>14</v>
      </c>
      <c r="X31" s="36"/>
      <c r="Y31" s="36">
        <v>7</v>
      </c>
      <c r="Z31" s="36"/>
      <c r="AA31" s="35">
        <v>360</v>
      </c>
      <c r="AB31" s="36">
        <v>180</v>
      </c>
      <c r="AC31" s="36"/>
      <c r="AD31" s="36"/>
      <c r="AE31" s="36" t="s">
        <v>192</v>
      </c>
      <c r="AF31" s="36" t="s">
        <v>192</v>
      </c>
      <c r="AG31" s="36" t="s">
        <v>192</v>
      </c>
      <c r="AH31" s="37" t="s">
        <v>192</v>
      </c>
      <c r="AI31" s="37" t="s">
        <v>192</v>
      </c>
      <c r="AJ31" s="37" t="s">
        <v>192</v>
      </c>
      <c r="AK31" s="37" t="s">
        <v>192</v>
      </c>
      <c r="AL31" s="37" t="s">
        <v>192</v>
      </c>
      <c r="AM31" s="37" t="s">
        <v>192</v>
      </c>
      <c r="AN31" s="37" t="s">
        <v>192</v>
      </c>
      <c r="AO31" s="37" t="s">
        <v>192</v>
      </c>
      <c r="AP31" s="37" t="s">
        <v>192</v>
      </c>
    </row>
    <row r="32" spans="1:42" ht="48" x14ac:dyDescent="0.25">
      <c r="A32" s="28">
        <v>0</v>
      </c>
      <c r="B32" s="28">
        <v>0</v>
      </c>
      <c r="C32" s="28">
        <v>0</v>
      </c>
      <c r="D32" s="28">
        <v>0</v>
      </c>
      <c r="E32" s="29">
        <v>0</v>
      </c>
      <c r="F32" s="28">
        <v>0</v>
      </c>
      <c r="G32" s="28">
        <v>0</v>
      </c>
      <c r="H32" s="30">
        <v>0</v>
      </c>
      <c r="I32" s="39"/>
      <c r="J32" s="39"/>
      <c r="K32" s="32">
        <v>0</v>
      </c>
      <c r="L32" s="39"/>
      <c r="M32" s="39"/>
      <c r="N32" s="30">
        <f t="shared" si="0"/>
        <v>0</v>
      </c>
      <c r="O32" s="32">
        <f t="shared" si="0"/>
        <v>0</v>
      </c>
      <c r="P32" s="32">
        <f t="shared" si="0"/>
        <v>0</v>
      </c>
      <c r="Q32" s="32"/>
      <c r="R32" s="32"/>
      <c r="S32" s="32">
        <f t="shared" si="1"/>
        <v>0</v>
      </c>
      <c r="T32" s="33" t="s">
        <v>3435</v>
      </c>
      <c r="U32" s="33" t="s">
        <v>1243</v>
      </c>
      <c r="V32" s="33">
        <v>14</v>
      </c>
      <c r="W32" s="36">
        <v>14</v>
      </c>
      <c r="X32" s="36"/>
      <c r="Y32" s="36">
        <v>7</v>
      </c>
      <c r="Z32" s="36"/>
      <c r="AA32" s="35">
        <v>360</v>
      </c>
      <c r="AB32" s="36">
        <v>180</v>
      </c>
      <c r="AC32" s="36"/>
      <c r="AD32" s="36"/>
      <c r="AE32" s="36" t="s">
        <v>192</v>
      </c>
      <c r="AF32" s="36" t="s">
        <v>192</v>
      </c>
      <c r="AG32" s="36" t="s">
        <v>192</v>
      </c>
      <c r="AH32" s="37" t="s">
        <v>192</v>
      </c>
      <c r="AI32" s="37" t="s">
        <v>192</v>
      </c>
      <c r="AJ32" s="37" t="s">
        <v>192</v>
      </c>
      <c r="AK32" s="37" t="s">
        <v>192</v>
      </c>
      <c r="AL32" s="37" t="s">
        <v>192</v>
      </c>
      <c r="AM32" s="37" t="s">
        <v>192</v>
      </c>
      <c r="AN32" s="37" t="s">
        <v>192</v>
      </c>
      <c r="AO32" s="37" t="s">
        <v>192</v>
      </c>
      <c r="AP32" s="37" t="s">
        <v>192</v>
      </c>
    </row>
    <row r="33" spans="1:42" ht="24" x14ac:dyDescent="0.25">
      <c r="A33" s="28">
        <v>0</v>
      </c>
      <c r="B33" s="28">
        <v>0</v>
      </c>
      <c r="C33" s="28">
        <v>0</v>
      </c>
      <c r="D33" s="28">
        <v>0</v>
      </c>
      <c r="E33" s="29">
        <v>0</v>
      </c>
      <c r="F33" s="28">
        <v>0</v>
      </c>
      <c r="G33" s="28">
        <v>0</v>
      </c>
      <c r="H33" s="30">
        <v>0</v>
      </c>
      <c r="I33" s="39"/>
      <c r="J33" s="39"/>
      <c r="K33" s="32">
        <v>0</v>
      </c>
      <c r="L33" s="39"/>
      <c r="M33" s="39"/>
      <c r="N33" s="30">
        <f t="shared" si="0"/>
        <v>0</v>
      </c>
      <c r="O33" s="32">
        <f t="shared" si="0"/>
        <v>0</v>
      </c>
      <c r="P33" s="32">
        <f t="shared" si="0"/>
        <v>0</v>
      </c>
      <c r="Q33" s="32"/>
      <c r="R33" s="32"/>
      <c r="S33" s="32">
        <f t="shared" si="1"/>
        <v>0</v>
      </c>
      <c r="T33" s="33" t="s">
        <v>3436</v>
      </c>
      <c r="U33" s="33" t="s">
        <v>1243</v>
      </c>
      <c r="V33" s="33">
        <v>15</v>
      </c>
      <c r="W33" s="36">
        <v>15</v>
      </c>
      <c r="X33" s="36"/>
      <c r="Y33" s="36">
        <v>7.5</v>
      </c>
      <c r="Z33" s="36"/>
      <c r="AA33" s="35">
        <v>360</v>
      </c>
      <c r="AB33" s="36">
        <v>180</v>
      </c>
      <c r="AC33" s="36"/>
      <c r="AD33" s="36"/>
      <c r="AE33" s="36" t="s">
        <v>192</v>
      </c>
      <c r="AF33" s="36" t="s">
        <v>192</v>
      </c>
      <c r="AG33" s="36" t="s">
        <v>192</v>
      </c>
      <c r="AH33" s="37" t="s">
        <v>192</v>
      </c>
      <c r="AI33" s="37" t="s">
        <v>192</v>
      </c>
      <c r="AJ33" s="37" t="s">
        <v>192</v>
      </c>
      <c r="AK33" s="37" t="s">
        <v>192</v>
      </c>
      <c r="AL33" s="37" t="s">
        <v>192</v>
      </c>
      <c r="AM33" s="37" t="s">
        <v>192</v>
      </c>
      <c r="AN33" s="37" t="s">
        <v>192</v>
      </c>
      <c r="AO33" s="37" t="s">
        <v>192</v>
      </c>
      <c r="AP33" s="37" t="s">
        <v>192</v>
      </c>
    </row>
    <row r="34" spans="1:42" ht="36" x14ac:dyDescent="0.25">
      <c r="A34" s="28">
        <v>0</v>
      </c>
      <c r="B34" s="28">
        <v>0</v>
      </c>
      <c r="C34" s="28">
        <v>0</v>
      </c>
      <c r="D34" s="28">
        <v>0</v>
      </c>
      <c r="E34" s="29">
        <v>0</v>
      </c>
      <c r="F34" s="28">
        <v>0</v>
      </c>
      <c r="G34" s="28">
        <v>0</v>
      </c>
      <c r="H34" s="30">
        <v>0</v>
      </c>
      <c r="I34" s="39"/>
      <c r="J34" s="39"/>
      <c r="K34" s="32">
        <v>0</v>
      </c>
      <c r="L34" s="39"/>
      <c r="M34" s="39"/>
      <c r="N34" s="30">
        <f t="shared" si="0"/>
        <v>0</v>
      </c>
      <c r="O34" s="32">
        <f t="shared" si="0"/>
        <v>0</v>
      </c>
      <c r="P34" s="32">
        <f t="shared" si="0"/>
        <v>0</v>
      </c>
      <c r="Q34" s="32"/>
      <c r="R34" s="32"/>
      <c r="S34" s="32">
        <f t="shared" si="1"/>
        <v>0</v>
      </c>
      <c r="T34" s="33" t="s">
        <v>3437</v>
      </c>
      <c r="U34" s="33" t="s">
        <v>1243</v>
      </c>
      <c r="V34" s="33">
        <v>15</v>
      </c>
      <c r="W34" s="36">
        <v>15</v>
      </c>
      <c r="X34" s="36"/>
      <c r="Y34" s="36">
        <v>7.5</v>
      </c>
      <c r="Z34" s="36"/>
      <c r="AA34" s="35">
        <v>360</v>
      </c>
      <c r="AB34" s="36">
        <v>180</v>
      </c>
      <c r="AC34" s="36"/>
      <c r="AD34" s="36"/>
      <c r="AE34" s="36" t="s">
        <v>192</v>
      </c>
      <c r="AF34" s="36" t="s">
        <v>192</v>
      </c>
      <c r="AG34" s="36" t="s">
        <v>192</v>
      </c>
      <c r="AH34" s="37" t="s">
        <v>192</v>
      </c>
      <c r="AI34" s="37" t="s">
        <v>192</v>
      </c>
      <c r="AJ34" s="37" t="s">
        <v>192</v>
      </c>
      <c r="AK34" s="37" t="s">
        <v>192</v>
      </c>
      <c r="AL34" s="37" t="s">
        <v>192</v>
      </c>
      <c r="AM34" s="37" t="s">
        <v>192</v>
      </c>
      <c r="AN34" s="37" t="s">
        <v>192</v>
      </c>
      <c r="AO34" s="37" t="s">
        <v>192</v>
      </c>
      <c r="AP34" s="37" t="s">
        <v>192</v>
      </c>
    </row>
    <row r="35" spans="1:42" ht="48" x14ac:dyDescent="0.25">
      <c r="A35" s="28" t="s">
        <v>87</v>
      </c>
      <c r="B35" s="28" t="s">
        <v>352</v>
      </c>
      <c r="C35" s="28" t="s">
        <v>3411</v>
      </c>
      <c r="D35" s="28">
        <v>251440000</v>
      </c>
      <c r="E35" s="29" t="s">
        <v>3442</v>
      </c>
      <c r="F35" s="28" t="s">
        <v>3443</v>
      </c>
      <c r="G35" s="28" t="s">
        <v>3444</v>
      </c>
      <c r="H35" s="30">
        <v>285000000</v>
      </c>
      <c r="I35" s="39">
        <v>635000000</v>
      </c>
      <c r="J35" s="39"/>
      <c r="K35" s="32">
        <v>0</v>
      </c>
      <c r="L35" s="39"/>
      <c r="M35" s="39"/>
      <c r="N35" s="30">
        <f t="shared" si="0"/>
        <v>285000000</v>
      </c>
      <c r="O35" s="32">
        <f t="shared" si="0"/>
        <v>635000000</v>
      </c>
      <c r="P35" s="32">
        <f t="shared" si="0"/>
        <v>0</v>
      </c>
      <c r="Q35" s="32">
        <v>419986320</v>
      </c>
      <c r="R35" s="32"/>
      <c r="S35" s="32">
        <f t="shared" si="1"/>
        <v>419986320</v>
      </c>
      <c r="T35" s="33">
        <v>0</v>
      </c>
      <c r="U35" s="33">
        <v>0</v>
      </c>
      <c r="V35" s="33">
        <v>0</v>
      </c>
      <c r="W35" s="36"/>
      <c r="X35" s="36"/>
      <c r="Y35" s="36"/>
      <c r="Z35" s="36"/>
      <c r="AA35" s="35">
        <v>0</v>
      </c>
      <c r="AB35" s="36"/>
      <c r="AC35" s="36"/>
      <c r="AD35" s="36"/>
      <c r="AE35" s="36">
        <v>0</v>
      </c>
      <c r="AF35" s="36">
        <v>0</v>
      </c>
      <c r="AG35" s="36">
        <v>0</v>
      </c>
      <c r="AH35" s="37">
        <v>0</v>
      </c>
      <c r="AI35" s="37">
        <v>0</v>
      </c>
      <c r="AJ35" s="37">
        <v>0</v>
      </c>
      <c r="AK35" s="37">
        <v>0</v>
      </c>
      <c r="AL35" s="37">
        <v>0</v>
      </c>
      <c r="AM35" s="37">
        <v>0</v>
      </c>
      <c r="AN35" s="37">
        <v>0</v>
      </c>
      <c r="AO35" s="37">
        <v>0</v>
      </c>
      <c r="AP35" s="37">
        <v>0</v>
      </c>
    </row>
    <row r="36" spans="1:42" x14ac:dyDescent="0.25">
      <c r="A36" s="28">
        <v>0</v>
      </c>
      <c r="B36" s="28">
        <v>0</v>
      </c>
      <c r="C36" s="28">
        <v>0</v>
      </c>
      <c r="D36" s="28">
        <v>0</v>
      </c>
      <c r="E36" s="29">
        <v>0</v>
      </c>
      <c r="F36" s="28">
        <v>0</v>
      </c>
      <c r="G36" s="28">
        <v>0</v>
      </c>
      <c r="H36" s="30">
        <v>0</v>
      </c>
      <c r="I36" s="39"/>
      <c r="J36" s="39"/>
      <c r="K36" s="32">
        <v>0</v>
      </c>
      <c r="L36" s="39"/>
      <c r="M36" s="39"/>
      <c r="N36" s="30">
        <f t="shared" si="0"/>
        <v>0</v>
      </c>
      <c r="O36" s="32">
        <f t="shared" si="0"/>
        <v>0</v>
      </c>
      <c r="P36" s="32">
        <f t="shared" si="0"/>
        <v>0</v>
      </c>
      <c r="Q36" s="32"/>
      <c r="R36" s="32"/>
      <c r="S36" s="32">
        <f t="shared" si="1"/>
        <v>0</v>
      </c>
      <c r="T36" s="33" t="s">
        <v>3431</v>
      </c>
      <c r="U36" s="33" t="s">
        <v>1243</v>
      </c>
      <c r="V36" s="33">
        <v>12.5</v>
      </c>
      <c r="W36" s="36">
        <v>12.5</v>
      </c>
      <c r="X36" s="36"/>
      <c r="Y36" s="36">
        <v>6.25</v>
      </c>
      <c r="Z36" s="36"/>
      <c r="AA36" s="35">
        <v>360</v>
      </c>
      <c r="AB36" s="36">
        <v>180</v>
      </c>
      <c r="AC36" s="36"/>
      <c r="AD36" s="36"/>
      <c r="AE36" s="36" t="s">
        <v>192</v>
      </c>
      <c r="AF36" s="36" t="s">
        <v>192</v>
      </c>
      <c r="AG36" s="36" t="s">
        <v>192</v>
      </c>
      <c r="AH36" s="37" t="s">
        <v>192</v>
      </c>
      <c r="AI36" s="37" t="s">
        <v>192</v>
      </c>
      <c r="AJ36" s="37" t="s">
        <v>192</v>
      </c>
      <c r="AK36" s="37" t="s">
        <v>192</v>
      </c>
      <c r="AL36" s="37" t="s">
        <v>192</v>
      </c>
      <c r="AM36" s="37" t="s">
        <v>192</v>
      </c>
      <c r="AN36" s="37" t="s">
        <v>192</v>
      </c>
      <c r="AO36" s="37" t="s">
        <v>192</v>
      </c>
      <c r="AP36" s="37" t="s">
        <v>192</v>
      </c>
    </row>
    <row r="37" spans="1:42" x14ac:dyDescent="0.25">
      <c r="A37" s="28">
        <v>0</v>
      </c>
      <c r="B37" s="28">
        <v>0</v>
      </c>
      <c r="C37" s="28">
        <v>0</v>
      </c>
      <c r="D37" s="28">
        <v>0</v>
      </c>
      <c r="E37" s="29">
        <v>0</v>
      </c>
      <c r="F37" s="28">
        <v>0</v>
      </c>
      <c r="G37" s="28">
        <v>0</v>
      </c>
      <c r="H37" s="30">
        <v>0</v>
      </c>
      <c r="I37" s="39"/>
      <c r="J37" s="39"/>
      <c r="K37" s="32">
        <v>0</v>
      </c>
      <c r="L37" s="39"/>
      <c r="M37" s="39"/>
      <c r="N37" s="30">
        <f t="shared" si="0"/>
        <v>0</v>
      </c>
      <c r="O37" s="32">
        <f t="shared" si="0"/>
        <v>0</v>
      </c>
      <c r="P37" s="32">
        <f t="shared" si="0"/>
        <v>0</v>
      </c>
      <c r="Q37" s="32"/>
      <c r="R37" s="32"/>
      <c r="S37" s="32">
        <f t="shared" si="1"/>
        <v>0</v>
      </c>
      <c r="T37" s="33" t="s">
        <v>3432</v>
      </c>
      <c r="U37" s="33" t="s">
        <v>1243</v>
      </c>
      <c r="V37" s="33">
        <v>12.5</v>
      </c>
      <c r="W37" s="36">
        <v>12.5</v>
      </c>
      <c r="X37" s="36"/>
      <c r="Y37" s="36">
        <v>6.25</v>
      </c>
      <c r="Z37" s="36"/>
      <c r="AA37" s="35">
        <v>360</v>
      </c>
      <c r="AB37" s="36">
        <v>180</v>
      </c>
      <c r="AC37" s="36"/>
      <c r="AD37" s="36"/>
      <c r="AE37" s="36" t="s">
        <v>192</v>
      </c>
      <c r="AF37" s="36" t="s">
        <v>192</v>
      </c>
      <c r="AG37" s="36" t="s">
        <v>192</v>
      </c>
      <c r="AH37" s="37" t="s">
        <v>192</v>
      </c>
      <c r="AI37" s="37" t="s">
        <v>192</v>
      </c>
      <c r="AJ37" s="37" t="s">
        <v>192</v>
      </c>
      <c r="AK37" s="37" t="s">
        <v>192</v>
      </c>
      <c r="AL37" s="37" t="s">
        <v>192</v>
      </c>
      <c r="AM37" s="37" t="s">
        <v>192</v>
      </c>
      <c r="AN37" s="37" t="s">
        <v>192</v>
      </c>
      <c r="AO37" s="37" t="s">
        <v>192</v>
      </c>
      <c r="AP37" s="37" t="s">
        <v>192</v>
      </c>
    </row>
    <row r="38" spans="1:42" ht="45" customHeight="1" x14ac:dyDescent="0.25">
      <c r="A38" s="28">
        <v>0</v>
      </c>
      <c r="B38" s="28">
        <v>0</v>
      </c>
      <c r="C38" s="28">
        <v>0</v>
      </c>
      <c r="D38" s="28">
        <v>0</v>
      </c>
      <c r="E38" s="29">
        <v>0</v>
      </c>
      <c r="F38" s="28">
        <v>0</v>
      </c>
      <c r="G38" s="28">
        <v>0</v>
      </c>
      <c r="H38" s="30">
        <v>0</v>
      </c>
      <c r="I38" s="39"/>
      <c r="J38" s="39"/>
      <c r="K38" s="32">
        <v>0</v>
      </c>
      <c r="L38" s="39"/>
      <c r="M38" s="39"/>
      <c r="N38" s="30">
        <f t="shared" si="0"/>
        <v>0</v>
      </c>
      <c r="O38" s="32">
        <f t="shared" si="0"/>
        <v>0</v>
      </c>
      <c r="P38" s="32">
        <f t="shared" si="0"/>
        <v>0</v>
      </c>
      <c r="Q38" s="32"/>
      <c r="R38" s="32"/>
      <c r="S38" s="32">
        <f t="shared" si="1"/>
        <v>0</v>
      </c>
      <c r="T38" s="33" t="s">
        <v>3433</v>
      </c>
      <c r="U38" s="33" t="s">
        <v>1243</v>
      </c>
      <c r="V38" s="33">
        <v>12.5</v>
      </c>
      <c r="W38" s="36">
        <v>12.5</v>
      </c>
      <c r="X38" s="36"/>
      <c r="Y38" s="36">
        <v>6.25</v>
      </c>
      <c r="Z38" s="36"/>
      <c r="AA38" s="35">
        <v>360</v>
      </c>
      <c r="AB38" s="36">
        <v>180</v>
      </c>
      <c r="AC38" s="36"/>
      <c r="AD38" s="36"/>
      <c r="AE38" s="36" t="s">
        <v>192</v>
      </c>
      <c r="AF38" s="36" t="s">
        <v>192</v>
      </c>
      <c r="AG38" s="36" t="s">
        <v>192</v>
      </c>
      <c r="AH38" s="37" t="s">
        <v>192</v>
      </c>
      <c r="AI38" s="37" t="s">
        <v>192</v>
      </c>
      <c r="AJ38" s="37" t="s">
        <v>192</v>
      </c>
      <c r="AK38" s="37" t="s">
        <v>192</v>
      </c>
      <c r="AL38" s="37" t="s">
        <v>192</v>
      </c>
      <c r="AM38" s="37" t="s">
        <v>192</v>
      </c>
      <c r="AN38" s="37" t="s">
        <v>192</v>
      </c>
      <c r="AO38" s="37" t="s">
        <v>192</v>
      </c>
      <c r="AP38" s="37" t="s">
        <v>192</v>
      </c>
    </row>
    <row r="39" spans="1:42" ht="40.5" customHeight="1" x14ac:dyDescent="0.25">
      <c r="A39" s="28">
        <v>0</v>
      </c>
      <c r="B39" s="28">
        <v>0</v>
      </c>
      <c r="C39" s="28">
        <v>0</v>
      </c>
      <c r="D39" s="28">
        <v>0</v>
      </c>
      <c r="E39" s="29">
        <v>0</v>
      </c>
      <c r="F39" s="28">
        <v>0</v>
      </c>
      <c r="G39" s="28">
        <v>0</v>
      </c>
      <c r="H39" s="30">
        <v>0</v>
      </c>
      <c r="I39" s="39"/>
      <c r="J39" s="39"/>
      <c r="K39" s="32">
        <v>0</v>
      </c>
      <c r="L39" s="39"/>
      <c r="M39" s="39"/>
      <c r="N39" s="30">
        <f t="shared" si="0"/>
        <v>0</v>
      </c>
      <c r="O39" s="32">
        <f t="shared" si="0"/>
        <v>0</v>
      </c>
      <c r="P39" s="32">
        <f t="shared" si="0"/>
        <v>0</v>
      </c>
      <c r="Q39" s="32"/>
      <c r="R39" s="32"/>
      <c r="S39" s="32">
        <f t="shared" si="1"/>
        <v>0</v>
      </c>
      <c r="T39" s="33" t="s">
        <v>3445</v>
      </c>
      <c r="U39" s="33" t="s">
        <v>1243</v>
      </c>
      <c r="V39" s="33">
        <v>12.5</v>
      </c>
      <c r="W39" s="36">
        <v>12.5</v>
      </c>
      <c r="X39" s="36"/>
      <c r="Y39" s="36">
        <v>6.25</v>
      </c>
      <c r="Z39" s="36"/>
      <c r="AA39" s="35">
        <v>360</v>
      </c>
      <c r="AB39" s="36">
        <v>180</v>
      </c>
      <c r="AC39" s="36"/>
      <c r="AD39" s="36"/>
      <c r="AE39" s="36" t="s">
        <v>192</v>
      </c>
      <c r="AF39" s="36" t="s">
        <v>192</v>
      </c>
      <c r="AG39" s="36" t="s">
        <v>192</v>
      </c>
      <c r="AH39" s="37" t="s">
        <v>192</v>
      </c>
      <c r="AI39" s="37" t="s">
        <v>192</v>
      </c>
      <c r="AJ39" s="37" t="s">
        <v>192</v>
      </c>
      <c r="AK39" s="37" t="s">
        <v>192</v>
      </c>
      <c r="AL39" s="37" t="s">
        <v>192</v>
      </c>
      <c r="AM39" s="37" t="s">
        <v>192</v>
      </c>
      <c r="AN39" s="37" t="s">
        <v>192</v>
      </c>
      <c r="AO39" s="37" t="s">
        <v>192</v>
      </c>
      <c r="AP39" s="37" t="s">
        <v>192</v>
      </c>
    </row>
    <row r="40" spans="1:42" ht="45" customHeight="1" x14ac:dyDescent="0.25">
      <c r="A40" s="28">
        <v>0</v>
      </c>
      <c r="B40" s="28">
        <v>0</v>
      </c>
      <c r="C40" s="28">
        <v>0</v>
      </c>
      <c r="D40" s="28">
        <v>0</v>
      </c>
      <c r="E40" s="29">
        <v>0</v>
      </c>
      <c r="F40" s="28">
        <v>0</v>
      </c>
      <c r="G40" s="28">
        <v>0</v>
      </c>
      <c r="H40" s="30">
        <v>0</v>
      </c>
      <c r="I40" s="39"/>
      <c r="J40" s="39"/>
      <c r="K40" s="32">
        <v>0</v>
      </c>
      <c r="L40" s="39"/>
      <c r="M40" s="39"/>
      <c r="N40" s="30">
        <f t="shared" si="0"/>
        <v>0</v>
      </c>
      <c r="O40" s="32">
        <f t="shared" si="0"/>
        <v>0</v>
      </c>
      <c r="P40" s="32">
        <f t="shared" si="0"/>
        <v>0</v>
      </c>
      <c r="Q40" s="32"/>
      <c r="R40" s="32"/>
      <c r="S40" s="32">
        <f t="shared" si="1"/>
        <v>0</v>
      </c>
      <c r="T40" s="33" t="s">
        <v>3446</v>
      </c>
      <c r="U40" s="33" t="s">
        <v>1243</v>
      </c>
      <c r="V40" s="33">
        <v>12.5</v>
      </c>
      <c r="W40" s="36">
        <v>12.5</v>
      </c>
      <c r="X40" s="36"/>
      <c r="Y40" s="36">
        <v>6.25</v>
      </c>
      <c r="Z40" s="36"/>
      <c r="AA40" s="35">
        <v>360</v>
      </c>
      <c r="AB40" s="36">
        <v>180</v>
      </c>
      <c r="AC40" s="36"/>
      <c r="AD40" s="36"/>
      <c r="AE40" s="36" t="s">
        <v>192</v>
      </c>
      <c r="AF40" s="36" t="s">
        <v>192</v>
      </c>
      <c r="AG40" s="36" t="s">
        <v>192</v>
      </c>
      <c r="AH40" s="37" t="s">
        <v>192</v>
      </c>
      <c r="AI40" s="37" t="s">
        <v>192</v>
      </c>
      <c r="AJ40" s="37" t="s">
        <v>192</v>
      </c>
      <c r="AK40" s="37" t="s">
        <v>192</v>
      </c>
      <c r="AL40" s="37" t="s">
        <v>192</v>
      </c>
      <c r="AM40" s="37" t="s">
        <v>192</v>
      </c>
      <c r="AN40" s="37" t="s">
        <v>192</v>
      </c>
      <c r="AO40" s="37" t="s">
        <v>192</v>
      </c>
      <c r="AP40" s="37" t="s">
        <v>192</v>
      </c>
    </row>
    <row r="41" spans="1:42" ht="48" x14ac:dyDescent="0.25">
      <c r="A41" s="28">
        <v>0</v>
      </c>
      <c r="B41" s="28">
        <v>0</v>
      </c>
      <c r="C41" s="28">
        <v>0</v>
      </c>
      <c r="D41" s="28">
        <v>0</v>
      </c>
      <c r="E41" s="29">
        <v>0</v>
      </c>
      <c r="F41" s="28">
        <v>0</v>
      </c>
      <c r="G41" s="28">
        <v>0</v>
      </c>
      <c r="H41" s="30">
        <v>0</v>
      </c>
      <c r="I41" s="39"/>
      <c r="J41" s="39"/>
      <c r="K41" s="32">
        <v>0</v>
      </c>
      <c r="L41" s="39"/>
      <c r="M41" s="39"/>
      <c r="N41" s="30">
        <f t="shared" si="0"/>
        <v>0</v>
      </c>
      <c r="O41" s="32">
        <f t="shared" si="0"/>
        <v>0</v>
      </c>
      <c r="P41" s="32">
        <f t="shared" si="0"/>
        <v>0</v>
      </c>
      <c r="Q41" s="32"/>
      <c r="R41" s="32"/>
      <c r="S41" s="32">
        <f t="shared" si="1"/>
        <v>0</v>
      </c>
      <c r="T41" s="33" t="s">
        <v>3435</v>
      </c>
      <c r="U41" s="33" t="s">
        <v>1243</v>
      </c>
      <c r="V41" s="33">
        <v>12.5</v>
      </c>
      <c r="W41" s="36">
        <v>12.5</v>
      </c>
      <c r="X41" s="36"/>
      <c r="Y41" s="36">
        <v>6.25</v>
      </c>
      <c r="Z41" s="36"/>
      <c r="AA41" s="35">
        <v>360</v>
      </c>
      <c r="AB41" s="36">
        <v>180</v>
      </c>
      <c r="AC41" s="36"/>
      <c r="AD41" s="36"/>
      <c r="AE41" s="36" t="s">
        <v>192</v>
      </c>
      <c r="AF41" s="36" t="s">
        <v>192</v>
      </c>
      <c r="AG41" s="36" t="s">
        <v>192</v>
      </c>
      <c r="AH41" s="37" t="s">
        <v>192</v>
      </c>
      <c r="AI41" s="37" t="s">
        <v>192</v>
      </c>
      <c r="AJ41" s="37" t="s">
        <v>192</v>
      </c>
      <c r="AK41" s="37" t="s">
        <v>192</v>
      </c>
      <c r="AL41" s="37" t="s">
        <v>192</v>
      </c>
      <c r="AM41" s="37" t="s">
        <v>192</v>
      </c>
      <c r="AN41" s="37" t="s">
        <v>192</v>
      </c>
      <c r="AO41" s="37" t="s">
        <v>192</v>
      </c>
      <c r="AP41" s="37" t="s">
        <v>192</v>
      </c>
    </row>
    <row r="42" spans="1:42" ht="36" x14ac:dyDescent="0.25">
      <c r="A42" s="28">
        <v>0</v>
      </c>
      <c r="B42" s="28">
        <v>0</v>
      </c>
      <c r="C42" s="28">
        <v>0</v>
      </c>
      <c r="D42" s="28">
        <v>0</v>
      </c>
      <c r="E42" s="29">
        <v>0</v>
      </c>
      <c r="F42" s="28">
        <v>0</v>
      </c>
      <c r="G42" s="28">
        <v>0</v>
      </c>
      <c r="H42" s="30">
        <v>0</v>
      </c>
      <c r="I42" s="39"/>
      <c r="J42" s="39"/>
      <c r="K42" s="32">
        <v>0</v>
      </c>
      <c r="L42" s="39"/>
      <c r="M42" s="39"/>
      <c r="N42" s="30">
        <f t="shared" si="0"/>
        <v>0</v>
      </c>
      <c r="O42" s="32">
        <f t="shared" si="0"/>
        <v>0</v>
      </c>
      <c r="P42" s="32">
        <f t="shared" si="0"/>
        <v>0</v>
      </c>
      <c r="Q42" s="32"/>
      <c r="R42" s="32"/>
      <c r="S42" s="32">
        <f t="shared" si="1"/>
        <v>0</v>
      </c>
      <c r="T42" s="33" t="s">
        <v>3447</v>
      </c>
      <c r="U42" s="33" t="s">
        <v>1243</v>
      </c>
      <c r="V42" s="33">
        <v>12.5</v>
      </c>
      <c r="W42" s="36">
        <v>12.5</v>
      </c>
      <c r="X42" s="36"/>
      <c r="Y42" s="36">
        <v>6.25</v>
      </c>
      <c r="Z42" s="36"/>
      <c r="AA42" s="35">
        <v>360</v>
      </c>
      <c r="AB42" s="36">
        <v>180</v>
      </c>
      <c r="AC42" s="36"/>
      <c r="AD42" s="36"/>
      <c r="AE42" s="36" t="s">
        <v>192</v>
      </c>
      <c r="AF42" s="36" t="s">
        <v>192</v>
      </c>
      <c r="AG42" s="36" t="s">
        <v>192</v>
      </c>
      <c r="AH42" s="37" t="s">
        <v>192</v>
      </c>
      <c r="AI42" s="37" t="s">
        <v>192</v>
      </c>
      <c r="AJ42" s="37" t="s">
        <v>192</v>
      </c>
      <c r="AK42" s="37" t="s">
        <v>192</v>
      </c>
      <c r="AL42" s="37" t="s">
        <v>192</v>
      </c>
      <c r="AM42" s="37" t="s">
        <v>192</v>
      </c>
      <c r="AN42" s="37" t="s">
        <v>192</v>
      </c>
      <c r="AO42" s="37" t="s">
        <v>192</v>
      </c>
      <c r="AP42" s="37" t="s">
        <v>192</v>
      </c>
    </row>
    <row r="43" spans="1:42" ht="24" x14ac:dyDescent="0.25">
      <c r="A43" s="28">
        <v>0</v>
      </c>
      <c r="B43" s="28">
        <v>0</v>
      </c>
      <c r="C43" s="28">
        <v>0</v>
      </c>
      <c r="D43" s="28">
        <v>0</v>
      </c>
      <c r="E43" s="29">
        <v>0</v>
      </c>
      <c r="F43" s="28">
        <v>0</v>
      </c>
      <c r="G43" s="28">
        <v>0</v>
      </c>
      <c r="H43" s="30">
        <v>0</v>
      </c>
      <c r="I43" s="39"/>
      <c r="J43" s="39"/>
      <c r="K43" s="32">
        <v>0</v>
      </c>
      <c r="L43" s="39"/>
      <c r="M43" s="39"/>
      <c r="N43" s="30">
        <f t="shared" si="0"/>
        <v>0</v>
      </c>
      <c r="O43" s="32">
        <f t="shared" si="0"/>
        <v>0</v>
      </c>
      <c r="P43" s="32">
        <f t="shared" si="0"/>
        <v>0</v>
      </c>
      <c r="Q43" s="32"/>
      <c r="R43" s="32"/>
      <c r="S43" s="32">
        <f t="shared" si="1"/>
        <v>0</v>
      </c>
      <c r="T43" s="33" t="s">
        <v>3448</v>
      </c>
      <c r="U43" s="33" t="s">
        <v>1243</v>
      </c>
      <c r="V43" s="33">
        <v>12.5</v>
      </c>
      <c r="W43" s="36">
        <v>12.5</v>
      </c>
      <c r="X43" s="36"/>
      <c r="Y43" s="36">
        <v>6.25</v>
      </c>
      <c r="Z43" s="36"/>
      <c r="AA43" s="35">
        <v>360</v>
      </c>
      <c r="AB43" s="36">
        <v>180</v>
      </c>
      <c r="AC43" s="36"/>
      <c r="AD43" s="36"/>
      <c r="AE43" s="36" t="s">
        <v>192</v>
      </c>
      <c r="AF43" s="36" t="s">
        <v>192</v>
      </c>
      <c r="AG43" s="36" t="s">
        <v>192</v>
      </c>
      <c r="AH43" s="37" t="s">
        <v>192</v>
      </c>
      <c r="AI43" s="37" t="s">
        <v>192</v>
      </c>
      <c r="AJ43" s="37" t="s">
        <v>192</v>
      </c>
      <c r="AK43" s="37" t="s">
        <v>192</v>
      </c>
      <c r="AL43" s="37" t="s">
        <v>192</v>
      </c>
      <c r="AM43" s="37" t="s">
        <v>192</v>
      </c>
      <c r="AN43" s="37" t="s">
        <v>192</v>
      </c>
      <c r="AO43" s="37" t="s">
        <v>192</v>
      </c>
      <c r="AP43" s="37" t="s">
        <v>192</v>
      </c>
    </row>
    <row r="44" spans="1:42" ht="129" customHeight="1" x14ac:dyDescent="0.25">
      <c r="A44" s="28" t="s">
        <v>87</v>
      </c>
      <c r="B44" s="28" t="s">
        <v>352</v>
      </c>
      <c r="C44" s="28" t="s">
        <v>3411</v>
      </c>
      <c r="D44" s="28">
        <v>251460000</v>
      </c>
      <c r="E44" s="29" t="s">
        <v>3449</v>
      </c>
      <c r="F44" s="28" t="s">
        <v>3450</v>
      </c>
      <c r="G44" s="28" t="s">
        <v>3451</v>
      </c>
      <c r="H44" s="30">
        <v>20000000</v>
      </c>
      <c r="I44" s="39"/>
      <c r="J44" s="39"/>
      <c r="K44" s="32">
        <v>0</v>
      </c>
      <c r="L44" s="39"/>
      <c r="M44" s="39"/>
      <c r="N44" s="30">
        <f t="shared" si="0"/>
        <v>20000000</v>
      </c>
      <c r="O44" s="32">
        <f t="shared" si="0"/>
        <v>0</v>
      </c>
      <c r="P44" s="32">
        <f t="shared" si="0"/>
        <v>0</v>
      </c>
      <c r="Q44" s="32">
        <v>0</v>
      </c>
      <c r="R44" s="32"/>
      <c r="S44" s="32">
        <f t="shared" si="1"/>
        <v>0</v>
      </c>
      <c r="T44" s="110" t="s">
        <v>3452</v>
      </c>
      <c r="U44" s="33" t="s">
        <v>127</v>
      </c>
      <c r="V44" s="33">
        <v>250</v>
      </c>
      <c r="W44" s="36">
        <v>0</v>
      </c>
      <c r="X44" s="36"/>
      <c r="Y44" s="36">
        <v>0</v>
      </c>
      <c r="Z44" s="36"/>
      <c r="AA44" s="35">
        <v>180</v>
      </c>
      <c r="AB44" s="36">
        <v>0</v>
      </c>
      <c r="AC44" s="36"/>
      <c r="AD44" s="36"/>
      <c r="AE44" s="36">
        <v>0</v>
      </c>
      <c r="AF44" s="36">
        <v>0</v>
      </c>
      <c r="AG44" s="36">
        <v>0</v>
      </c>
      <c r="AH44" s="37">
        <v>0</v>
      </c>
      <c r="AI44" s="37">
        <v>0</v>
      </c>
      <c r="AJ44" s="37">
        <v>0</v>
      </c>
      <c r="AK44" s="37" t="s">
        <v>192</v>
      </c>
      <c r="AL44" s="37" t="s">
        <v>192</v>
      </c>
      <c r="AM44" s="37" t="s">
        <v>192</v>
      </c>
      <c r="AN44" s="37" t="s">
        <v>192</v>
      </c>
      <c r="AO44" s="37" t="s">
        <v>192</v>
      </c>
      <c r="AP44" s="37" t="s">
        <v>192</v>
      </c>
    </row>
    <row r="45" spans="1:42" ht="234" customHeight="1" x14ac:dyDescent="0.25">
      <c r="A45" s="61"/>
      <c r="B45" s="61"/>
      <c r="C45" s="61"/>
      <c r="D45" s="61"/>
      <c r="E45" s="61"/>
      <c r="F45" s="61"/>
      <c r="G45" s="61"/>
      <c r="H45" s="61"/>
      <c r="I45" s="61"/>
      <c r="J45" s="61"/>
      <c r="K45" s="61"/>
      <c r="L45" s="61"/>
      <c r="M45" s="61"/>
      <c r="N45" s="61"/>
      <c r="O45" s="61"/>
      <c r="P45" s="61"/>
      <c r="Q45" s="61"/>
      <c r="R45" s="61"/>
      <c r="S45" s="61"/>
      <c r="T45" s="110" t="s">
        <v>3453</v>
      </c>
      <c r="U45" s="33" t="s">
        <v>127</v>
      </c>
      <c r="V45" s="33">
        <v>31206</v>
      </c>
      <c r="W45" s="33">
        <v>15000</v>
      </c>
      <c r="X45" s="61"/>
      <c r="Y45" s="33">
        <v>4360</v>
      </c>
      <c r="Z45" s="61"/>
      <c r="AA45" s="35">
        <v>360</v>
      </c>
      <c r="AB45" s="35">
        <v>180</v>
      </c>
      <c r="AC45" s="61"/>
      <c r="AD45" s="200" t="s">
        <v>3454</v>
      </c>
      <c r="AE45" s="36" t="s">
        <v>192</v>
      </c>
      <c r="AF45" s="36" t="s">
        <v>192</v>
      </c>
      <c r="AG45" s="36" t="s">
        <v>192</v>
      </c>
      <c r="AH45" s="37" t="s">
        <v>192</v>
      </c>
      <c r="AI45" s="37" t="s">
        <v>192</v>
      </c>
      <c r="AJ45" s="37" t="s">
        <v>192</v>
      </c>
      <c r="AK45" s="37" t="s">
        <v>192</v>
      </c>
      <c r="AL45" s="37" t="s">
        <v>192</v>
      </c>
      <c r="AM45" s="37" t="s">
        <v>192</v>
      </c>
      <c r="AN45" s="37" t="s">
        <v>192</v>
      </c>
      <c r="AO45" s="37" t="s">
        <v>192</v>
      </c>
      <c r="AP45" s="37" t="s">
        <v>192</v>
      </c>
    </row>
  </sheetData>
  <sheetProtection algorithmName="SHA-512" hashValue="oL3swen+5lvZftOclSY1p9YFr343mMxllwv4Z91PrAFTbge9PNiSsPlB4gBlUZrpGq1wFNYMDFo+el0TAGTTFw==" saltValue="ToW76xP/FxQ10P6qZ0njSQ=="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8"/>
  <sheetViews>
    <sheetView topLeftCell="E4" workbookViewId="0">
      <pane ySplit="5" topLeftCell="A9" activePane="bottomLeft" state="frozen"/>
      <selection activeCell="A4" sqref="A4"/>
      <selection pane="bottomLeft" activeCell="R9" sqref="R9"/>
    </sheetView>
  </sheetViews>
  <sheetFormatPr baseColWidth="10" defaultColWidth="11.42578125" defaultRowHeight="15" x14ac:dyDescent="0.25"/>
  <cols>
    <col min="1" max="1" width="15.7109375" style="1" customWidth="1"/>
    <col min="2" max="2" width="17.7109375" style="1" customWidth="1"/>
    <col min="3" max="3" width="18.7109375" style="1" customWidth="1"/>
    <col min="4" max="4" width="13.7109375" style="1" customWidth="1"/>
    <col min="5" max="5" width="15.28515625" style="1" customWidth="1"/>
    <col min="6" max="6" width="14.7109375" style="1" customWidth="1"/>
    <col min="7" max="7" width="10.7109375" style="1" customWidth="1"/>
    <col min="8" max="8" width="22.7109375" style="1" customWidth="1"/>
    <col min="9" max="10" width="14.7109375" style="1" customWidth="1"/>
    <col min="11" max="11" width="28.7109375" style="1" customWidth="1"/>
    <col min="12" max="12" width="13.5703125" style="1" customWidth="1"/>
    <col min="13" max="16" width="11.7109375" style="1" customWidth="1"/>
    <col min="17" max="17" width="24.7109375" style="1" customWidth="1"/>
    <col min="18"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645">
        <v>2013</v>
      </c>
      <c r="B4" s="645"/>
      <c r="C4" s="645"/>
      <c r="D4" s="645"/>
      <c r="E4" s="645"/>
      <c r="F4" s="645"/>
      <c r="G4" s="645"/>
      <c r="H4" s="645"/>
      <c r="I4" s="645"/>
      <c r="J4" s="645"/>
      <c r="K4" s="645"/>
      <c r="L4" s="645"/>
      <c r="M4" s="645"/>
      <c r="N4" s="645"/>
      <c r="O4" s="645"/>
    </row>
    <row r="5" spans="1:21" x14ac:dyDescent="0.25">
      <c r="A5" s="165"/>
      <c r="B5" s="165"/>
      <c r="C5" s="165"/>
      <c r="D5" s="165"/>
      <c r="E5" s="165"/>
      <c r="F5" s="165"/>
      <c r="G5" s="165"/>
      <c r="H5" s="165"/>
      <c r="I5" s="165"/>
      <c r="J5" s="165"/>
      <c r="K5" s="165"/>
      <c r="L5" s="166"/>
      <c r="M5" s="4"/>
      <c r="N5" s="563"/>
      <c r="O5" s="4"/>
    </row>
    <row r="6" spans="1:21" x14ac:dyDescent="0.25">
      <c r="A6" s="540" t="s">
        <v>4</v>
      </c>
      <c r="B6" s="646"/>
      <c r="C6" s="646"/>
      <c r="D6" s="646"/>
      <c r="E6" s="646"/>
      <c r="F6" s="646"/>
      <c r="G6" s="646"/>
      <c r="H6" s="646"/>
      <c r="I6" s="646"/>
      <c r="J6" s="646"/>
      <c r="K6" s="646"/>
      <c r="L6" s="646"/>
      <c r="M6" s="646"/>
      <c r="N6" s="646"/>
      <c r="O6" s="646"/>
    </row>
    <row r="7" spans="1:21" x14ac:dyDescent="0.25">
      <c r="A7" s="685" t="s">
        <v>6</v>
      </c>
      <c r="B7" s="685" t="s">
        <v>7</v>
      </c>
      <c r="C7" s="685" t="s">
        <v>8</v>
      </c>
      <c r="D7" s="685" t="s">
        <v>9</v>
      </c>
      <c r="E7" s="685" t="s">
        <v>10</v>
      </c>
      <c r="F7" s="685" t="s">
        <v>11</v>
      </c>
      <c r="G7" s="685" t="s">
        <v>12</v>
      </c>
      <c r="H7" s="685" t="s">
        <v>13</v>
      </c>
      <c r="I7" s="687" t="s">
        <v>14</v>
      </c>
      <c r="J7" s="687" t="s">
        <v>15</v>
      </c>
      <c r="K7" s="685" t="s">
        <v>16</v>
      </c>
      <c r="L7" s="685" t="s">
        <v>17</v>
      </c>
      <c r="M7" s="689" t="s">
        <v>18</v>
      </c>
      <c r="N7" s="691" t="s">
        <v>19</v>
      </c>
      <c r="O7" s="691" t="s">
        <v>20</v>
      </c>
      <c r="P7" s="691" t="s">
        <v>21</v>
      </c>
      <c r="Q7" s="683" t="s">
        <v>22</v>
      </c>
    </row>
    <row r="8" spans="1:21" ht="32.25" customHeight="1" x14ac:dyDescent="0.25">
      <c r="A8" s="686"/>
      <c r="B8" s="686"/>
      <c r="C8" s="686"/>
      <c r="D8" s="686"/>
      <c r="E8" s="686"/>
      <c r="F8" s="686"/>
      <c r="G8" s="686"/>
      <c r="H8" s="686"/>
      <c r="I8" s="688"/>
      <c r="J8" s="688"/>
      <c r="K8" s="686"/>
      <c r="L8" s="686"/>
      <c r="M8" s="690"/>
      <c r="N8" s="692"/>
      <c r="O8" s="692"/>
      <c r="P8" s="692"/>
      <c r="Q8" s="684"/>
      <c r="S8" s="6"/>
      <c r="T8" s="6"/>
      <c r="U8" s="6"/>
    </row>
    <row r="9" spans="1:21" ht="120" x14ac:dyDescent="0.25">
      <c r="A9" s="37" t="s">
        <v>483</v>
      </c>
      <c r="B9" s="37" t="s">
        <v>3321</v>
      </c>
      <c r="C9" s="37" t="s">
        <v>3322</v>
      </c>
      <c r="D9" s="37">
        <v>244110004</v>
      </c>
      <c r="E9" s="37" t="s">
        <v>3382</v>
      </c>
      <c r="F9" s="127" t="s">
        <v>3323</v>
      </c>
      <c r="G9" s="37" t="s">
        <v>3324</v>
      </c>
      <c r="H9" s="37" t="s">
        <v>3325</v>
      </c>
      <c r="I9" s="40">
        <f>'[3]FORMATO FINANCIERO'!I9-'[3]FORMATO FINANCIERO'!H9</f>
        <v>-392000000</v>
      </c>
      <c r="J9" s="184"/>
      <c r="K9" s="36" t="s">
        <v>3383</v>
      </c>
      <c r="L9" s="564">
        <v>20</v>
      </c>
      <c r="M9" s="36">
        <v>20</v>
      </c>
      <c r="N9" s="36"/>
      <c r="O9" s="37">
        <v>15</v>
      </c>
      <c r="P9" s="184"/>
      <c r="Q9" s="37"/>
      <c r="R9" s="14"/>
      <c r="U9" s="97"/>
    </row>
    <row r="10" spans="1:21" ht="30" x14ac:dyDescent="0.25">
      <c r="A10" s="37"/>
      <c r="B10" s="37"/>
      <c r="C10" s="37"/>
      <c r="D10" s="37"/>
      <c r="E10" s="37"/>
      <c r="F10" s="127"/>
      <c r="G10" s="37"/>
      <c r="H10" s="37"/>
      <c r="I10" s="151"/>
      <c r="J10" s="151"/>
      <c r="K10" s="37" t="s">
        <v>3384</v>
      </c>
      <c r="L10" s="564">
        <v>2</v>
      </c>
      <c r="M10" s="37">
        <v>2</v>
      </c>
      <c r="N10" s="36"/>
      <c r="O10" s="37">
        <v>2</v>
      </c>
      <c r="P10" s="37"/>
      <c r="Q10" s="37"/>
      <c r="R10" s="14"/>
      <c r="U10" s="97"/>
    </row>
    <row r="11" spans="1:21" ht="30" x14ac:dyDescent="0.25">
      <c r="A11" s="37"/>
      <c r="B11" s="37"/>
      <c r="C11" s="37"/>
      <c r="D11" s="37"/>
      <c r="E11" s="37"/>
      <c r="F11" s="127"/>
      <c r="G11" s="37"/>
      <c r="H11" s="37"/>
      <c r="I11" s="37"/>
      <c r="J11" s="37"/>
      <c r="K11" s="37" t="s">
        <v>3385</v>
      </c>
      <c r="L11" s="564">
        <v>3</v>
      </c>
      <c r="M11" s="36">
        <v>3</v>
      </c>
      <c r="N11" s="36"/>
      <c r="O11" s="151">
        <v>2</v>
      </c>
      <c r="P11" s="151"/>
      <c r="Q11" s="151"/>
      <c r="R11" s="14"/>
      <c r="U11" s="97"/>
    </row>
    <row r="12" spans="1:21" ht="30" x14ac:dyDescent="0.25">
      <c r="A12" s="37"/>
      <c r="B12" s="37"/>
      <c r="C12" s="37"/>
      <c r="D12" s="37"/>
      <c r="E12" s="37"/>
      <c r="F12" s="127"/>
      <c r="G12" s="37"/>
      <c r="H12" s="37"/>
      <c r="I12" s="37"/>
      <c r="J12" s="37"/>
      <c r="K12" s="37" t="s">
        <v>3386</v>
      </c>
      <c r="L12" s="564">
        <v>4</v>
      </c>
      <c r="M12" s="36">
        <v>4</v>
      </c>
      <c r="N12" s="36"/>
      <c r="O12" s="151">
        <v>2</v>
      </c>
      <c r="P12" s="151"/>
      <c r="Q12" s="151"/>
      <c r="R12" s="14"/>
      <c r="U12" s="97"/>
    </row>
    <row r="13" spans="1:21" ht="60" x14ac:dyDescent="0.25">
      <c r="A13" s="37"/>
      <c r="B13" s="37"/>
      <c r="C13" s="37"/>
      <c r="D13" s="37"/>
      <c r="E13" s="37"/>
      <c r="F13" s="127"/>
      <c r="G13" s="37"/>
      <c r="H13" s="37"/>
      <c r="I13" s="37"/>
      <c r="J13" s="37"/>
      <c r="K13" s="37" t="s">
        <v>3387</v>
      </c>
      <c r="L13" s="564">
        <v>1</v>
      </c>
      <c r="M13" s="36">
        <v>2</v>
      </c>
      <c r="N13" s="36"/>
      <c r="O13" s="151">
        <v>0</v>
      </c>
      <c r="P13" s="151"/>
      <c r="Q13" s="151" t="s">
        <v>3336</v>
      </c>
      <c r="R13" s="14"/>
      <c r="U13" s="97"/>
    </row>
    <row r="14" spans="1:21" ht="45" x14ac:dyDescent="0.25">
      <c r="A14" s="37"/>
      <c r="B14" s="37"/>
      <c r="C14" s="37"/>
      <c r="D14" s="37"/>
      <c r="E14" s="37"/>
      <c r="F14" s="127"/>
      <c r="G14" s="37"/>
      <c r="H14" s="37"/>
      <c r="I14" s="37"/>
      <c r="J14" s="37"/>
      <c r="K14" s="37" t="s">
        <v>3388</v>
      </c>
      <c r="L14" s="564">
        <v>1</v>
      </c>
      <c r="M14" s="36">
        <v>1</v>
      </c>
      <c r="N14" s="36"/>
      <c r="O14" s="151">
        <v>0.5</v>
      </c>
      <c r="P14" s="151"/>
      <c r="Q14" s="151"/>
      <c r="R14" s="14"/>
      <c r="U14" s="97"/>
    </row>
    <row r="15" spans="1:21" ht="30" x14ac:dyDescent="0.25">
      <c r="A15" s="37"/>
      <c r="B15" s="37"/>
      <c r="C15" s="37"/>
      <c r="D15" s="37"/>
      <c r="E15" s="37"/>
      <c r="F15" s="127"/>
      <c r="G15" s="37"/>
      <c r="H15" s="37"/>
      <c r="I15" s="37"/>
      <c r="J15" s="37"/>
      <c r="K15" s="37" t="s">
        <v>3389</v>
      </c>
      <c r="L15" s="564">
        <v>30000</v>
      </c>
      <c r="M15" s="36">
        <v>30000</v>
      </c>
      <c r="N15" s="36"/>
      <c r="O15" s="151">
        <v>48355</v>
      </c>
      <c r="P15" s="151"/>
      <c r="Q15" s="151"/>
      <c r="R15" s="14"/>
      <c r="U15" s="97"/>
    </row>
    <row r="16" spans="1:21" ht="60" x14ac:dyDescent="0.25">
      <c r="A16" s="37" t="s">
        <v>483</v>
      </c>
      <c r="B16" s="37" t="s">
        <v>3321</v>
      </c>
      <c r="C16" s="37" t="s">
        <v>3322</v>
      </c>
      <c r="D16" s="37">
        <v>244340004</v>
      </c>
      <c r="E16" s="37" t="s">
        <v>3390</v>
      </c>
      <c r="F16" s="127" t="s">
        <v>3338</v>
      </c>
      <c r="G16" s="37" t="s">
        <v>3339</v>
      </c>
      <c r="H16" s="390" t="s">
        <v>3340</v>
      </c>
      <c r="I16" s="40">
        <f>'[3]FORMATO FINANCIERO'!I19-'[3]FORMATO FINANCIERO'!H19</f>
        <v>-13263750</v>
      </c>
      <c r="J16" s="37"/>
      <c r="K16" s="133" t="s">
        <v>3391</v>
      </c>
      <c r="L16" s="564">
        <v>4</v>
      </c>
      <c r="M16" s="36">
        <v>4</v>
      </c>
      <c r="N16" s="36"/>
      <c r="O16" s="151">
        <v>10</v>
      </c>
      <c r="P16" s="151"/>
      <c r="Q16" s="151"/>
      <c r="R16" s="14"/>
      <c r="U16" s="97"/>
    </row>
    <row r="17" spans="1:21" ht="75" x14ac:dyDescent="0.25">
      <c r="A17" s="37"/>
      <c r="B17" s="37"/>
      <c r="C17" s="37"/>
      <c r="D17" s="37"/>
      <c r="E17" s="37"/>
      <c r="F17" s="127"/>
      <c r="G17" s="37"/>
      <c r="H17" s="37"/>
      <c r="I17" s="37"/>
      <c r="J17" s="37"/>
      <c r="K17" s="133" t="s">
        <v>3392</v>
      </c>
      <c r="L17" s="564">
        <v>23</v>
      </c>
      <c r="M17" s="36">
        <v>23</v>
      </c>
      <c r="N17" s="36"/>
      <c r="O17" s="151">
        <v>0</v>
      </c>
      <c r="P17" s="151"/>
      <c r="Q17" s="151" t="s">
        <v>3344</v>
      </c>
      <c r="R17" s="14"/>
      <c r="U17" s="97"/>
    </row>
    <row r="18" spans="1:21" ht="60" x14ac:dyDescent="0.25">
      <c r="A18" s="37" t="s">
        <v>483</v>
      </c>
      <c r="B18" s="37" t="s">
        <v>3321</v>
      </c>
      <c r="C18" s="37" t="s">
        <v>3345</v>
      </c>
      <c r="D18" s="37">
        <v>244310004</v>
      </c>
      <c r="E18" s="37" t="s">
        <v>3393</v>
      </c>
      <c r="F18" s="127" t="s">
        <v>3346</v>
      </c>
      <c r="G18" s="37" t="s">
        <v>3347</v>
      </c>
      <c r="H18" s="37" t="s">
        <v>3348</v>
      </c>
      <c r="I18" s="40">
        <f>'[3]FORMATO FINANCIERO'!I22-'[3]FORMATO FINANCIERO'!H22</f>
        <v>-100000000</v>
      </c>
      <c r="J18" s="37"/>
      <c r="K18" s="37" t="s">
        <v>3394</v>
      </c>
      <c r="L18" s="564">
        <v>600</v>
      </c>
      <c r="M18" s="36">
        <v>600</v>
      </c>
      <c r="N18" s="36"/>
      <c r="O18" s="151">
        <v>0</v>
      </c>
      <c r="P18" s="151"/>
      <c r="Q18" s="151" t="s">
        <v>3395</v>
      </c>
      <c r="R18" s="14"/>
      <c r="U18" s="97"/>
    </row>
    <row r="19" spans="1:21" ht="60" x14ac:dyDescent="0.25">
      <c r="A19" s="37" t="s">
        <v>483</v>
      </c>
      <c r="B19" s="37" t="s">
        <v>3321</v>
      </c>
      <c r="C19" s="37" t="s">
        <v>3345</v>
      </c>
      <c r="D19" s="37">
        <v>244330004</v>
      </c>
      <c r="E19" s="37" t="s">
        <v>3396</v>
      </c>
      <c r="F19" s="127" t="s">
        <v>3353</v>
      </c>
      <c r="G19" s="37" t="s">
        <v>3354</v>
      </c>
      <c r="H19" s="390" t="s">
        <v>3355</v>
      </c>
      <c r="I19" s="40">
        <f>'[3]FORMATO FINANCIERO'!I27-'[3]FORMATO FINANCIERO'!H27</f>
        <v>0</v>
      </c>
      <c r="J19" s="37"/>
      <c r="K19" s="133" t="s">
        <v>3397</v>
      </c>
      <c r="L19" s="564">
        <v>300</v>
      </c>
      <c r="M19" s="36">
        <v>300</v>
      </c>
      <c r="N19" s="36"/>
      <c r="O19" s="151">
        <v>0</v>
      </c>
      <c r="P19" s="151"/>
      <c r="Q19" s="151" t="s">
        <v>3395</v>
      </c>
      <c r="R19" s="14"/>
      <c r="U19" s="97"/>
    </row>
    <row r="20" spans="1:21" ht="90" x14ac:dyDescent="0.25">
      <c r="A20" s="37" t="s">
        <v>483</v>
      </c>
      <c r="B20" s="37" t="s">
        <v>3321</v>
      </c>
      <c r="C20" s="37" t="s">
        <v>3345</v>
      </c>
      <c r="D20" s="37">
        <v>244320004</v>
      </c>
      <c r="E20" s="37" t="s">
        <v>3398</v>
      </c>
      <c r="F20" s="127" t="s">
        <v>3357</v>
      </c>
      <c r="G20" s="37" t="s">
        <v>3358</v>
      </c>
      <c r="H20" s="37" t="s">
        <v>3359</v>
      </c>
      <c r="I20" s="40">
        <f>'[3]FORMATO FINANCIERO'!I29-'[3]FORMATO FINANCIERO'!H29</f>
        <v>0</v>
      </c>
      <c r="J20" s="37"/>
      <c r="K20" s="37" t="s">
        <v>3399</v>
      </c>
      <c r="L20" s="564">
        <v>21</v>
      </c>
      <c r="M20" s="36">
        <v>21</v>
      </c>
      <c r="N20" s="36"/>
      <c r="O20" s="151">
        <v>15</v>
      </c>
      <c r="P20" s="151"/>
      <c r="Q20" s="151"/>
      <c r="R20" s="14"/>
      <c r="U20" s="97"/>
    </row>
    <row r="21" spans="1:21" ht="90" x14ac:dyDescent="0.25">
      <c r="A21" s="37"/>
      <c r="B21" s="37"/>
      <c r="C21" s="37"/>
      <c r="D21" s="37"/>
      <c r="E21" s="37"/>
      <c r="F21" s="127"/>
      <c r="G21" s="37"/>
      <c r="H21" s="37"/>
      <c r="I21" s="37"/>
      <c r="J21" s="37"/>
      <c r="K21" s="133" t="s">
        <v>3400</v>
      </c>
      <c r="L21" s="565">
        <v>15</v>
      </c>
      <c r="M21" s="36">
        <v>15</v>
      </c>
      <c r="N21" s="36"/>
      <c r="O21" s="151">
        <v>7</v>
      </c>
      <c r="P21" s="151"/>
      <c r="Q21" s="151" t="s">
        <v>3401</v>
      </c>
      <c r="R21" s="14"/>
      <c r="U21" s="97"/>
    </row>
    <row r="22" spans="1:21" ht="75" x14ac:dyDescent="0.25">
      <c r="A22" s="37" t="s">
        <v>483</v>
      </c>
      <c r="B22" s="37" t="s">
        <v>3321</v>
      </c>
      <c r="C22" s="37" t="s">
        <v>3345</v>
      </c>
      <c r="D22" s="37">
        <v>244210004</v>
      </c>
      <c r="E22" s="37" t="s">
        <v>3402</v>
      </c>
      <c r="F22" s="127" t="s">
        <v>3368</v>
      </c>
      <c r="G22" s="37" t="s">
        <v>3369</v>
      </c>
      <c r="H22" s="390" t="s">
        <v>3370</v>
      </c>
      <c r="I22" s="40">
        <f>'[3]FORMATO FINANCIERO'!I36-'[3]FORMATO FINANCIERO'!H36</f>
        <v>95000000</v>
      </c>
      <c r="J22" s="37"/>
      <c r="K22" s="133" t="s">
        <v>3403</v>
      </c>
      <c r="L22" s="564">
        <v>70</v>
      </c>
      <c r="M22" s="36">
        <v>70</v>
      </c>
      <c r="N22" s="36"/>
      <c r="O22" s="151">
        <v>69</v>
      </c>
      <c r="P22" s="151"/>
      <c r="Q22" s="151"/>
      <c r="R22" s="14"/>
      <c r="U22" s="97"/>
    </row>
    <row r="23" spans="1:21" ht="38.25" x14ac:dyDescent="0.25">
      <c r="A23" s="37"/>
      <c r="B23" s="37"/>
      <c r="C23" s="37"/>
      <c r="D23" s="37"/>
      <c r="E23" s="37"/>
      <c r="F23" s="37"/>
      <c r="G23" s="37"/>
      <c r="H23" s="37"/>
      <c r="I23" s="37"/>
      <c r="J23" s="37"/>
      <c r="K23" s="133" t="s">
        <v>3404</v>
      </c>
      <c r="L23" s="564">
        <v>5</v>
      </c>
      <c r="M23" s="36">
        <v>5</v>
      </c>
      <c r="N23" s="36"/>
      <c r="O23" s="151">
        <v>5</v>
      </c>
      <c r="P23" s="151"/>
      <c r="Q23" s="151"/>
      <c r="R23" s="14"/>
      <c r="U23" s="97"/>
    </row>
    <row r="24" spans="1:21" ht="45" x14ac:dyDescent="0.25">
      <c r="A24" s="37"/>
      <c r="B24" s="37"/>
      <c r="C24" s="37"/>
      <c r="D24" s="37"/>
      <c r="E24" s="37"/>
      <c r="F24" s="37"/>
      <c r="G24" s="37"/>
      <c r="H24" s="37"/>
      <c r="I24" s="37"/>
      <c r="J24" s="37"/>
      <c r="K24" s="133" t="s">
        <v>3405</v>
      </c>
      <c r="L24" s="564">
        <v>60</v>
      </c>
      <c r="M24" s="36">
        <v>60</v>
      </c>
      <c r="N24" s="36"/>
      <c r="O24" s="151">
        <v>0</v>
      </c>
      <c r="P24" s="151"/>
      <c r="Q24" s="151" t="s">
        <v>3395</v>
      </c>
      <c r="R24" s="14"/>
      <c r="U24" s="97"/>
    </row>
    <row r="25" spans="1:21" ht="38.25" x14ac:dyDescent="0.25">
      <c r="A25" s="37"/>
      <c r="B25" s="37"/>
      <c r="C25" s="37"/>
      <c r="D25" s="37"/>
      <c r="E25" s="37"/>
      <c r="F25" s="37"/>
      <c r="G25" s="37"/>
      <c r="H25" s="37"/>
      <c r="I25" s="37"/>
      <c r="J25" s="37"/>
      <c r="K25" s="133" t="s">
        <v>3406</v>
      </c>
      <c r="L25" s="564">
        <v>20</v>
      </c>
      <c r="M25" s="36">
        <v>20</v>
      </c>
      <c r="N25" s="36"/>
      <c r="O25" s="151">
        <v>10</v>
      </c>
      <c r="P25" s="151"/>
      <c r="Q25" s="151"/>
      <c r="R25" s="14"/>
      <c r="U25" s="97"/>
    </row>
    <row r="26" spans="1:21" ht="45" x14ac:dyDescent="0.25">
      <c r="A26" s="37"/>
      <c r="B26" s="37"/>
      <c r="C26" s="37"/>
      <c r="D26" s="37"/>
      <c r="E26" s="37"/>
      <c r="F26" s="37"/>
      <c r="G26" s="37"/>
      <c r="H26" s="37"/>
      <c r="I26" s="37"/>
      <c r="J26" s="37"/>
      <c r="K26" s="133" t="s">
        <v>3407</v>
      </c>
      <c r="L26" s="564">
        <v>6</v>
      </c>
      <c r="M26" s="36">
        <v>6</v>
      </c>
      <c r="N26" s="36"/>
      <c r="O26" s="151">
        <v>0</v>
      </c>
      <c r="P26" s="151"/>
      <c r="Q26" s="151" t="s">
        <v>3395</v>
      </c>
      <c r="R26" s="14"/>
      <c r="U26" s="97"/>
    </row>
    <row r="27" spans="1:21" ht="25.5" x14ac:dyDescent="0.25">
      <c r="A27" s="37"/>
      <c r="B27" s="37"/>
      <c r="C27" s="37"/>
      <c r="D27" s="37"/>
      <c r="E27" s="37"/>
      <c r="F27" s="37"/>
      <c r="G27" s="37"/>
      <c r="H27" s="37"/>
      <c r="I27" s="37"/>
      <c r="J27" s="37"/>
      <c r="K27" s="133" t="s">
        <v>3408</v>
      </c>
      <c r="L27" s="564">
        <v>12</v>
      </c>
      <c r="M27" s="36">
        <v>12</v>
      </c>
      <c r="N27" s="36"/>
      <c r="O27" s="151">
        <v>16</v>
      </c>
      <c r="P27" s="151"/>
      <c r="Q27" s="151"/>
      <c r="R27" s="14"/>
      <c r="U27" s="97"/>
    </row>
    <row r="28" spans="1:21" ht="45" x14ac:dyDescent="0.25">
      <c r="A28" s="37"/>
      <c r="B28" s="37"/>
      <c r="C28" s="37"/>
      <c r="D28" s="37"/>
      <c r="E28" s="37"/>
      <c r="F28" s="37"/>
      <c r="G28" s="37"/>
      <c r="H28" s="37"/>
      <c r="I28" s="37"/>
      <c r="J28" s="37"/>
      <c r="K28" s="133" t="s">
        <v>3409</v>
      </c>
      <c r="L28" s="564">
        <v>100</v>
      </c>
      <c r="M28" s="36">
        <v>100</v>
      </c>
      <c r="N28" s="36"/>
      <c r="O28" s="151">
        <v>0</v>
      </c>
      <c r="P28" s="151"/>
      <c r="Q28" s="151" t="s">
        <v>3395</v>
      </c>
      <c r="R28" s="14"/>
      <c r="U28" s="97"/>
    </row>
  </sheetData>
  <sheetProtection algorithmName="SHA-512" hashValue="EqLoFiJ44GKOcL3pfzd+rhjLw8mAfvlX5ppOxUHbEQbYkLqs01veTCR+Tt0FqcUXsbyL14GpZnA6UpbQz+beAA==" saltValue="cZ6trDTMRg8sXAMq5pcyAQ=="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48" bottom="0.6" header="0.3" footer="0.3"/>
  <pageSetup orientation="portrait" horizontalDpi="4294967295" verticalDpi="4294967295"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showZeros="0" topLeftCell="Y1" zoomScale="110" zoomScaleNormal="110" workbookViewId="0">
      <pane ySplit="8" topLeftCell="A43" activePane="bottomLeft" state="frozen"/>
      <selection activeCell="E1" sqref="E1"/>
      <selection pane="bottomLeft" activeCell="A9" sqref="A9:AP45"/>
    </sheetView>
  </sheetViews>
  <sheetFormatPr baseColWidth="10" defaultColWidth="11.42578125" defaultRowHeight="15" x14ac:dyDescent="0.25"/>
  <cols>
    <col min="1" max="1" width="15.7109375" style="1" customWidth="1"/>
    <col min="2" max="2" width="17.7109375" style="1" customWidth="1"/>
    <col min="3" max="3" width="18.7109375" style="1" customWidth="1"/>
    <col min="4" max="5" width="13.7109375" style="1" customWidth="1"/>
    <col min="6" max="6" width="10.7109375" style="1" customWidth="1"/>
    <col min="7" max="7" width="22.7109375" style="1" customWidth="1"/>
    <col min="8" max="19" width="14.7109375" style="1" customWidth="1"/>
    <col min="20" max="20" width="30.7109375" style="1" customWidth="1"/>
    <col min="21" max="29" width="12.7109375" style="1" customWidth="1"/>
    <col min="30" max="30" width="21.7109375" style="1" customWidth="1"/>
    <col min="31" max="38" width="5.7109375" style="1" customWidth="1"/>
    <col min="39" max="42" width="8.7109375" style="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645">
        <v>2013</v>
      </c>
      <c r="B4" s="645"/>
      <c r="C4" s="645"/>
      <c r="D4" s="645"/>
      <c r="E4" s="645"/>
      <c r="F4" s="645"/>
      <c r="G4" s="645"/>
      <c r="H4" s="645"/>
      <c r="I4" s="645"/>
      <c r="J4" s="645"/>
      <c r="K4" s="645"/>
      <c r="L4" s="645"/>
      <c r="M4" s="645"/>
      <c r="N4" s="645"/>
      <c r="O4" s="645"/>
      <c r="P4" s="645"/>
    </row>
    <row r="5" spans="1:42" x14ac:dyDescent="0.25">
      <c r="A5" s="646" t="s">
        <v>4</v>
      </c>
      <c r="B5" s="646"/>
      <c r="C5" s="20" t="s">
        <v>3318</v>
      </c>
      <c r="D5" s="20"/>
      <c r="E5" s="20"/>
      <c r="F5" s="20"/>
      <c r="G5" s="20"/>
      <c r="H5" s="20"/>
      <c r="I5" s="560"/>
      <c r="J5" s="560"/>
      <c r="K5" s="544"/>
      <c r="L5" s="560"/>
      <c r="M5" s="560"/>
      <c r="N5" s="560"/>
      <c r="O5" s="560"/>
      <c r="P5" s="560"/>
      <c r="Q5" s="561"/>
      <c r="R5" s="561"/>
      <c r="S5" s="561"/>
      <c r="T5" s="561"/>
      <c r="U5" s="561"/>
      <c r="V5" s="561"/>
      <c r="W5" s="561"/>
      <c r="X5" s="561"/>
      <c r="Y5" s="561"/>
      <c r="Z5" s="561"/>
      <c r="AA5" s="561"/>
      <c r="AB5" s="561"/>
      <c r="AC5" s="561"/>
      <c r="AD5" s="561"/>
    </row>
    <row r="6" spans="1:42" x14ac:dyDescent="0.25">
      <c r="A6" s="1" t="s">
        <v>3319</v>
      </c>
      <c r="B6" s="1" t="s">
        <v>3320</v>
      </c>
    </row>
    <row r="7" spans="1:42" s="139" customFormat="1" ht="24" customHeight="1" x14ac:dyDescent="0.2">
      <c r="A7" s="685" t="s">
        <v>6</v>
      </c>
      <c r="B7" s="685" t="s">
        <v>7</v>
      </c>
      <c r="C7" s="685" t="s">
        <v>8</v>
      </c>
      <c r="D7" s="685" t="s">
        <v>9</v>
      </c>
      <c r="E7" s="685" t="s">
        <v>11</v>
      </c>
      <c r="F7" s="685" t="s">
        <v>12</v>
      </c>
      <c r="G7" s="685" t="s">
        <v>13</v>
      </c>
      <c r="H7" s="685" t="s">
        <v>112</v>
      </c>
      <c r="I7" s="691" t="s">
        <v>113</v>
      </c>
      <c r="J7" s="691" t="s">
        <v>114</v>
      </c>
      <c r="K7" s="685" t="s">
        <v>115</v>
      </c>
      <c r="L7" s="691" t="s">
        <v>116</v>
      </c>
      <c r="M7" s="691" t="s">
        <v>117</v>
      </c>
      <c r="N7" s="685" t="s">
        <v>118</v>
      </c>
      <c r="O7" s="702" t="s">
        <v>119</v>
      </c>
      <c r="P7" s="702" t="s">
        <v>120</v>
      </c>
      <c r="Q7" s="689" t="s">
        <v>121</v>
      </c>
      <c r="R7" s="689" t="s">
        <v>122</v>
      </c>
      <c r="S7" s="685" t="s">
        <v>123</v>
      </c>
      <c r="T7" s="695" t="s">
        <v>124</v>
      </c>
      <c r="U7" s="696"/>
      <c r="V7" s="696"/>
      <c r="W7" s="696"/>
      <c r="X7" s="696"/>
      <c r="Y7" s="696"/>
      <c r="Z7" s="696"/>
      <c r="AA7" s="696"/>
      <c r="AB7" s="696"/>
      <c r="AC7" s="696"/>
      <c r="AD7" s="683" t="s">
        <v>22</v>
      </c>
      <c r="AE7" s="697" t="s">
        <v>125</v>
      </c>
      <c r="AF7" s="698"/>
      <c r="AG7" s="698"/>
      <c r="AH7" s="698"/>
      <c r="AI7" s="698"/>
      <c r="AJ7" s="698"/>
      <c r="AK7" s="698"/>
      <c r="AL7" s="698"/>
      <c r="AM7" s="698"/>
      <c r="AN7" s="698"/>
      <c r="AO7" s="698"/>
      <c r="AP7" s="699"/>
    </row>
    <row r="8" spans="1:42" ht="36" customHeight="1" x14ac:dyDescent="0.25">
      <c r="A8" s="700"/>
      <c r="B8" s="700"/>
      <c r="C8" s="700"/>
      <c r="D8" s="700"/>
      <c r="E8" s="700"/>
      <c r="F8" s="700"/>
      <c r="G8" s="700"/>
      <c r="H8" s="700"/>
      <c r="I8" s="701"/>
      <c r="J8" s="701"/>
      <c r="K8" s="700"/>
      <c r="L8" s="701"/>
      <c r="M8" s="701"/>
      <c r="N8" s="700"/>
      <c r="O8" s="703"/>
      <c r="P8" s="703"/>
      <c r="Q8" s="693"/>
      <c r="R8" s="693"/>
      <c r="S8" s="694"/>
      <c r="T8" s="140" t="s">
        <v>126</v>
      </c>
      <c r="U8" s="140" t="s">
        <v>127</v>
      </c>
      <c r="V8" s="140" t="s">
        <v>128</v>
      </c>
      <c r="W8" s="562" t="s">
        <v>129</v>
      </c>
      <c r="X8" s="562" t="s">
        <v>130</v>
      </c>
      <c r="Y8" s="562" t="s">
        <v>131</v>
      </c>
      <c r="Z8" s="562" t="s">
        <v>132</v>
      </c>
      <c r="AA8" s="543" t="s">
        <v>133</v>
      </c>
      <c r="AB8" s="562" t="s">
        <v>134</v>
      </c>
      <c r="AC8" s="562" t="s">
        <v>135</v>
      </c>
      <c r="AD8" s="684"/>
      <c r="AE8" s="142" t="s">
        <v>136</v>
      </c>
      <c r="AF8" s="142" t="s">
        <v>137</v>
      </c>
      <c r="AG8" s="142" t="s">
        <v>138</v>
      </c>
      <c r="AH8" s="142" t="s">
        <v>139</v>
      </c>
      <c r="AI8" s="142" t="s">
        <v>140</v>
      </c>
      <c r="AJ8" s="142" t="s">
        <v>141</v>
      </c>
      <c r="AK8" s="142" t="s">
        <v>142</v>
      </c>
      <c r="AL8" s="142" t="s">
        <v>143</v>
      </c>
      <c r="AM8" s="142" t="s">
        <v>144</v>
      </c>
      <c r="AN8" s="142" t="s">
        <v>145</v>
      </c>
      <c r="AO8" s="142" t="s">
        <v>146</v>
      </c>
      <c r="AP8" s="142" t="s">
        <v>147</v>
      </c>
    </row>
    <row r="9" spans="1:42" ht="84" x14ac:dyDescent="0.25">
      <c r="A9" s="386" t="s">
        <v>483</v>
      </c>
      <c r="B9" s="386" t="s">
        <v>3321</v>
      </c>
      <c r="C9" s="386" t="s">
        <v>3322</v>
      </c>
      <c r="D9" s="386">
        <v>244110004</v>
      </c>
      <c r="E9" s="406" t="s">
        <v>3323</v>
      </c>
      <c r="F9" s="386" t="s">
        <v>3324</v>
      </c>
      <c r="G9" s="386" t="s">
        <v>3325</v>
      </c>
      <c r="H9" s="384">
        <v>1345000000</v>
      </c>
      <c r="I9" s="384">
        <v>953000000</v>
      </c>
      <c r="J9" s="384"/>
      <c r="K9" s="384">
        <v>1170000000</v>
      </c>
      <c r="L9" s="384">
        <f>2500000*119</f>
        <v>297500000</v>
      </c>
      <c r="M9" s="384"/>
      <c r="N9" s="384">
        <f>H9+K9</f>
        <v>2515000000</v>
      </c>
      <c r="O9" s="384">
        <f>I9+L9</f>
        <v>1250500000</v>
      </c>
      <c r="P9" s="384">
        <f>J9+M9</f>
        <v>0</v>
      </c>
      <c r="Q9" s="384">
        <v>559268024</v>
      </c>
      <c r="R9" s="384">
        <v>297500000</v>
      </c>
      <c r="S9" s="384">
        <f>Q9+R9</f>
        <v>856768024</v>
      </c>
      <c r="T9" s="33">
        <v>0</v>
      </c>
      <c r="U9" s="33">
        <v>0</v>
      </c>
      <c r="V9" s="33">
        <v>0</v>
      </c>
      <c r="W9" s="386"/>
      <c r="X9" s="386"/>
      <c r="Y9" s="386"/>
      <c r="Z9" s="386"/>
      <c r="AA9" s="386">
        <v>0</v>
      </c>
      <c r="AB9" s="386"/>
      <c r="AC9" s="386"/>
      <c r="AD9" s="36"/>
      <c r="AE9" s="37">
        <v>0</v>
      </c>
      <c r="AF9" s="37">
        <v>0</v>
      </c>
      <c r="AG9" s="37">
        <v>0</v>
      </c>
      <c r="AH9" s="37">
        <v>0</v>
      </c>
      <c r="AI9" s="37">
        <v>0</v>
      </c>
      <c r="AJ9" s="37">
        <v>0</v>
      </c>
      <c r="AK9" s="37">
        <v>0</v>
      </c>
      <c r="AL9" s="37">
        <v>0</v>
      </c>
      <c r="AM9" s="37">
        <v>0</v>
      </c>
      <c r="AN9" s="37">
        <v>0</v>
      </c>
      <c r="AO9" s="37">
        <v>0</v>
      </c>
      <c r="AP9" s="37">
        <v>0</v>
      </c>
    </row>
    <row r="10" spans="1:42" ht="24" x14ac:dyDescent="0.25">
      <c r="A10" s="386">
        <v>0</v>
      </c>
      <c r="B10" s="386">
        <v>0</v>
      </c>
      <c r="C10" s="386">
        <v>0</v>
      </c>
      <c r="D10" s="386">
        <v>0</v>
      </c>
      <c r="E10" s="406">
        <v>0</v>
      </c>
      <c r="F10" s="386">
        <v>0</v>
      </c>
      <c r="G10" s="386">
        <v>0</v>
      </c>
      <c r="H10" s="384">
        <v>0</v>
      </c>
      <c r="I10" s="39"/>
      <c r="J10" s="39"/>
      <c r="K10" s="39"/>
      <c r="L10" s="39"/>
      <c r="M10" s="39"/>
      <c r="N10" s="384">
        <f t="shared" ref="N10:P45" si="0">H10+K10</f>
        <v>0</v>
      </c>
      <c r="O10" s="384">
        <f t="shared" si="0"/>
        <v>0</v>
      </c>
      <c r="P10" s="384">
        <f t="shared" si="0"/>
        <v>0</v>
      </c>
      <c r="Q10" s="39"/>
      <c r="R10" s="39"/>
      <c r="S10" s="384">
        <f t="shared" ref="S10:S45" si="1">Q10+R10</f>
        <v>0</v>
      </c>
      <c r="T10" s="33" t="s">
        <v>3326</v>
      </c>
      <c r="U10" s="33" t="s">
        <v>522</v>
      </c>
      <c r="V10" s="33">
        <v>3</v>
      </c>
      <c r="W10" s="36">
        <v>3</v>
      </c>
      <c r="X10" s="386"/>
      <c r="Y10" s="36">
        <v>2</v>
      </c>
      <c r="Z10" s="36"/>
      <c r="AA10" s="386">
        <v>60</v>
      </c>
      <c r="AB10" s="36">
        <v>60</v>
      </c>
      <c r="AC10" s="386"/>
      <c r="AD10" s="36"/>
      <c r="AE10" s="37">
        <v>0</v>
      </c>
      <c r="AF10" s="37">
        <v>0</v>
      </c>
      <c r="AG10" s="37" t="s">
        <v>179</v>
      </c>
      <c r="AH10" s="37" t="s">
        <v>179</v>
      </c>
      <c r="AI10" s="37">
        <v>0</v>
      </c>
      <c r="AJ10" s="37">
        <v>0</v>
      </c>
      <c r="AK10" s="37">
        <v>0</v>
      </c>
      <c r="AL10" s="37">
        <v>0</v>
      </c>
      <c r="AM10" s="37">
        <v>0</v>
      </c>
      <c r="AN10" s="37">
        <v>0</v>
      </c>
      <c r="AO10" s="37">
        <v>0</v>
      </c>
      <c r="AP10" s="37">
        <v>0</v>
      </c>
    </row>
    <row r="11" spans="1:42" ht="36" x14ac:dyDescent="0.25">
      <c r="A11" s="386">
        <v>0</v>
      </c>
      <c r="B11" s="386">
        <v>0</v>
      </c>
      <c r="C11" s="386">
        <v>0</v>
      </c>
      <c r="D11" s="386">
        <v>0</v>
      </c>
      <c r="E11" s="406">
        <v>0</v>
      </c>
      <c r="F11" s="386">
        <v>0</v>
      </c>
      <c r="G11" s="386">
        <v>0</v>
      </c>
      <c r="H11" s="384">
        <v>0</v>
      </c>
      <c r="I11" s="39"/>
      <c r="J11" s="39"/>
      <c r="K11" s="39"/>
      <c r="L11" s="39"/>
      <c r="M11" s="39"/>
      <c r="N11" s="384">
        <f t="shared" si="0"/>
        <v>0</v>
      </c>
      <c r="O11" s="384">
        <f t="shared" si="0"/>
        <v>0</v>
      </c>
      <c r="P11" s="384">
        <f t="shared" si="0"/>
        <v>0</v>
      </c>
      <c r="Q11" s="39"/>
      <c r="R11" s="39"/>
      <c r="S11" s="384">
        <f t="shared" si="1"/>
        <v>0</v>
      </c>
      <c r="T11" s="33" t="s">
        <v>3327</v>
      </c>
      <c r="U11" s="33" t="s">
        <v>522</v>
      </c>
      <c r="V11" s="33">
        <v>1</v>
      </c>
      <c r="W11" s="36">
        <v>1</v>
      </c>
      <c r="X11" s="36"/>
      <c r="Y11" s="36">
        <v>0.8</v>
      </c>
      <c r="Z11" s="36"/>
      <c r="AA11" s="386">
        <v>270</v>
      </c>
      <c r="AB11" s="36">
        <v>270</v>
      </c>
      <c r="AC11" s="36"/>
      <c r="AD11" s="36" t="s">
        <v>3328</v>
      </c>
      <c r="AE11" s="37">
        <v>0</v>
      </c>
      <c r="AF11" s="37">
        <v>0</v>
      </c>
      <c r="AG11" s="37" t="s">
        <v>179</v>
      </c>
      <c r="AH11" s="37" t="s">
        <v>179</v>
      </c>
      <c r="AI11" s="37" t="s">
        <v>179</v>
      </c>
      <c r="AJ11" s="37" t="s">
        <v>179</v>
      </c>
      <c r="AK11" s="37" t="s">
        <v>179</v>
      </c>
      <c r="AL11" s="37" t="s">
        <v>179</v>
      </c>
      <c r="AM11" s="37" t="s">
        <v>179</v>
      </c>
      <c r="AN11" s="37" t="s">
        <v>179</v>
      </c>
      <c r="AO11" s="37" t="s">
        <v>179</v>
      </c>
      <c r="AP11" s="37">
        <v>0</v>
      </c>
    </row>
    <row r="12" spans="1:42" ht="24" x14ac:dyDescent="0.25">
      <c r="A12" s="386">
        <v>0</v>
      </c>
      <c r="B12" s="386">
        <v>0</v>
      </c>
      <c r="C12" s="386">
        <v>0</v>
      </c>
      <c r="D12" s="386">
        <v>0</v>
      </c>
      <c r="E12" s="406">
        <v>0</v>
      </c>
      <c r="F12" s="386">
        <v>0</v>
      </c>
      <c r="G12" s="386">
        <v>0</v>
      </c>
      <c r="H12" s="384">
        <v>0</v>
      </c>
      <c r="I12" s="39"/>
      <c r="J12" s="39"/>
      <c r="K12" s="39"/>
      <c r="L12" s="39"/>
      <c r="M12" s="39"/>
      <c r="N12" s="384">
        <f t="shared" si="0"/>
        <v>0</v>
      </c>
      <c r="O12" s="384">
        <f t="shared" si="0"/>
        <v>0</v>
      </c>
      <c r="P12" s="384">
        <f t="shared" si="0"/>
        <v>0</v>
      </c>
      <c r="Q12" s="39"/>
      <c r="R12" s="39"/>
      <c r="S12" s="384">
        <f t="shared" si="1"/>
        <v>0</v>
      </c>
      <c r="T12" s="33" t="s">
        <v>3329</v>
      </c>
      <c r="U12" s="33" t="s">
        <v>522</v>
      </c>
      <c r="V12" s="33">
        <v>1</v>
      </c>
      <c r="W12" s="36">
        <v>1</v>
      </c>
      <c r="X12" s="36"/>
      <c r="Y12" s="36">
        <v>0.8</v>
      </c>
      <c r="Z12" s="36"/>
      <c r="AA12" s="386">
        <v>270</v>
      </c>
      <c r="AB12" s="36">
        <v>270</v>
      </c>
      <c r="AC12" s="36"/>
      <c r="AD12" s="36" t="s">
        <v>3328</v>
      </c>
      <c r="AE12" s="37">
        <v>0</v>
      </c>
      <c r="AF12" s="37">
        <v>0</v>
      </c>
      <c r="AG12" s="37" t="s">
        <v>179</v>
      </c>
      <c r="AH12" s="37" t="s">
        <v>179</v>
      </c>
      <c r="AI12" s="37" t="s">
        <v>179</v>
      </c>
      <c r="AJ12" s="37" t="s">
        <v>179</v>
      </c>
      <c r="AK12" s="37" t="s">
        <v>179</v>
      </c>
      <c r="AL12" s="37" t="s">
        <v>179</v>
      </c>
      <c r="AM12" s="37" t="s">
        <v>179</v>
      </c>
      <c r="AN12" s="37" t="s">
        <v>179</v>
      </c>
      <c r="AO12" s="37" t="s">
        <v>179</v>
      </c>
      <c r="AP12" s="37" t="s">
        <v>179</v>
      </c>
    </row>
    <row r="13" spans="1:42" ht="36" x14ac:dyDescent="0.25">
      <c r="A13" s="386">
        <v>0</v>
      </c>
      <c r="B13" s="386">
        <v>0</v>
      </c>
      <c r="C13" s="386">
        <v>0</v>
      </c>
      <c r="D13" s="386">
        <v>0</v>
      </c>
      <c r="E13" s="406">
        <v>0</v>
      </c>
      <c r="F13" s="386">
        <v>0</v>
      </c>
      <c r="G13" s="386">
        <v>0</v>
      </c>
      <c r="H13" s="384">
        <v>0</v>
      </c>
      <c r="I13" s="39"/>
      <c r="J13" s="39"/>
      <c r="K13" s="39"/>
      <c r="L13" s="39"/>
      <c r="M13" s="39"/>
      <c r="N13" s="384">
        <f t="shared" si="0"/>
        <v>0</v>
      </c>
      <c r="O13" s="384">
        <f t="shared" si="0"/>
        <v>0</v>
      </c>
      <c r="P13" s="384">
        <f t="shared" si="0"/>
        <v>0</v>
      </c>
      <c r="Q13" s="39"/>
      <c r="R13" s="39"/>
      <c r="S13" s="384">
        <f t="shared" si="1"/>
        <v>0</v>
      </c>
      <c r="T13" s="33" t="s">
        <v>3330</v>
      </c>
      <c r="U13" s="33" t="s">
        <v>522</v>
      </c>
      <c r="V13" s="33">
        <v>1</v>
      </c>
      <c r="W13" s="36">
        <v>0</v>
      </c>
      <c r="X13" s="36"/>
      <c r="Y13" s="36">
        <v>0</v>
      </c>
      <c r="Z13" s="36"/>
      <c r="AA13" s="386">
        <v>30</v>
      </c>
      <c r="AB13" s="36">
        <v>30</v>
      </c>
      <c r="AC13" s="36"/>
      <c r="AD13" s="36" t="s">
        <v>3331</v>
      </c>
      <c r="AE13" s="37">
        <v>0</v>
      </c>
      <c r="AF13" s="37">
        <v>0</v>
      </c>
      <c r="AG13" s="37">
        <v>0</v>
      </c>
      <c r="AH13" s="37">
        <v>0</v>
      </c>
      <c r="AI13" s="37">
        <v>0</v>
      </c>
      <c r="AJ13" s="37">
        <v>0</v>
      </c>
      <c r="AK13" s="37">
        <v>0</v>
      </c>
      <c r="AL13" s="37">
        <v>0</v>
      </c>
      <c r="AM13" s="37">
        <v>0</v>
      </c>
      <c r="AN13" s="37">
        <v>0</v>
      </c>
      <c r="AO13" s="37" t="s">
        <v>179</v>
      </c>
      <c r="AP13" s="37">
        <v>0</v>
      </c>
    </row>
    <row r="14" spans="1:42" ht="24" x14ac:dyDescent="0.25">
      <c r="A14" s="386">
        <v>0</v>
      </c>
      <c r="B14" s="386">
        <v>0</v>
      </c>
      <c r="C14" s="386">
        <v>0</v>
      </c>
      <c r="D14" s="386">
        <v>0</v>
      </c>
      <c r="E14" s="406">
        <v>0</v>
      </c>
      <c r="F14" s="386">
        <v>0</v>
      </c>
      <c r="G14" s="386">
        <v>0</v>
      </c>
      <c r="H14" s="384">
        <v>0</v>
      </c>
      <c r="I14" s="39"/>
      <c r="J14" s="39"/>
      <c r="K14" s="39"/>
      <c r="L14" s="39"/>
      <c r="M14" s="39"/>
      <c r="N14" s="384">
        <f t="shared" si="0"/>
        <v>0</v>
      </c>
      <c r="O14" s="384">
        <f t="shared" si="0"/>
        <v>0</v>
      </c>
      <c r="P14" s="384">
        <f t="shared" si="0"/>
        <v>0</v>
      </c>
      <c r="Q14" s="39"/>
      <c r="R14" s="39"/>
      <c r="S14" s="384">
        <f t="shared" si="1"/>
        <v>0</v>
      </c>
      <c r="T14" s="33" t="s">
        <v>3332</v>
      </c>
      <c r="U14" s="33" t="s">
        <v>152</v>
      </c>
      <c r="V14" s="33">
        <v>1</v>
      </c>
      <c r="W14" s="36">
        <v>1</v>
      </c>
      <c r="X14" s="36"/>
      <c r="Y14" s="36">
        <v>1</v>
      </c>
      <c r="Z14" s="36"/>
      <c r="AA14" s="386">
        <v>30</v>
      </c>
      <c r="AB14" s="36">
        <v>30</v>
      </c>
      <c r="AC14" s="36"/>
      <c r="AD14" s="36"/>
      <c r="AE14" s="37">
        <v>0</v>
      </c>
      <c r="AF14" s="37">
        <v>0</v>
      </c>
      <c r="AG14" s="37" t="s">
        <v>179</v>
      </c>
      <c r="AH14" s="37">
        <v>0</v>
      </c>
      <c r="AI14" s="37">
        <v>0</v>
      </c>
      <c r="AJ14" s="37">
        <v>0</v>
      </c>
      <c r="AK14" s="37">
        <v>0</v>
      </c>
      <c r="AL14" s="37">
        <v>0</v>
      </c>
      <c r="AM14" s="37">
        <v>0</v>
      </c>
      <c r="AN14" s="37">
        <v>0</v>
      </c>
      <c r="AO14" s="37">
        <v>0</v>
      </c>
      <c r="AP14" s="37">
        <v>0</v>
      </c>
    </row>
    <row r="15" spans="1:42" ht="24" x14ac:dyDescent="0.25">
      <c r="A15" s="386">
        <v>0</v>
      </c>
      <c r="B15" s="386">
        <v>0</v>
      </c>
      <c r="C15" s="386">
        <v>0</v>
      </c>
      <c r="D15" s="386">
        <v>0</v>
      </c>
      <c r="E15" s="406">
        <v>0</v>
      </c>
      <c r="F15" s="386">
        <v>0</v>
      </c>
      <c r="G15" s="386">
        <v>0</v>
      </c>
      <c r="H15" s="384">
        <v>0</v>
      </c>
      <c r="I15" s="39"/>
      <c r="J15" s="39"/>
      <c r="K15" s="39"/>
      <c r="L15" s="39"/>
      <c r="M15" s="39"/>
      <c r="N15" s="384">
        <f t="shared" si="0"/>
        <v>0</v>
      </c>
      <c r="O15" s="384">
        <f t="shared" si="0"/>
        <v>0</v>
      </c>
      <c r="P15" s="384">
        <f t="shared" si="0"/>
        <v>0</v>
      </c>
      <c r="Q15" s="39"/>
      <c r="R15" s="39"/>
      <c r="S15" s="384">
        <f t="shared" si="1"/>
        <v>0</v>
      </c>
      <c r="T15" s="33" t="s">
        <v>3333</v>
      </c>
      <c r="U15" s="33" t="s">
        <v>703</v>
      </c>
      <c r="V15" s="33">
        <v>20</v>
      </c>
      <c r="W15" s="36">
        <v>20</v>
      </c>
      <c r="X15" s="36"/>
      <c r="Y15" s="36">
        <v>15</v>
      </c>
      <c r="Z15" s="36"/>
      <c r="AA15" s="386">
        <v>360</v>
      </c>
      <c r="AB15" s="36">
        <v>360</v>
      </c>
      <c r="AC15" s="36"/>
      <c r="AD15" s="36"/>
      <c r="AE15" s="37" t="s">
        <v>179</v>
      </c>
      <c r="AF15" s="37" t="s">
        <v>179</v>
      </c>
      <c r="AG15" s="37" t="s">
        <v>179</v>
      </c>
      <c r="AH15" s="37" t="s">
        <v>179</v>
      </c>
      <c r="AI15" s="37" t="s">
        <v>179</v>
      </c>
      <c r="AJ15" s="37" t="s">
        <v>179</v>
      </c>
      <c r="AK15" s="37" t="s">
        <v>179</v>
      </c>
      <c r="AL15" s="37" t="s">
        <v>179</v>
      </c>
      <c r="AM15" s="37" t="s">
        <v>179</v>
      </c>
      <c r="AN15" s="37" t="s">
        <v>179</v>
      </c>
      <c r="AO15" s="37" t="s">
        <v>179</v>
      </c>
      <c r="AP15" s="37" t="s">
        <v>179</v>
      </c>
    </row>
    <row r="16" spans="1:42" ht="36" x14ac:dyDescent="0.25">
      <c r="A16" s="386">
        <v>0</v>
      </c>
      <c r="B16" s="386">
        <v>0</v>
      </c>
      <c r="C16" s="386">
        <v>0</v>
      </c>
      <c r="D16" s="386">
        <v>0</v>
      </c>
      <c r="E16" s="406">
        <v>0</v>
      </c>
      <c r="F16" s="386">
        <v>0</v>
      </c>
      <c r="G16" s="386">
        <v>0</v>
      </c>
      <c r="H16" s="384">
        <v>0</v>
      </c>
      <c r="I16" s="39"/>
      <c r="J16" s="39"/>
      <c r="K16" s="39"/>
      <c r="L16" s="39"/>
      <c r="M16" s="39"/>
      <c r="N16" s="384">
        <f t="shared" si="0"/>
        <v>0</v>
      </c>
      <c r="O16" s="384">
        <f t="shared" si="0"/>
        <v>0</v>
      </c>
      <c r="P16" s="384">
        <f t="shared" si="0"/>
        <v>0</v>
      </c>
      <c r="Q16" s="39"/>
      <c r="R16" s="39"/>
      <c r="S16" s="384">
        <f t="shared" si="1"/>
        <v>0</v>
      </c>
      <c r="T16" s="33" t="s">
        <v>3334</v>
      </c>
      <c r="U16" s="33" t="s">
        <v>1050</v>
      </c>
      <c r="V16" s="33">
        <v>100</v>
      </c>
      <c r="W16" s="36">
        <v>100</v>
      </c>
      <c r="X16" s="36">
        <v>0</v>
      </c>
      <c r="Y16" s="36">
        <v>119</v>
      </c>
      <c r="Z16" s="36"/>
      <c r="AA16" s="386">
        <v>30</v>
      </c>
      <c r="AB16" s="36">
        <v>30</v>
      </c>
      <c r="AC16" s="36"/>
      <c r="AD16" s="36"/>
      <c r="AE16" s="37">
        <v>0</v>
      </c>
      <c r="AF16" s="37">
        <v>0</v>
      </c>
      <c r="AG16" s="37">
        <v>0</v>
      </c>
      <c r="AH16" s="37">
        <v>0</v>
      </c>
      <c r="AI16" s="37" t="s">
        <v>179</v>
      </c>
      <c r="AJ16" s="37">
        <v>0</v>
      </c>
      <c r="AK16" s="37">
        <v>0</v>
      </c>
      <c r="AL16" s="37">
        <v>0</v>
      </c>
      <c r="AM16" s="37">
        <v>0</v>
      </c>
      <c r="AN16" s="37">
        <v>0</v>
      </c>
      <c r="AO16" s="37">
        <v>0</v>
      </c>
      <c r="AP16" s="37">
        <v>0</v>
      </c>
    </row>
    <row r="17" spans="1:42" ht="60" x14ac:dyDescent="0.25">
      <c r="A17" s="386">
        <v>0</v>
      </c>
      <c r="B17" s="386">
        <v>0</v>
      </c>
      <c r="C17" s="386">
        <v>0</v>
      </c>
      <c r="D17" s="386">
        <v>0</v>
      </c>
      <c r="E17" s="406">
        <v>0</v>
      </c>
      <c r="F17" s="386">
        <v>0</v>
      </c>
      <c r="G17" s="386">
        <v>0</v>
      </c>
      <c r="H17" s="384">
        <v>0</v>
      </c>
      <c r="I17" s="39"/>
      <c r="J17" s="39"/>
      <c r="K17" s="39"/>
      <c r="L17" s="39"/>
      <c r="M17" s="39"/>
      <c r="N17" s="384">
        <f t="shared" si="0"/>
        <v>0</v>
      </c>
      <c r="O17" s="384">
        <f t="shared" si="0"/>
        <v>0</v>
      </c>
      <c r="P17" s="384">
        <f t="shared" si="0"/>
        <v>0</v>
      </c>
      <c r="Q17" s="39"/>
      <c r="R17" s="39"/>
      <c r="S17" s="384">
        <f t="shared" si="1"/>
        <v>0</v>
      </c>
      <c r="T17" s="33" t="s">
        <v>3335</v>
      </c>
      <c r="U17" s="33" t="s">
        <v>152</v>
      </c>
      <c r="V17" s="33">
        <v>2</v>
      </c>
      <c r="W17" s="36">
        <v>2</v>
      </c>
      <c r="X17" s="36"/>
      <c r="Y17" s="36">
        <v>0</v>
      </c>
      <c r="Z17" s="36"/>
      <c r="AA17" s="386">
        <v>150</v>
      </c>
      <c r="AB17" s="36">
        <v>150</v>
      </c>
      <c r="AC17" s="36"/>
      <c r="AD17" s="36" t="s">
        <v>3336</v>
      </c>
      <c r="AE17" s="37">
        <v>0</v>
      </c>
      <c r="AF17" s="37">
        <v>0</v>
      </c>
      <c r="AG17" s="37" t="s">
        <v>179</v>
      </c>
      <c r="AH17" s="37" t="s">
        <v>179</v>
      </c>
      <c r="AI17" s="37" t="s">
        <v>179</v>
      </c>
      <c r="AJ17" s="37" t="s">
        <v>179</v>
      </c>
      <c r="AK17" s="37" t="s">
        <v>179</v>
      </c>
      <c r="AL17" s="37">
        <v>0</v>
      </c>
      <c r="AM17" s="37">
        <v>0</v>
      </c>
      <c r="AN17" s="37">
        <v>0</v>
      </c>
      <c r="AO17" s="37">
        <v>0</v>
      </c>
      <c r="AP17" s="37">
        <v>0</v>
      </c>
    </row>
    <row r="18" spans="1:42" ht="36" x14ac:dyDescent="0.25">
      <c r="A18" s="386">
        <v>0</v>
      </c>
      <c r="B18" s="386">
        <v>0</v>
      </c>
      <c r="C18" s="386">
        <v>0</v>
      </c>
      <c r="D18" s="386">
        <v>0</v>
      </c>
      <c r="E18" s="406">
        <v>0</v>
      </c>
      <c r="F18" s="386">
        <v>0</v>
      </c>
      <c r="G18" s="386">
        <v>0</v>
      </c>
      <c r="H18" s="384">
        <v>0</v>
      </c>
      <c r="I18" s="39"/>
      <c r="J18" s="39"/>
      <c r="K18" s="39"/>
      <c r="L18" s="39"/>
      <c r="M18" s="39"/>
      <c r="N18" s="384">
        <f t="shared" si="0"/>
        <v>0</v>
      </c>
      <c r="O18" s="384">
        <f t="shared" si="0"/>
        <v>0</v>
      </c>
      <c r="P18" s="384">
        <f t="shared" si="0"/>
        <v>0</v>
      </c>
      <c r="Q18" s="39"/>
      <c r="R18" s="39"/>
      <c r="S18" s="384">
        <f t="shared" si="1"/>
        <v>0</v>
      </c>
      <c r="T18" s="33" t="s">
        <v>3337</v>
      </c>
      <c r="U18" s="33" t="s">
        <v>717</v>
      </c>
      <c r="V18" s="33">
        <v>1</v>
      </c>
      <c r="W18" s="36">
        <v>1</v>
      </c>
      <c r="X18" s="36"/>
      <c r="Y18" s="36">
        <v>0.6</v>
      </c>
      <c r="Z18" s="36"/>
      <c r="AA18" s="386">
        <v>60</v>
      </c>
      <c r="AB18" s="36">
        <v>60</v>
      </c>
      <c r="AC18" s="36"/>
      <c r="AD18" s="36"/>
      <c r="AE18" s="37">
        <v>0</v>
      </c>
      <c r="AF18" s="37">
        <v>0</v>
      </c>
      <c r="AG18" s="37">
        <v>0</v>
      </c>
      <c r="AH18" s="37">
        <v>0</v>
      </c>
      <c r="AI18" s="37">
        <v>0</v>
      </c>
      <c r="AJ18" s="37">
        <v>0</v>
      </c>
      <c r="AK18" s="37">
        <v>0</v>
      </c>
      <c r="AL18" s="37" t="s">
        <v>179</v>
      </c>
      <c r="AM18" s="37" t="s">
        <v>179</v>
      </c>
      <c r="AN18" s="37">
        <v>0</v>
      </c>
      <c r="AO18" s="37">
        <v>0</v>
      </c>
      <c r="AP18" s="37">
        <v>0</v>
      </c>
    </row>
    <row r="19" spans="1:42" ht="36" x14ac:dyDescent="0.25">
      <c r="A19" s="386" t="s">
        <v>483</v>
      </c>
      <c r="B19" s="386" t="s">
        <v>3321</v>
      </c>
      <c r="C19" s="386" t="s">
        <v>3322</v>
      </c>
      <c r="D19" s="386">
        <v>244340004</v>
      </c>
      <c r="E19" s="406" t="s">
        <v>3338</v>
      </c>
      <c r="F19" s="386" t="s">
        <v>3339</v>
      </c>
      <c r="G19" s="386" t="s">
        <v>3340</v>
      </c>
      <c r="H19" s="384">
        <v>310000000</v>
      </c>
      <c r="I19" s="572">
        <v>296736250</v>
      </c>
      <c r="J19" s="39"/>
      <c r="K19" s="39"/>
      <c r="L19" s="39"/>
      <c r="M19" s="39"/>
      <c r="N19" s="384">
        <f t="shared" si="0"/>
        <v>310000000</v>
      </c>
      <c r="O19" s="384">
        <f t="shared" si="0"/>
        <v>296736250</v>
      </c>
      <c r="P19" s="384">
        <f t="shared" si="0"/>
        <v>0</v>
      </c>
      <c r="Q19" s="572">
        <v>28654064</v>
      </c>
      <c r="R19" s="39"/>
      <c r="S19" s="384">
        <f t="shared" si="1"/>
        <v>28654064</v>
      </c>
      <c r="T19" s="33">
        <v>0</v>
      </c>
      <c r="U19" s="33">
        <v>0</v>
      </c>
      <c r="V19" s="33">
        <v>0</v>
      </c>
      <c r="W19" s="36"/>
      <c r="X19" s="36"/>
      <c r="Y19" s="36"/>
      <c r="Z19" s="36"/>
      <c r="AA19" s="386">
        <v>0</v>
      </c>
      <c r="AB19" s="36"/>
      <c r="AC19" s="36"/>
      <c r="AD19" s="36"/>
      <c r="AE19" s="37">
        <v>0</v>
      </c>
      <c r="AF19" s="37">
        <v>0</v>
      </c>
      <c r="AG19" s="37">
        <v>0</v>
      </c>
      <c r="AH19" s="37">
        <v>0</v>
      </c>
      <c r="AI19" s="37">
        <v>0</v>
      </c>
      <c r="AJ19" s="37">
        <v>0</v>
      </c>
      <c r="AK19" s="37">
        <v>0</v>
      </c>
      <c r="AL19" s="37">
        <v>0</v>
      </c>
      <c r="AM19" s="37">
        <v>0</v>
      </c>
      <c r="AN19" s="37">
        <v>0</v>
      </c>
      <c r="AO19" s="37">
        <v>0</v>
      </c>
      <c r="AP19" s="37">
        <v>0</v>
      </c>
    </row>
    <row r="20" spans="1:42" ht="24" x14ac:dyDescent="0.25">
      <c r="A20" s="386">
        <v>0</v>
      </c>
      <c r="B20" s="386">
        <v>0</v>
      </c>
      <c r="C20" s="386">
        <v>0</v>
      </c>
      <c r="D20" s="386">
        <v>0</v>
      </c>
      <c r="E20" s="406">
        <v>0</v>
      </c>
      <c r="F20" s="386">
        <v>0</v>
      </c>
      <c r="G20" s="386">
        <v>0</v>
      </c>
      <c r="H20" s="384">
        <v>0</v>
      </c>
      <c r="I20" s="39"/>
      <c r="J20" s="39"/>
      <c r="K20" s="39"/>
      <c r="L20" s="39"/>
      <c r="M20" s="39"/>
      <c r="N20" s="384">
        <f t="shared" si="0"/>
        <v>0</v>
      </c>
      <c r="O20" s="384">
        <f t="shared" si="0"/>
        <v>0</v>
      </c>
      <c r="P20" s="384">
        <f t="shared" si="0"/>
        <v>0</v>
      </c>
      <c r="Q20" s="39"/>
      <c r="R20" s="39"/>
      <c r="S20" s="384">
        <f t="shared" si="1"/>
        <v>0</v>
      </c>
      <c r="T20" s="33" t="s">
        <v>3341</v>
      </c>
      <c r="U20" s="33" t="s">
        <v>3342</v>
      </c>
      <c r="V20" s="33">
        <v>3</v>
      </c>
      <c r="W20" s="36">
        <v>3</v>
      </c>
      <c r="X20" s="36"/>
      <c r="Y20" s="36">
        <v>7</v>
      </c>
      <c r="Z20" s="36"/>
      <c r="AA20" s="386">
        <v>180</v>
      </c>
      <c r="AB20" s="36">
        <v>90</v>
      </c>
      <c r="AC20" s="36"/>
      <c r="AD20" s="36"/>
      <c r="AE20" s="37">
        <v>0</v>
      </c>
      <c r="AF20" s="37" t="s">
        <v>179</v>
      </c>
      <c r="AG20" s="37" t="s">
        <v>179</v>
      </c>
      <c r="AH20" s="37" t="s">
        <v>179</v>
      </c>
      <c r="AI20" s="37" t="s">
        <v>179</v>
      </c>
      <c r="AJ20" s="37" t="s">
        <v>179</v>
      </c>
      <c r="AK20" s="37" t="s">
        <v>179</v>
      </c>
      <c r="AL20" s="37">
        <v>0</v>
      </c>
      <c r="AM20" s="37">
        <v>0</v>
      </c>
      <c r="AN20" s="37">
        <v>0</v>
      </c>
      <c r="AO20" s="37">
        <v>0</v>
      </c>
      <c r="AP20" s="37">
        <v>0</v>
      </c>
    </row>
    <row r="21" spans="1:42" ht="75" x14ac:dyDescent="0.25">
      <c r="A21" s="386">
        <v>0</v>
      </c>
      <c r="B21" s="386">
        <v>0</v>
      </c>
      <c r="C21" s="386">
        <v>0</v>
      </c>
      <c r="D21" s="386">
        <v>0</v>
      </c>
      <c r="E21" s="406">
        <v>0</v>
      </c>
      <c r="F21" s="386">
        <v>0</v>
      </c>
      <c r="G21" s="386">
        <v>0</v>
      </c>
      <c r="H21" s="384">
        <v>0</v>
      </c>
      <c r="I21" s="39"/>
      <c r="J21" s="39"/>
      <c r="K21" s="39"/>
      <c r="L21" s="39"/>
      <c r="M21" s="39"/>
      <c r="N21" s="384">
        <f t="shared" si="0"/>
        <v>0</v>
      </c>
      <c r="O21" s="384">
        <f t="shared" si="0"/>
        <v>0</v>
      </c>
      <c r="P21" s="384">
        <f t="shared" si="0"/>
        <v>0</v>
      </c>
      <c r="Q21" s="39"/>
      <c r="R21" s="39"/>
      <c r="S21" s="384">
        <f t="shared" si="1"/>
        <v>0</v>
      </c>
      <c r="T21" s="33" t="s">
        <v>3343</v>
      </c>
      <c r="U21" s="33" t="s">
        <v>1050</v>
      </c>
      <c r="V21" s="33">
        <v>1</v>
      </c>
      <c r="W21" s="36">
        <v>1</v>
      </c>
      <c r="X21" s="36"/>
      <c r="Y21" s="36">
        <v>0</v>
      </c>
      <c r="Z21" s="36"/>
      <c r="AA21" s="386">
        <v>180</v>
      </c>
      <c r="AB21" s="36">
        <v>180</v>
      </c>
      <c r="AC21" s="36"/>
      <c r="AD21" s="36" t="s">
        <v>3344</v>
      </c>
      <c r="AE21" s="37">
        <v>0</v>
      </c>
      <c r="AF21" s="37">
        <v>0</v>
      </c>
      <c r="AG21" s="37">
        <v>0</v>
      </c>
      <c r="AH21" s="37">
        <v>0</v>
      </c>
      <c r="AI21" s="37" t="s">
        <v>179</v>
      </c>
      <c r="AJ21" s="37" t="s">
        <v>179</v>
      </c>
      <c r="AK21" s="37" t="s">
        <v>179</v>
      </c>
      <c r="AL21" s="37" t="s">
        <v>179</v>
      </c>
      <c r="AM21" s="37" t="s">
        <v>179</v>
      </c>
      <c r="AN21" s="37" t="s">
        <v>179</v>
      </c>
      <c r="AO21" s="37">
        <v>0</v>
      </c>
      <c r="AP21" s="37">
        <v>0</v>
      </c>
    </row>
    <row r="22" spans="1:42" ht="48" x14ac:dyDescent="0.25">
      <c r="A22" s="386" t="s">
        <v>483</v>
      </c>
      <c r="B22" s="386" t="s">
        <v>3321</v>
      </c>
      <c r="C22" s="386" t="s">
        <v>3345</v>
      </c>
      <c r="D22" s="386">
        <v>244310004</v>
      </c>
      <c r="E22" s="406" t="s">
        <v>3346</v>
      </c>
      <c r="F22" s="386" t="s">
        <v>3347</v>
      </c>
      <c r="G22" s="386" t="s">
        <v>3348</v>
      </c>
      <c r="H22" s="384">
        <v>880000000</v>
      </c>
      <c r="I22" s="572">
        <v>780000000</v>
      </c>
      <c r="J22" s="39"/>
      <c r="K22" s="39"/>
      <c r="L22" s="39">
        <v>0</v>
      </c>
      <c r="M22" s="39"/>
      <c r="N22" s="384">
        <f t="shared" si="0"/>
        <v>880000000</v>
      </c>
      <c r="O22" s="384">
        <f t="shared" si="0"/>
        <v>780000000</v>
      </c>
      <c r="P22" s="384">
        <f t="shared" si="0"/>
        <v>0</v>
      </c>
      <c r="Q22" s="39">
        <v>0</v>
      </c>
      <c r="R22" s="39"/>
      <c r="S22" s="384">
        <f t="shared" si="1"/>
        <v>0</v>
      </c>
      <c r="T22" s="33">
        <v>0</v>
      </c>
      <c r="U22" s="33">
        <v>0</v>
      </c>
      <c r="V22" s="33">
        <v>0</v>
      </c>
      <c r="W22" s="36"/>
      <c r="X22" s="36"/>
      <c r="Y22" s="36"/>
      <c r="Z22" s="36"/>
      <c r="AA22" s="386">
        <v>0</v>
      </c>
      <c r="AB22" s="36"/>
      <c r="AC22" s="36"/>
      <c r="AD22" s="36"/>
      <c r="AE22" s="37">
        <v>0</v>
      </c>
      <c r="AF22" s="37">
        <v>0</v>
      </c>
      <c r="AG22" s="37">
        <v>0</v>
      </c>
      <c r="AH22" s="37">
        <v>0</v>
      </c>
      <c r="AI22" s="37">
        <v>0</v>
      </c>
      <c r="AJ22" s="37">
        <v>0</v>
      </c>
      <c r="AK22" s="37">
        <v>0</v>
      </c>
      <c r="AL22" s="37">
        <v>0</v>
      </c>
      <c r="AM22" s="37">
        <v>0</v>
      </c>
      <c r="AN22" s="37">
        <v>0</v>
      </c>
      <c r="AO22" s="37">
        <v>0</v>
      </c>
      <c r="AP22" s="37">
        <v>0</v>
      </c>
    </row>
    <row r="23" spans="1:42" ht="45" x14ac:dyDescent="0.25">
      <c r="A23" s="386">
        <v>0</v>
      </c>
      <c r="B23" s="386">
        <v>0</v>
      </c>
      <c r="C23" s="386">
        <v>0</v>
      </c>
      <c r="D23" s="386">
        <v>0</v>
      </c>
      <c r="E23" s="406">
        <v>0</v>
      </c>
      <c r="F23" s="386">
        <v>0</v>
      </c>
      <c r="G23" s="386">
        <v>0</v>
      </c>
      <c r="H23" s="384">
        <v>0</v>
      </c>
      <c r="I23" s="39"/>
      <c r="J23" s="39"/>
      <c r="K23" s="39"/>
      <c r="L23" s="39"/>
      <c r="M23" s="39"/>
      <c r="N23" s="384">
        <f t="shared" si="0"/>
        <v>0</v>
      </c>
      <c r="O23" s="384">
        <f t="shared" si="0"/>
        <v>0</v>
      </c>
      <c r="P23" s="384">
        <f t="shared" si="0"/>
        <v>0</v>
      </c>
      <c r="Q23" s="39"/>
      <c r="R23" s="39"/>
      <c r="S23" s="384">
        <f t="shared" si="1"/>
        <v>0</v>
      </c>
      <c r="T23" s="33" t="s">
        <v>3349</v>
      </c>
      <c r="U23" s="33" t="s">
        <v>152</v>
      </c>
      <c r="V23" s="33">
        <v>110</v>
      </c>
      <c r="W23" s="36">
        <v>110</v>
      </c>
      <c r="X23" s="36"/>
      <c r="Y23" s="36">
        <v>0</v>
      </c>
      <c r="Z23" s="36"/>
      <c r="AA23" s="386">
        <v>30</v>
      </c>
      <c r="AB23" s="36">
        <v>60</v>
      </c>
      <c r="AC23" s="36"/>
      <c r="AD23" s="36" t="s">
        <v>3350</v>
      </c>
      <c r="AE23" s="37">
        <v>0</v>
      </c>
      <c r="AF23" s="37">
        <v>0</v>
      </c>
      <c r="AG23" s="37">
        <v>0</v>
      </c>
      <c r="AH23" s="37">
        <v>0</v>
      </c>
      <c r="AI23" s="37">
        <v>0</v>
      </c>
      <c r="AJ23" s="37">
        <v>0</v>
      </c>
      <c r="AK23" s="37">
        <v>0</v>
      </c>
      <c r="AL23" s="37">
        <v>0</v>
      </c>
      <c r="AM23" s="37" t="s">
        <v>179</v>
      </c>
      <c r="AN23" s="37">
        <v>0</v>
      </c>
      <c r="AO23" s="37">
        <v>0</v>
      </c>
      <c r="AP23" s="37">
        <v>0</v>
      </c>
    </row>
    <row r="24" spans="1:42" ht="45" x14ac:dyDescent="0.25">
      <c r="A24" s="386">
        <v>0</v>
      </c>
      <c r="B24" s="386">
        <v>0</v>
      </c>
      <c r="C24" s="386">
        <v>0</v>
      </c>
      <c r="D24" s="386">
        <v>0</v>
      </c>
      <c r="E24" s="406">
        <v>0</v>
      </c>
      <c r="F24" s="386">
        <v>0</v>
      </c>
      <c r="G24" s="386">
        <v>0</v>
      </c>
      <c r="H24" s="384">
        <v>0</v>
      </c>
      <c r="I24" s="39"/>
      <c r="J24" s="39"/>
      <c r="K24" s="39"/>
      <c r="L24" s="39"/>
      <c r="M24" s="39"/>
      <c r="N24" s="384">
        <f t="shared" si="0"/>
        <v>0</v>
      </c>
      <c r="O24" s="384">
        <f t="shared" si="0"/>
        <v>0</v>
      </c>
      <c r="P24" s="384">
        <f t="shared" si="0"/>
        <v>0</v>
      </c>
      <c r="Q24" s="39"/>
      <c r="R24" s="39"/>
      <c r="S24" s="384">
        <f t="shared" si="1"/>
        <v>0</v>
      </c>
      <c r="T24" s="33" t="s">
        <v>3351</v>
      </c>
      <c r="U24" s="33" t="s">
        <v>152</v>
      </c>
      <c r="V24" s="33">
        <v>9</v>
      </c>
      <c r="W24" s="36">
        <v>9</v>
      </c>
      <c r="X24" s="36"/>
      <c r="Y24" s="36">
        <v>0</v>
      </c>
      <c r="Z24" s="36"/>
      <c r="AA24" s="386">
        <v>30</v>
      </c>
      <c r="AB24" s="36">
        <v>30</v>
      </c>
      <c r="AC24" s="36"/>
      <c r="AD24" s="36" t="s">
        <v>3350</v>
      </c>
      <c r="AE24" s="37">
        <v>0</v>
      </c>
      <c r="AF24" s="37">
        <v>0</v>
      </c>
      <c r="AG24" s="37">
        <v>0</v>
      </c>
      <c r="AH24" s="37">
        <v>0</v>
      </c>
      <c r="AI24" s="37">
        <v>0</v>
      </c>
      <c r="AJ24" s="37">
        <v>0</v>
      </c>
      <c r="AK24" s="37">
        <v>0</v>
      </c>
      <c r="AL24" s="37">
        <v>0</v>
      </c>
      <c r="AM24" s="37">
        <v>0</v>
      </c>
      <c r="AN24" s="37" t="s">
        <v>179</v>
      </c>
      <c r="AO24" s="37">
        <v>0</v>
      </c>
      <c r="AP24" s="37">
        <v>0</v>
      </c>
    </row>
    <row r="25" spans="1:42" ht="45" x14ac:dyDescent="0.25">
      <c r="A25" s="386">
        <v>0</v>
      </c>
      <c r="B25" s="386">
        <v>0</v>
      </c>
      <c r="C25" s="386">
        <v>0</v>
      </c>
      <c r="D25" s="386">
        <v>0</v>
      </c>
      <c r="E25" s="406">
        <v>0</v>
      </c>
      <c r="F25" s="386">
        <v>0</v>
      </c>
      <c r="G25" s="386">
        <v>0</v>
      </c>
      <c r="H25" s="384">
        <v>0</v>
      </c>
      <c r="I25" s="39"/>
      <c r="J25" s="39"/>
      <c r="K25" s="39"/>
      <c r="L25" s="39"/>
      <c r="M25" s="39"/>
      <c r="N25" s="384">
        <f t="shared" si="0"/>
        <v>0</v>
      </c>
      <c r="O25" s="384">
        <f t="shared" si="0"/>
        <v>0</v>
      </c>
      <c r="P25" s="384">
        <f t="shared" si="0"/>
        <v>0</v>
      </c>
      <c r="Q25" s="39"/>
      <c r="R25" s="39"/>
      <c r="S25" s="384">
        <f t="shared" si="1"/>
        <v>0</v>
      </c>
      <c r="T25" s="33" t="s">
        <v>3352</v>
      </c>
      <c r="U25" s="33" t="s">
        <v>375</v>
      </c>
      <c r="V25" s="33">
        <v>1</v>
      </c>
      <c r="W25" s="36">
        <v>1</v>
      </c>
      <c r="X25" s="36"/>
      <c r="Y25" s="36">
        <v>0</v>
      </c>
      <c r="Z25" s="36"/>
      <c r="AA25" s="386">
        <v>30</v>
      </c>
      <c r="AB25" s="36">
        <v>30</v>
      </c>
      <c r="AC25" s="36"/>
      <c r="AD25" s="36" t="s">
        <v>3350</v>
      </c>
      <c r="AE25" s="37">
        <v>0</v>
      </c>
      <c r="AF25" s="37">
        <v>0</v>
      </c>
      <c r="AG25" s="37">
        <v>0</v>
      </c>
      <c r="AH25" s="37">
        <v>0</v>
      </c>
      <c r="AI25" s="37">
        <v>0</v>
      </c>
      <c r="AJ25" s="37">
        <v>0</v>
      </c>
      <c r="AK25" s="37">
        <v>0</v>
      </c>
      <c r="AL25" s="37">
        <v>0</v>
      </c>
      <c r="AM25" s="37">
        <v>0</v>
      </c>
      <c r="AN25" s="37">
        <v>0</v>
      </c>
      <c r="AO25" s="37" t="s">
        <v>179</v>
      </c>
      <c r="AP25" s="37">
        <v>0</v>
      </c>
    </row>
    <row r="26" spans="1:42" x14ac:dyDescent="0.25">
      <c r="A26" s="386">
        <v>0</v>
      </c>
      <c r="B26" s="386">
        <v>0</v>
      </c>
      <c r="C26" s="386">
        <v>0</v>
      </c>
      <c r="D26" s="386">
        <v>0</v>
      </c>
      <c r="E26" s="406">
        <v>0</v>
      </c>
      <c r="F26" s="386">
        <v>0</v>
      </c>
      <c r="G26" s="386">
        <v>0</v>
      </c>
      <c r="H26" s="384">
        <v>0</v>
      </c>
      <c r="I26" s="39"/>
      <c r="J26" s="39"/>
      <c r="K26" s="39"/>
      <c r="L26" s="39"/>
      <c r="M26" s="39"/>
      <c r="N26" s="384">
        <f t="shared" si="0"/>
        <v>0</v>
      </c>
      <c r="O26" s="384">
        <f t="shared" si="0"/>
        <v>0</v>
      </c>
      <c r="P26" s="384">
        <f t="shared" si="0"/>
        <v>0</v>
      </c>
      <c r="Q26" s="39"/>
      <c r="R26" s="39"/>
      <c r="S26" s="384">
        <f t="shared" si="1"/>
        <v>0</v>
      </c>
      <c r="T26" s="33">
        <v>0</v>
      </c>
      <c r="U26" s="33">
        <v>0</v>
      </c>
      <c r="V26" s="33">
        <v>0</v>
      </c>
      <c r="W26" s="36"/>
      <c r="X26" s="36"/>
      <c r="Y26" s="36"/>
      <c r="Z26" s="36"/>
      <c r="AA26" s="386">
        <v>0</v>
      </c>
      <c r="AB26" s="36"/>
      <c r="AC26" s="36"/>
      <c r="AD26" s="36"/>
      <c r="AE26" s="37">
        <v>0</v>
      </c>
      <c r="AF26" s="37">
        <v>0</v>
      </c>
      <c r="AG26" s="37">
        <v>0</v>
      </c>
      <c r="AH26" s="37">
        <v>0</v>
      </c>
      <c r="AI26" s="37">
        <v>0</v>
      </c>
      <c r="AJ26" s="37">
        <v>0</v>
      </c>
      <c r="AK26" s="37">
        <v>0</v>
      </c>
      <c r="AL26" s="37">
        <v>0</v>
      </c>
      <c r="AM26" s="37">
        <v>0</v>
      </c>
      <c r="AN26" s="37">
        <v>0</v>
      </c>
      <c r="AO26" s="37">
        <v>0</v>
      </c>
      <c r="AP26" s="37">
        <v>0</v>
      </c>
    </row>
    <row r="27" spans="1:42" ht="48" x14ac:dyDescent="0.25">
      <c r="A27" s="386" t="s">
        <v>483</v>
      </c>
      <c r="B27" s="386" t="s">
        <v>3321</v>
      </c>
      <c r="C27" s="386" t="s">
        <v>3345</v>
      </c>
      <c r="D27" s="386">
        <v>244330004</v>
      </c>
      <c r="E27" s="406" t="s">
        <v>3353</v>
      </c>
      <c r="F27" s="386" t="s">
        <v>3354</v>
      </c>
      <c r="G27" s="386" t="s">
        <v>3355</v>
      </c>
      <c r="H27" s="384">
        <v>301000000</v>
      </c>
      <c r="I27" s="572">
        <v>301000000</v>
      </c>
      <c r="J27" s="39"/>
      <c r="K27" s="39"/>
      <c r="L27" s="39">
        <v>0</v>
      </c>
      <c r="M27" s="39"/>
      <c r="N27" s="384">
        <f t="shared" si="0"/>
        <v>301000000</v>
      </c>
      <c r="O27" s="384">
        <f t="shared" si="0"/>
        <v>301000000</v>
      </c>
      <c r="P27" s="384">
        <f t="shared" si="0"/>
        <v>0</v>
      </c>
      <c r="Q27" s="39">
        <v>0</v>
      </c>
      <c r="R27" s="39"/>
      <c r="S27" s="384">
        <f t="shared" si="1"/>
        <v>0</v>
      </c>
      <c r="T27" s="33">
        <v>0</v>
      </c>
      <c r="U27" s="33">
        <v>0</v>
      </c>
      <c r="V27" s="33">
        <v>0</v>
      </c>
      <c r="W27" s="36"/>
      <c r="X27" s="36"/>
      <c r="Y27" s="36"/>
      <c r="Z27" s="36"/>
      <c r="AA27" s="386">
        <v>0</v>
      </c>
      <c r="AB27" s="36"/>
      <c r="AC27" s="36"/>
      <c r="AD27" s="36"/>
      <c r="AE27" s="37">
        <v>0</v>
      </c>
      <c r="AF27" s="37">
        <v>0</v>
      </c>
      <c r="AG27" s="37">
        <v>0</v>
      </c>
      <c r="AH27" s="37">
        <v>0</v>
      </c>
      <c r="AI27" s="37">
        <v>0</v>
      </c>
      <c r="AJ27" s="37">
        <v>0</v>
      </c>
      <c r="AK27" s="37">
        <v>0</v>
      </c>
      <c r="AL27" s="37">
        <v>0</v>
      </c>
      <c r="AM27" s="37">
        <v>0</v>
      </c>
      <c r="AN27" s="37">
        <v>0</v>
      </c>
      <c r="AO27" s="37">
        <v>0</v>
      </c>
      <c r="AP27" s="37">
        <v>0</v>
      </c>
    </row>
    <row r="28" spans="1:42" ht="45" x14ac:dyDescent="0.25">
      <c r="A28" s="386">
        <v>0</v>
      </c>
      <c r="B28" s="386">
        <v>0</v>
      </c>
      <c r="C28" s="386">
        <v>0</v>
      </c>
      <c r="D28" s="386">
        <v>0</v>
      </c>
      <c r="E28" s="406">
        <v>0</v>
      </c>
      <c r="F28" s="386">
        <v>0</v>
      </c>
      <c r="G28" s="386">
        <v>0</v>
      </c>
      <c r="H28" s="384">
        <v>0</v>
      </c>
      <c r="I28" s="39"/>
      <c r="J28" s="39"/>
      <c r="K28" s="39"/>
      <c r="L28" s="39"/>
      <c r="M28" s="39"/>
      <c r="N28" s="384">
        <f t="shared" si="0"/>
        <v>0</v>
      </c>
      <c r="O28" s="384">
        <f t="shared" si="0"/>
        <v>0</v>
      </c>
      <c r="P28" s="384">
        <f t="shared" si="0"/>
        <v>0</v>
      </c>
      <c r="Q28" s="39"/>
      <c r="R28" s="39"/>
      <c r="S28" s="384">
        <f t="shared" si="1"/>
        <v>0</v>
      </c>
      <c r="T28" s="33" t="s">
        <v>3356</v>
      </c>
      <c r="U28" s="33" t="s">
        <v>152</v>
      </c>
      <c r="V28" s="33">
        <v>1</v>
      </c>
      <c r="W28" s="36">
        <v>1</v>
      </c>
      <c r="X28" s="36"/>
      <c r="Y28" s="36">
        <v>0</v>
      </c>
      <c r="Z28" s="36"/>
      <c r="AA28" s="386">
        <v>120</v>
      </c>
      <c r="AB28" s="36">
        <v>120</v>
      </c>
      <c r="AC28" s="36"/>
      <c r="AD28" s="36" t="s">
        <v>3350</v>
      </c>
      <c r="AE28" s="37">
        <v>0</v>
      </c>
      <c r="AF28" s="37">
        <v>0</v>
      </c>
      <c r="AG28" s="37">
        <v>0</v>
      </c>
      <c r="AH28" s="37">
        <v>0</v>
      </c>
      <c r="AI28" s="37">
        <v>0</v>
      </c>
      <c r="AJ28" s="37">
        <v>0</v>
      </c>
      <c r="AK28" s="37">
        <v>0</v>
      </c>
      <c r="AL28" s="37">
        <v>0</v>
      </c>
      <c r="AM28" s="37" t="s">
        <v>179</v>
      </c>
      <c r="AN28" s="37" t="s">
        <v>179</v>
      </c>
      <c r="AO28" s="37" t="s">
        <v>179</v>
      </c>
      <c r="AP28" s="37" t="s">
        <v>179</v>
      </c>
    </row>
    <row r="29" spans="1:42" ht="60" x14ac:dyDescent="0.25">
      <c r="A29" s="386" t="s">
        <v>483</v>
      </c>
      <c r="B29" s="386" t="s">
        <v>3321</v>
      </c>
      <c r="C29" s="386" t="s">
        <v>3345</v>
      </c>
      <c r="D29" s="386">
        <v>244320004</v>
      </c>
      <c r="E29" s="406" t="s">
        <v>3357</v>
      </c>
      <c r="F29" s="386" t="s">
        <v>3358</v>
      </c>
      <c r="G29" s="386" t="s">
        <v>3359</v>
      </c>
      <c r="H29" s="384">
        <v>470000000</v>
      </c>
      <c r="I29" s="572">
        <v>470000000</v>
      </c>
      <c r="J29" s="39"/>
      <c r="K29" s="39"/>
      <c r="L29" s="39"/>
      <c r="M29" s="39"/>
      <c r="N29" s="384">
        <f t="shared" si="0"/>
        <v>470000000</v>
      </c>
      <c r="O29" s="384">
        <f t="shared" si="0"/>
        <v>470000000</v>
      </c>
      <c r="P29" s="384">
        <f t="shared" si="0"/>
        <v>0</v>
      </c>
      <c r="Q29" s="572">
        <v>10000000</v>
      </c>
      <c r="R29" s="39"/>
      <c r="S29" s="384">
        <f t="shared" si="1"/>
        <v>10000000</v>
      </c>
      <c r="T29" s="33">
        <v>0</v>
      </c>
      <c r="U29" s="33">
        <v>0</v>
      </c>
      <c r="V29" s="33">
        <v>0</v>
      </c>
      <c r="W29" s="36"/>
      <c r="X29" s="36"/>
      <c r="Y29" s="36"/>
      <c r="Z29" s="36"/>
      <c r="AA29" s="386">
        <v>0</v>
      </c>
      <c r="AB29" s="36"/>
      <c r="AC29" s="36"/>
      <c r="AD29" s="36"/>
      <c r="AE29" s="37">
        <v>0</v>
      </c>
      <c r="AF29" s="37">
        <v>0</v>
      </c>
      <c r="AG29" s="37">
        <v>0</v>
      </c>
      <c r="AH29" s="37">
        <v>0</v>
      </c>
      <c r="AI29" s="37">
        <v>0</v>
      </c>
      <c r="AJ29" s="37">
        <v>0</v>
      </c>
      <c r="AK29" s="37">
        <v>0</v>
      </c>
      <c r="AL29" s="37">
        <v>0</v>
      </c>
      <c r="AM29" s="37">
        <v>0</v>
      </c>
      <c r="AN29" s="37">
        <v>0</v>
      </c>
      <c r="AO29" s="37">
        <v>0</v>
      </c>
      <c r="AP29" s="37">
        <v>0</v>
      </c>
    </row>
    <row r="30" spans="1:42" ht="24" x14ac:dyDescent="0.25">
      <c r="A30" s="386">
        <v>0</v>
      </c>
      <c r="B30" s="386">
        <v>0</v>
      </c>
      <c r="C30" s="386">
        <v>0</v>
      </c>
      <c r="D30" s="386">
        <v>0</v>
      </c>
      <c r="E30" s="406">
        <v>0</v>
      </c>
      <c r="F30" s="386">
        <v>0</v>
      </c>
      <c r="G30" s="386">
        <v>0</v>
      </c>
      <c r="H30" s="384">
        <v>0</v>
      </c>
      <c r="I30" s="39"/>
      <c r="J30" s="39"/>
      <c r="K30" s="39"/>
      <c r="L30" s="39"/>
      <c r="M30" s="39"/>
      <c r="N30" s="384">
        <f t="shared" si="0"/>
        <v>0</v>
      </c>
      <c r="O30" s="384">
        <f t="shared" si="0"/>
        <v>0</v>
      </c>
      <c r="P30" s="384">
        <f t="shared" si="0"/>
        <v>0</v>
      </c>
      <c r="Q30" s="39"/>
      <c r="R30" s="39"/>
      <c r="S30" s="384">
        <f t="shared" si="1"/>
        <v>0</v>
      </c>
      <c r="T30" s="33" t="s">
        <v>3360</v>
      </c>
      <c r="U30" s="33" t="s">
        <v>3361</v>
      </c>
      <c r="V30" s="33">
        <v>20</v>
      </c>
      <c r="W30" s="36">
        <v>20</v>
      </c>
      <c r="X30" s="36"/>
      <c r="Y30" s="36">
        <v>15</v>
      </c>
      <c r="Z30" s="36"/>
      <c r="AA30" s="386">
        <v>300</v>
      </c>
      <c r="AB30" s="36">
        <v>300</v>
      </c>
      <c r="AC30" s="36"/>
      <c r="AD30" s="36"/>
      <c r="AE30" s="37">
        <v>0</v>
      </c>
      <c r="AF30" s="37" t="s">
        <v>179</v>
      </c>
      <c r="AG30" s="37" t="s">
        <v>179</v>
      </c>
      <c r="AH30" s="37" t="s">
        <v>179</v>
      </c>
      <c r="AI30" s="37" t="s">
        <v>179</v>
      </c>
      <c r="AJ30" s="37" t="s">
        <v>179</v>
      </c>
      <c r="AK30" s="37" t="s">
        <v>179</v>
      </c>
      <c r="AL30" s="37" t="s">
        <v>179</v>
      </c>
      <c r="AM30" s="37" t="s">
        <v>179</v>
      </c>
      <c r="AN30" s="37" t="s">
        <v>179</v>
      </c>
      <c r="AO30" s="37" t="s">
        <v>179</v>
      </c>
      <c r="AP30" s="37">
        <v>0</v>
      </c>
    </row>
    <row r="31" spans="1:42" ht="24" x14ac:dyDescent="0.25">
      <c r="A31" s="386">
        <v>0</v>
      </c>
      <c r="B31" s="386">
        <v>0</v>
      </c>
      <c r="C31" s="386">
        <v>0</v>
      </c>
      <c r="D31" s="386">
        <v>0</v>
      </c>
      <c r="E31" s="406">
        <v>0</v>
      </c>
      <c r="F31" s="386">
        <v>0</v>
      </c>
      <c r="G31" s="386">
        <v>0</v>
      </c>
      <c r="H31" s="384">
        <v>0</v>
      </c>
      <c r="I31" s="39"/>
      <c r="J31" s="39"/>
      <c r="K31" s="39"/>
      <c r="L31" s="39"/>
      <c r="M31" s="39"/>
      <c r="N31" s="384">
        <f t="shared" si="0"/>
        <v>0</v>
      </c>
      <c r="O31" s="384">
        <f t="shared" si="0"/>
        <v>0</v>
      </c>
      <c r="P31" s="384">
        <f t="shared" si="0"/>
        <v>0</v>
      </c>
      <c r="Q31" s="39"/>
      <c r="R31" s="39"/>
      <c r="S31" s="384">
        <f t="shared" si="1"/>
        <v>0</v>
      </c>
      <c r="T31" s="33" t="s">
        <v>3362</v>
      </c>
      <c r="U31" s="33" t="s">
        <v>3361</v>
      </c>
      <c r="V31" s="33">
        <v>3</v>
      </c>
      <c r="W31" s="36">
        <v>3</v>
      </c>
      <c r="X31" s="36"/>
      <c r="Y31" s="36">
        <v>0</v>
      </c>
      <c r="Z31" s="36"/>
      <c r="AA31" s="386">
        <v>120</v>
      </c>
      <c r="AB31" s="36">
        <v>30</v>
      </c>
      <c r="AC31" s="36"/>
      <c r="AD31" s="36"/>
      <c r="AE31" s="37">
        <v>0</v>
      </c>
      <c r="AF31" s="37">
        <v>0</v>
      </c>
      <c r="AG31" s="37" t="s">
        <v>179</v>
      </c>
      <c r="AH31" s="37">
        <v>0</v>
      </c>
      <c r="AI31" s="37" t="s">
        <v>179</v>
      </c>
      <c r="AJ31" s="37">
        <v>0</v>
      </c>
      <c r="AK31" s="37" t="s">
        <v>179</v>
      </c>
      <c r="AL31" s="37">
        <v>0</v>
      </c>
      <c r="AM31" s="37" t="s">
        <v>179</v>
      </c>
      <c r="AN31" s="37">
        <v>0</v>
      </c>
      <c r="AO31" s="37">
        <v>0</v>
      </c>
      <c r="AP31" s="37">
        <v>0</v>
      </c>
    </row>
    <row r="32" spans="1:42" ht="24" x14ac:dyDescent="0.25">
      <c r="A32" s="386">
        <v>0</v>
      </c>
      <c r="B32" s="386">
        <v>0</v>
      </c>
      <c r="C32" s="386">
        <v>0</v>
      </c>
      <c r="D32" s="386">
        <v>0</v>
      </c>
      <c r="E32" s="406">
        <v>0</v>
      </c>
      <c r="F32" s="386">
        <v>0</v>
      </c>
      <c r="G32" s="386">
        <v>0</v>
      </c>
      <c r="H32" s="384">
        <v>0</v>
      </c>
      <c r="I32" s="39"/>
      <c r="J32" s="39"/>
      <c r="K32" s="39"/>
      <c r="L32" s="39"/>
      <c r="M32" s="39"/>
      <c r="N32" s="384">
        <f t="shared" si="0"/>
        <v>0</v>
      </c>
      <c r="O32" s="384">
        <f t="shared" si="0"/>
        <v>0</v>
      </c>
      <c r="P32" s="384">
        <f t="shared" si="0"/>
        <v>0</v>
      </c>
      <c r="Q32" s="39"/>
      <c r="R32" s="39"/>
      <c r="S32" s="384">
        <f t="shared" si="1"/>
        <v>0</v>
      </c>
      <c r="T32" s="33" t="s">
        <v>3363</v>
      </c>
      <c r="U32" s="33" t="s">
        <v>152</v>
      </c>
      <c r="V32" s="33">
        <v>2</v>
      </c>
      <c r="W32" s="36">
        <v>1</v>
      </c>
      <c r="X32" s="36"/>
      <c r="Y32" s="36">
        <v>1</v>
      </c>
      <c r="Z32" s="36"/>
      <c r="AA32" s="386">
        <v>60</v>
      </c>
      <c r="AB32" s="36">
        <v>30</v>
      </c>
      <c r="AC32" s="36"/>
      <c r="AD32" s="36"/>
      <c r="AE32" s="37">
        <v>0</v>
      </c>
      <c r="AF32" s="37">
        <v>0</v>
      </c>
      <c r="AG32" s="37" t="s">
        <v>179</v>
      </c>
      <c r="AH32" s="37">
        <v>0</v>
      </c>
      <c r="AI32" s="37">
        <v>0</v>
      </c>
      <c r="AJ32" s="37">
        <v>0</v>
      </c>
      <c r="AK32" s="37">
        <v>0</v>
      </c>
      <c r="AL32" s="37">
        <v>0</v>
      </c>
      <c r="AM32" s="37">
        <v>0</v>
      </c>
      <c r="AN32" s="37" t="s">
        <v>179</v>
      </c>
      <c r="AO32" s="37">
        <v>0</v>
      </c>
      <c r="AP32" s="37">
        <v>0</v>
      </c>
    </row>
    <row r="33" spans="1:42" ht="24" x14ac:dyDescent="0.25">
      <c r="A33" s="386">
        <v>0</v>
      </c>
      <c r="B33" s="386">
        <v>0</v>
      </c>
      <c r="C33" s="386">
        <v>0</v>
      </c>
      <c r="D33" s="386">
        <v>0</v>
      </c>
      <c r="E33" s="406">
        <v>0</v>
      </c>
      <c r="F33" s="386">
        <v>0</v>
      </c>
      <c r="G33" s="386">
        <v>0</v>
      </c>
      <c r="H33" s="384">
        <v>0</v>
      </c>
      <c r="I33" s="39"/>
      <c r="J33" s="39"/>
      <c r="K33" s="39"/>
      <c r="L33" s="39"/>
      <c r="M33" s="39"/>
      <c r="N33" s="384">
        <f t="shared" si="0"/>
        <v>0</v>
      </c>
      <c r="O33" s="384">
        <f t="shared" si="0"/>
        <v>0</v>
      </c>
      <c r="P33" s="384">
        <f t="shared" si="0"/>
        <v>0</v>
      </c>
      <c r="Q33" s="39"/>
      <c r="R33" s="39"/>
      <c r="S33" s="384">
        <f t="shared" si="1"/>
        <v>0</v>
      </c>
      <c r="T33" s="33" t="s">
        <v>3364</v>
      </c>
      <c r="U33" s="33" t="s">
        <v>152</v>
      </c>
      <c r="V33" s="33">
        <v>2</v>
      </c>
      <c r="W33" s="36">
        <v>1</v>
      </c>
      <c r="X33" s="36"/>
      <c r="Y33" s="36">
        <v>1</v>
      </c>
      <c r="Z33" s="36"/>
      <c r="AA33" s="386">
        <v>60</v>
      </c>
      <c r="AB33" s="36">
        <v>30</v>
      </c>
      <c r="AC33" s="36"/>
      <c r="AD33" s="36"/>
      <c r="AE33" s="37">
        <v>0</v>
      </c>
      <c r="AF33" s="37">
        <v>0</v>
      </c>
      <c r="AG33" s="37">
        <v>0</v>
      </c>
      <c r="AH33" s="37">
        <v>0</v>
      </c>
      <c r="AI33" s="37" t="s">
        <v>179</v>
      </c>
      <c r="AJ33" s="37">
        <v>0</v>
      </c>
      <c r="AK33" s="37">
        <v>0</v>
      </c>
      <c r="AL33" s="37" t="s">
        <v>179</v>
      </c>
      <c r="AM33" s="37">
        <v>0</v>
      </c>
      <c r="AN33" s="37">
        <v>0</v>
      </c>
      <c r="AO33" s="37">
        <v>0</v>
      </c>
      <c r="AP33" s="37">
        <v>0</v>
      </c>
    </row>
    <row r="34" spans="1:42" ht="45" x14ac:dyDescent="0.25">
      <c r="A34" s="386">
        <v>0</v>
      </c>
      <c r="B34" s="386">
        <v>0</v>
      </c>
      <c r="C34" s="386">
        <v>0</v>
      </c>
      <c r="D34" s="386">
        <v>0</v>
      </c>
      <c r="E34" s="406">
        <v>0</v>
      </c>
      <c r="F34" s="386">
        <v>0</v>
      </c>
      <c r="G34" s="386">
        <v>0</v>
      </c>
      <c r="H34" s="384">
        <v>0</v>
      </c>
      <c r="I34" s="39"/>
      <c r="J34" s="39"/>
      <c r="K34" s="39"/>
      <c r="L34" s="39"/>
      <c r="M34" s="39"/>
      <c r="N34" s="384">
        <f t="shared" si="0"/>
        <v>0</v>
      </c>
      <c r="O34" s="384">
        <f t="shared" si="0"/>
        <v>0</v>
      </c>
      <c r="P34" s="384">
        <f t="shared" si="0"/>
        <v>0</v>
      </c>
      <c r="Q34" s="39"/>
      <c r="R34" s="39"/>
      <c r="S34" s="384">
        <f t="shared" si="1"/>
        <v>0</v>
      </c>
      <c r="T34" s="33" t="s">
        <v>3365</v>
      </c>
      <c r="U34" s="33" t="s">
        <v>152</v>
      </c>
      <c r="V34" s="33">
        <v>9</v>
      </c>
      <c r="W34" s="36">
        <v>9</v>
      </c>
      <c r="X34" s="36"/>
      <c r="Y34" s="36">
        <v>0</v>
      </c>
      <c r="Z34" s="36"/>
      <c r="AA34" s="386">
        <v>60</v>
      </c>
      <c r="AB34" s="36">
        <v>60</v>
      </c>
      <c r="AC34" s="36"/>
      <c r="AD34" s="36" t="s">
        <v>3366</v>
      </c>
      <c r="AE34" s="37">
        <v>0</v>
      </c>
      <c r="AF34" s="37">
        <v>0</v>
      </c>
      <c r="AG34" s="37">
        <v>0</v>
      </c>
      <c r="AH34" s="37">
        <v>0</v>
      </c>
      <c r="AI34" s="37">
        <v>0</v>
      </c>
      <c r="AJ34" s="37">
        <v>0</v>
      </c>
      <c r="AK34" s="37">
        <v>0</v>
      </c>
      <c r="AL34" s="37">
        <v>0</v>
      </c>
      <c r="AM34" s="37">
        <v>0</v>
      </c>
      <c r="AN34" s="37">
        <v>0</v>
      </c>
      <c r="AO34" s="37" t="s">
        <v>192</v>
      </c>
      <c r="AP34" s="37">
        <v>0</v>
      </c>
    </row>
    <row r="35" spans="1:42" ht="36" x14ac:dyDescent="0.25">
      <c r="A35" s="386">
        <v>0</v>
      </c>
      <c r="B35" s="386">
        <v>0</v>
      </c>
      <c r="C35" s="386">
        <v>0</v>
      </c>
      <c r="D35" s="386">
        <v>0</v>
      </c>
      <c r="E35" s="406">
        <v>0</v>
      </c>
      <c r="F35" s="386">
        <v>0</v>
      </c>
      <c r="G35" s="386">
        <v>0</v>
      </c>
      <c r="H35" s="384">
        <v>0</v>
      </c>
      <c r="I35" s="39"/>
      <c r="J35" s="39"/>
      <c r="K35" s="39"/>
      <c r="L35" s="39"/>
      <c r="M35" s="39"/>
      <c r="N35" s="384">
        <f t="shared" si="0"/>
        <v>0</v>
      </c>
      <c r="O35" s="384">
        <f t="shared" si="0"/>
        <v>0</v>
      </c>
      <c r="P35" s="384">
        <f t="shared" si="0"/>
        <v>0</v>
      </c>
      <c r="Q35" s="39"/>
      <c r="R35" s="39"/>
      <c r="S35" s="384">
        <f t="shared" si="1"/>
        <v>0</v>
      </c>
      <c r="T35" s="33" t="s">
        <v>3367</v>
      </c>
      <c r="U35" s="33" t="s">
        <v>152</v>
      </c>
      <c r="V35" s="33">
        <v>20</v>
      </c>
      <c r="W35" s="36">
        <v>20</v>
      </c>
      <c r="X35" s="36"/>
      <c r="Y35" s="36">
        <v>15</v>
      </c>
      <c r="Z35" s="36"/>
      <c r="AA35" s="386">
        <v>300</v>
      </c>
      <c r="AB35" s="36">
        <v>150</v>
      </c>
      <c r="AC35" s="36"/>
      <c r="AD35" s="36"/>
      <c r="AE35" s="37">
        <v>0</v>
      </c>
      <c r="AF35" s="37" t="s">
        <v>179</v>
      </c>
      <c r="AG35" s="37" t="s">
        <v>179</v>
      </c>
      <c r="AH35" s="37" t="s">
        <v>179</v>
      </c>
      <c r="AI35" s="37" t="s">
        <v>179</v>
      </c>
      <c r="AJ35" s="37" t="s">
        <v>179</v>
      </c>
      <c r="AK35" s="37" t="s">
        <v>179</v>
      </c>
      <c r="AL35" s="37" t="s">
        <v>179</v>
      </c>
      <c r="AM35" s="37" t="s">
        <v>179</v>
      </c>
      <c r="AN35" s="37" t="s">
        <v>179</v>
      </c>
      <c r="AO35" s="37" t="s">
        <v>179</v>
      </c>
      <c r="AP35" s="37">
        <v>0</v>
      </c>
    </row>
    <row r="36" spans="1:42" ht="48" x14ac:dyDescent="0.25">
      <c r="A36" s="386" t="s">
        <v>483</v>
      </c>
      <c r="B36" s="386" t="s">
        <v>3321</v>
      </c>
      <c r="C36" s="386" t="s">
        <v>3345</v>
      </c>
      <c r="D36" s="386">
        <v>244210004</v>
      </c>
      <c r="E36" s="406" t="s">
        <v>3368</v>
      </c>
      <c r="F36" s="386" t="s">
        <v>3369</v>
      </c>
      <c r="G36" s="386" t="s">
        <v>3370</v>
      </c>
      <c r="H36" s="384">
        <v>1194000000</v>
      </c>
      <c r="I36" s="572">
        <v>1289000000</v>
      </c>
      <c r="J36" s="39"/>
      <c r="K36" s="39"/>
      <c r="L36" s="39">
        <v>40000000</v>
      </c>
      <c r="M36" s="39"/>
      <c r="N36" s="384">
        <f t="shared" si="0"/>
        <v>1194000000</v>
      </c>
      <c r="O36" s="384">
        <f t="shared" si="0"/>
        <v>1329000000</v>
      </c>
      <c r="P36" s="384">
        <f t="shared" si="0"/>
        <v>0</v>
      </c>
      <c r="Q36" s="39">
        <v>438000004</v>
      </c>
      <c r="R36" s="39">
        <v>40000000</v>
      </c>
      <c r="S36" s="384">
        <f t="shared" si="1"/>
        <v>478000004</v>
      </c>
      <c r="T36" s="33">
        <v>0</v>
      </c>
      <c r="U36" s="33">
        <v>0</v>
      </c>
      <c r="V36" s="33">
        <v>0</v>
      </c>
      <c r="W36" s="36"/>
      <c r="X36" s="36"/>
      <c r="Y36" s="36"/>
      <c r="Z36" s="36"/>
      <c r="AA36" s="386">
        <v>0</v>
      </c>
      <c r="AB36" s="36"/>
      <c r="AC36" s="36"/>
      <c r="AD36" s="36"/>
      <c r="AE36" s="37">
        <v>0</v>
      </c>
      <c r="AF36" s="37">
        <v>0</v>
      </c>
      <c r="AG36" s="37">
        <v>0</v>
      </c>
      <c r="AH36" s="37">
        <v>0</v>
      </c>
      <c r="AI36" s="37">
        <v>0</v>
      </c>
      <c r="AJ36" s="37">
        <v>0</v>
      </c>
      <c r="AK36" s="37">
        <v>0</v>
      </c>
      <c r="AL36" s="37">
        <v>0</v>
      </c>
      <c r="AM36" s="37">
        <v>0</v>
      </c>
      <c r="AN36" s="37">
        <v>0</v>
      </c>
      <c r="AO36" s="37">
        <v>0</v>
      </c>
      <c r="AP36" s="37">
        <v>0</v>
      </c>
    </row>
    <row r="37" spans="1:42" ht="48" x14ac:dyDescent="0.25">
      <c r="A37" s="386">
        <v>0</v>
      </c>
      <c r="B37" s="386">
        <v>0</v>
      </c>
      <c r="C37" s="386">
        <v>0</v>
      </c>
      <c r="D37" s="386">
        <v>0</v>
      </c>
      <c r="E37" s="386">
        <v>0</v>
      </c>
      <c r="F37" s="386">
        <v>0</v>
      </c>
      <c r="G37" s="386">
        <v>0</v>
      </c>
      <c r="H37" s="384">
        <v>0</v>
      </c>
      <c r="I37" s="39"/>
      <c r="J37" s="39"/>
      <c r="K37" s="39"/>
      <c r="L37" s="39"/>
      <c r="M37" s="39"/>
      <c r="N37" s="384">
        <f t="shared" si="0"/>
        <v>0</v>
      </c>
      <c r="O37" s="384">
        <f t="shared" si="0"/>
        <v>0</v>
      </c>
      <c r="P37" s="384">
        <f t="shared" si="0"/>
        <v>0</v>
      </c>
      <c r="Q37" s="39"/>
      <c r="R37" s="39"/>
      <c r="S37" s="384">
        <f t="shared" si="1"/>
        <v>0</v>
      </c>
      <c r="T37" s="33" t="s">
        <v>3371</v>
      </c>
      <c r="U37" s="33" t="s">
        <v>152</v>
      </c>
      <c r="V37" s="33">
        <v>8</v>
      </c>
      <c r="W37" s="36">
        <v>8</v>
      </c>
      <c r="X37" s="36"/>
      <c r="Y37" s="36">
        <v>4</v>
      </c>
      <c r="Z37" s="36"/>
      <c r="AA37" s="386">
        <v>270</v>
      </c>
      <c r="AB37" s="36">
        <v>270</v>
      </c>
      <c r="AC37" s="36"/>
      <c r="AD37" s="36"/>
      <c r="AE37" s="37">
        <v>0</v>
      </c>
      <c r="AF37" s="37">
        <v>0</v>
      </c>
      <c r="AG37" s="37" t="s">
        <v>179</v>
      </c>
      <c r="AH37" s="37" t="s">
        <v>179</v>
      </c>
      <c r="AI37" s="37" t="s">
        <v>179</v>
      </c>
      <c r="AJ37" s="37" t="s">
        <v>179</v>
      </c>
      <c r="AK37" s="37" t="s">
        <v>179</v>
      </c>
      <c r="AL37" s="37" t="s">
        <v>179</v>
      </c>
      <c r="AM37" s="37" t="s">
        <v>179</v>
      </c>
      <c r="AN37" s="37" t="s">
        <v>179</v>
      </c>
      <c r="AO37" s="37" t="s">
        <v>179</v>
      </c>
      <c r="AP37" s="37">
        <v>0</v>
      </c>
    </row>
    <row r="38" spans="1:42" ht="36" x14ac:dyDescent="0.25">
      <c r="A38" s="386">
        <v>0</v>
      </c>
      <c r="B38" s="386">
        <v>0</v>
      </c>
      <c r="C38" s="386">
        <v>0</v>
      </c>
      <c r="D38" s="386">
        <v>0</v>
      </c>
      <c r="E38" s="386">
        <v>0</v>
      </c>
      <c r="F38" s="386">
        <v>0</v>
      </c>
      <c r="G38" s="386">
        <v>0</v>
      </c>
      <c r="H38" s="384">
        <v>0</v>
      </c>
      <c r="I38" s="39"/>
      <c r="J38" s="39"/>
      <c r="K38" s="39"/>
      <c r="L38" s="39"/>
      <c r="M38" s="39"/>
      <c r="N38" s="384">
        <f t="shared" si="0"/>
        <v>0</v>
      </c>
      <c r="O38" s="384">
        <f t="shared" si="0"/>
        <v>0</v>
      </c>
      <c r="P38" s="384">
        <f t="shared" si="0"/>
        <v>0</v>
      </c>
      <c r="Q38" s="39"/>
      <c r="R38" s="39"/>
      <c r="S38" s="384">
        <f t="shared" si="1"/>
        <v>0</v>
      </c>
      <c r="T38" s="33" t="s">
        <v>3372</v>
      </c>
      <c r="U38" s="33" t="s">
        <v>3373</v>
      </c>
      <c r="V38" s="33">
        <v>1</v>
      </c>
      <c r="W38" s="36">
        <v>1</v>
      </c>
      <c r="X38" s="36"/>
      <c r="Y38" s="36">
        <v>0</v>
      </c>
      <c r="Z38" s="36"/>
      <c r="AA38" s="386">
        <v>300</v>
      </c>
      <c r="AB38" s="36">
        <v>300</v>
      </c>
      <c r="AC38" s="36"/>
      <c r="AD38" s="36"/>
      <c r="AE38" s="37">
        <v>0</v>
      </c>
      <c r="AF38" s="37" t="s">
        <v>179</v>
      </c>
      <c r="AG38" s="37" t="s">
        <v>179</v>
      </c>
      <c r="AH38" s="37" t="s">
        <v>179</v>
      </c>
      <c r="AI38" s="37" t="s">
        <v>179</v>
      </c>
      <c r="AJ38" s="37" t="s">
        <v>179</v>
      </c>
      <c r="AK38" s="37" t="s">
        <v>179</v>
      </c>
      <c r="AL38" s="37" t="s">
        <v>179</v>
      </c>
      <c r="AM38" s="37" t="s">
        <v>179</v>
      </c>
      <c r="AN38" s="37" t="s">
        <v>179</v>
      </c>
      <c r="AO38" s="37" t="s">
        <v>179</v>
      </c>
      <c r="AP38" s="37">
        <v>0</v>
      </c>
    </row>
    <row r="39" spans="1:42" ht="36" x14ac:dyDescent="0.25">
      <c r="A39" s="386">
        <v>0</v>
      </c>
      <c r="B39" s="386">
        <v>0</v>
      </c>
      <c r="C39" s="386">
        <v>0</v>
      </c>
      <c r="D39" s="386">
        <v>0</v>
      </c>
      <c r="E39" s="386">
        <v>0</v>
      </c>
      <c r="F39" s="386">
        <v>0</v>
      </c>
      <c r="G39" s="386">
        <v>0</v>
      </c>
      <c r="H39" s="384">
        <v>0</v>
      </c>
      <c r="I39" s="39"/>
      <c r="J39" s="39"/>
      <c r="K39" s="39"/>
      <c r="L39" s="39"/>
      <c r="M39" s="39"/>
      <c r="N39" s="384">
        <f t="shared" si="0"/>
        <v>0</v>
      </c>
      <c r="O39" s="384">
        <f t="shared" si="0"/>
        <v>0</v>
      </c>
      <c r="P39" s="384">
        <f t="shared" si="0"/>
        <v>0</v>
      </c>
      <c r="Q39" s="39"/>
      <c r="R39" s="39"/>
      <c r="S39" s="384">
        <f t="shared" si="1"/>
        <v>0</v>
      </c>
      <c r="T39" s="33" t="s">
        <v>3374</v>
      </c>
      <c r="U39" s="33" t="s">
        <v>1050</v>
      </c>
      <c r="V39" s="33">
        <v>20</v>
      </c>
      <c r="W39" s="36">
        <v>20</v>
      </c>
      <c r="X39" s="36"/>
      <c r="Y39" s="36">
        <v>20</v>
      </c>
      <c r="Z39" s="36"/>
      <c r="AA39" s="386">
        <v>300</v>
      </c>
      <c r="AB39" s="36">
        <v>300</v>
      </c>
      <c r="AC39" s="36"/>
      <c r="AD39" s="36"/>
      <c r="AE39" s="37">
        <v>0</v>
      </c>
      <c r="AF39" s="37" t="s">
        <v>179</v>
      </c>
      <c r="AG39" s="37" t="s">
        <v>179</v>
      </c>
      <c r="AH39" s="37" t="s">
        <v>179</v>
      </c>
      <c r="AI39" s="37" t="s">
        <v>179</v>
      </c>
      <c r="AJ39" s="37" t="s">
        <v>179</v>
      </c>
      <c r="AK39" s="37" t="s">
        <v>179</v>
      </c>
      <c r="AL39" s="37" t="s">
        <v>179</v>
      </c>
      <c r="AM39" s="37" t="s">
        <v>179</v>
      </c>
      <c r="AN39" s="37" t="s">
        <v>179</v>
      </c>
      <c r="AO39" s="37" t="s">
        <v>179</v>
      </c>
      <c r="AP39" s="37" t="s">
        <v>179</v>
      </c>
    </row>
    <row r="40" spans="1:42" ht="36" x14ac:dyDescent="0.25">
      <c r="A40" s="386">
        <v>0</v>
      </c>
      <c r="B40" s="386">
        <v>0</v>
      </c>
      <c r="C40" s="386">
        <v>0</v>
      </c>
      <c r="D40" s="386">
        <v>0</v>
      </c>
      <c r="E40" s="386">
        <v>0</v>
      </c>
      <c r="F40" s="386">
        <v>0</v>
      </c>
      <c r="G40" s="386">
        <v>0</v>
      </c>
      <c r="H40" s="384">
        <v>0</v>
      </c>
      <c r="I40" s="39"/>
      <c r="J40" s="39"/>
      <c r="K40" s="39"/>
      <c r="L40" s="39"/>
      <c r="M40" s="39"/>
      <c r="N40" s="384">
        <f t="shared" si="0"/>
        <v>0</v>
      </c>
      <c r="O40" s="384">
        <f t="shared" si="0"/>
        <v>0</v>
      </c>
      <c r="P40" s="384">
        <f t="shared" si="0"/>
        <v>0</v>
      </c>
      <c r="Q40" s="39"/>
      <c r="R40" s="39"/>
      <c r="S40" s="384">
        <f t="shared" si="1"/>
        <v>0</v>
      </c>
      <c r="T40" s="33" t="s">
        <v>3375</v>
      </c>
      <c r="U40" s="33" t="s">
        <v>1050</v>
      </c>
      <c r="V40" s="33">
        <v>5</v>
      </c>
      <c r="W40" s="36">
        <v>5</v>
      </c>
      <c r="X40" s="36"/>
      <c r="Y40" s="36">
        <v>5</v>
      </c>
      <c r="Z40" s="36"/>
      <c r="AA40" s="386">
        <v>300</v>
      </c>
      <c r="AB40" s="36">
        <v>300</v>
      </c>
      <c r="AC40" s="36"/>
      <c r="AD40" s="36"/>
      <c r="AE40" s="37">
        <v>0</v>
      </c>
      <c r="AF40" s="37" t="s">
        <v>179</v>
      </c>
      <c r="AG40" s="37" t="s">
        <v>179</v>
      </c>
      <c r="AH40" s="37" t="s">
        <v>179</v>
      </c>
      <c r="AI40" s="37" t="s">
        <v>179</v>
      </c>
      <c r="AJ40" s="37" t="s">
        <v>179</v>
      </c>
      <c r="AK40" s="37" t="s">
        <v>179</v>
      </c>
      <c r="AL40" s="37" t="s">
        <v>179</v>
      </c>
      <c r="AM40" s="37" t="s">
        <v>179</v>
      </c>
      <c r="AN40" s="37" t="s">
        <v>179</v>
      </c>
      <c r="AO40" s="37" t="s">
        <v>179</v>
      </c>
      <c r="AP40" s="37">
        <v>0</v>
      </c>
    </row>
    <row r="41" spans="1:42" ht="90" x14ac:dyDescent="0.25">
      <c r="A41" s="386">
        <v>0</v>
      </c>
      <c r="B41" s="386">
        <v>0</v>
      </c>
      <c r="C41" s="386">
        <v>0</v>
      </c>
      <c r="D41" s="386">
        <v>0</v>
      </c>
      <c r="E41" s="386">
        <v>0</v>
      </c>
      <c r="F41" s="386">
        <v>0</v>
      </c>
      <c r="G41" s="386">
        <v>0</v>
      </c>
      <c r="H41" s="384">
        <v>0</v>
      </c>
      <c r="I41" s="39"/>
      <c r="J41" s="39"/>
      <c r="K41" s="39"/>
      <c r="L41" s="39"/>
      <c r="M41" s="39"/>
      <c r="N41" s="384">
        <f t="shared" si="0"/>
        <v>0</v>
      </c>
      <c r="O41" s="384">
        <f t="shared" si="0"/>
        <v>0</v>
      </c>
      <c r="P41" s="384">
        <f t="shared" si="0"/>
        <v>0</v>
      </c>
      <c r="Q41" s="39"/>
      <c r="R41" s="39"/>
      <c r="S41" s="384">
        <f t="shared" si="1"/>
        <v>0</v>
      </c>
      <c r="T41" s="33" t="s">
        <v>3376</v>
      </c>
      <c r="U41" s="33" t="s">
        <v>152</v>
      </c>
      <c r="V41" s="33">
        <v>1</v>
      </c>
      <c r="W41" s="36">
        <v>1</v>
      </c>
      <c r="X41" s="36"/>
      <c r="Y41" s="36">
        <v>0.5</v>
      </c>
      <c r="Z41" s="36"/>
      <c r="AA41" s="386">
        <v>150</v>
      </c>
      <c r="AB41" s="36">
        <v>150</v>
      </c>
      <c r="AC41" s="36"/>
      <c r="AD41" s="36" t="s">
        <v>3377</v>
      </c>
      <c r="AE41" s="37">
        <v>0</v>
      </c>
      <c r="AF41" s="37">
        <v>0</v>
      </c>
      <c r="AG41" s="37">
        <v>0</v>
      </c>
      <c r="AH41" s="37">
        <v>0</v>
      </c>
      <c r="AI41" s="37" t="s">
        <v>179</v>
      </c>
      <c r="AJ41" s="37" t="s">
        <v>179</v>
      </c>
      <c r="AK41" s="37" t="s">
        <v>179</v>
      </c>
      <c r="AL41" s="37" t="s">
        <v>179</v>
      </c>
      <c r="AM41" s="37" t="s">
        <v>179</v>
      </c>
      <c r="AN41" s="37">
        <v>0</v>
      </c>
      <c r="AO41" s="37">
        <v>0</v>
      </c>
      <c r="AP41" s="37">
        <v>0</v>
      </c>
    </row>
    <row r="42" spans="1:42" ht="90" x14ac:dyDescent="0.25">
      <c r="A42" s="386">
        <v>0</v>
      </c>
      <c r="B42" s="386">
        <v>0</v>
      </c>
      <c r="C42" s="386">
        <v>0</v>
      </c>
      <c r="D42" s="386">
        <v>0</v>
      </c>
      <c r="E42" s="386">
        <v>0</v>
      </c>
      <c r="F42" s="386">
        <v>0</v>
      </c>
      <c r="G42" s="386">
        <v>0</v>
      </c>
      <c r="H42" s="384">
        <v>0</v>
      </c>
      <c r="I42" s="39"/>
      <c r="J42" s="39"/>
      <c r="K42" s="39"/>
      <c r="L42" s="39"/>
      <c r="M42" s="39"/>
      <c r="N42" s="384">
        <f t="shared" si="0"/>
        <v>0</v>
      </c>
      <c r="O42" s="384">
        <f t="shared" si="0"/>
        <v>0</v>
      </c>
      <c r="P42" s="384">
        <f t="shared" si="0"/>
        <v>0</v>
      </c>
      <c r="Q42" s="39"/>
      <c r="R42" s="39"/>
      <c r="S42" s="384">
        <f t="shared" si="1"/>
        <v>0</v>
      </c>
      <c r="T42" s="33" t="s">
        <v>3378</v>
      </c>
      <c r="U42" s="33" t="s">
        <v>152</v>
      </c>
      <c r="V42" s="33">
        <v>1</v>
      </c>
      <c r="W42" s="36">
        <v>1</v>
      </c>
      <c r="X42" s="36"/>
      <c r="Y42" s="36">
        <v>0.5</v>
      </c>
      <c r="Z42" s="36"/>
      <c r="AA42" s="386">
        <v>150</v>
      </c>
      <c r="AB42" s="36">
        <v>150</v>
      </c>
      <c r="AC42" s="36"/>
      <c r="AD42" s="36" t="s">
        <v>3377</v>
      </c>
      <c r="AE42" s="37">
        <v>0</v>
      </c>
      <c r="AF42" s="37">
        <v>0</v>
      </c>
      <c r="AG42" s="37">
        <v>0</v>
      </c>
      <c r="AH42" s="37">
        <v>0</v>
      </c>
      <c r="AI42" s="37">
        <v>0</v>
      </c>
      <c r="AJ42" s="37" t="s">
        <v>179</v>
      </c>
      <c r="AK42" s="37" t="s">
        <v>179</v>
      </c>
      <c r="AL42" s="37" t="s">
        <v>179</v>
      </c>
      <c r="AM42" s="37" t="s">
        <v>179</v>
      </c>
      <c r="AN42" s="37" t="s">
        <v>179</v>
      </c>
      <c r="AO42" s="37">
        <v>0</v>
      </c>
      <c r="AP42" s="37">
        <v>0</v>
      </c>
    </row>
    <row r="43" spans="1:42" ht="24" x14ac:dyDescent="0.25">
      <c r="A43" s="386">
        <v>0</v>
      </c>
      <c r="B43" s="386">
        <v>0</v>
      </c>
      <c r="C43" s="386">
        <v>0</v>
      </c>
      <c r="D43" s="386">
        <v>0</v>
      </c>
      <c r="E43" s="386">
        <v>0</v>
      </c>
      <c r="F43" s="386">
        <v>0</v>
      </c>
      <c r="G43" s="386">
        <v>0</v>
      </c>
      <c r="H43" s="384">
        <v>0</v>
      </c>
      <c r="I43" s="39"/>
      <c r="J43" s="39"/>
      <c r="K43" s="39"/>
      <c r="L43" s="39"/>
      <c r="M43" s="39"/>
      <c r="N43" s="384">
        <f t="shared" si="0"/>
        <v>0</v>
      </c>
      <c r="O43" s="384">
        <f t="shared" si="0"/>
        <v>0</v>
      </c>
      <c r="P43" s="384">
        <f t="shared" si="0"/>
        <v>0</v>
      </c>
      <c r="Q43" s="39"/>
      <c r="R43" s="39"/>
      <c r="S43" s="384">
        <f t="shared" si="1"/>
        <v>0</v>
      </c>
      <c r="T43" s="33" t="s">
        <v>3379</v>
      </c>
      <c r="U43" s="33" t="s">
        <v>1050</v>
      </c>
      <c r="V43" s="33">
        <v>20</v>
      </c>
      <c r="W43" s="36">
        <v>20</v>
      </c>
      <c r="X43" s="36"/>
      <c r="Y43" s="36">
        <v>16</v>
      </c>
      <c r="Z43" s="36"/>
      <c r="AA43" s="386">
        <v>300</v>
      </c>
      <c r="AB43" s="36">
        <v>150</v>
      </c>
      <c r="AC43" s="36"/>
      <c r="AD43" s="36"/>
      <c r="AE43" s="37">
        <v>0</v>
      </c>
      <c r="AF43" s="37" t="s">
        <v>179</v>
      </c>
      <c r="AG43" s="37" t="s">
        <v>179</v>
      </c>
      <c r="AH43" s="37" t="s">
        <v>179</v>
      </c>
      <c r="AI43" s="37" t="s">
        <v>179</v>
      </c>
      <c r="AJ43" s="37" t="s">
        <v>179</v>
      </c>
      <c r="AK43" s="37" t="s">
        <v>179</v>
      </c>
      <c r="AL43" s="37" t="s">
        <v>179</v>
      </c>
      <c r="AM43" s="37" t="s">
        <v>179</v>
      </c>
      <c r="AN43" s="37" t="s">
        <v>179</v>
      </c>
      <c r="AO43" s="37" t="s">
        <v>179</v>
      </c>
      <c r="AP43" s="37">
        <v>0</v>
      </c>
    </row>
    <row r="44" spans="1:42" ht="90" x14ac:dyDescent="0.25">
      <c r="A44" s="386">
        <v>0</v>
      </c>
      <c r="B44" s="386">
        <v>0</v>
      </c>
      <c r="C44" s="386">
        <v>0</v>
      </c>
      <c r="D44" s="386">
        <v>0</v>
      </c>
      <c r="E44" s="386">
        <v>0</v>
      </c>
      <c r="F44" s="386">
        <v>0</v>
      </c>
      <c r="G44" s="386">
        <v>0</v>
      </c>
      <c r="H44" s="384">
        <v>0</v>
      </c>
      <c r="I44" s="39"/>
      <c r="J44" s="39"/>
      <c r="K44" s="39"/>
      <c r="L44" s="39"/>
      <c r="M44" s="39"/>
      <c r="N44" s="384">
        <f t="shared" si="0"/>
        <v>0</v>
      </c>
      <c r="O44" s="384">
        <f t="shared" si="0"/>
        <v>0</v>
      </c>
      <c r="P44" s="384">
        <f t="shared" si="0"/>
        <v>0</v>
      </c>
      <c r="Q44" s="39"/>
      <c r="R44" s="39"/>
      <c r="S44" s="384">
        <f t="shared" si="1"/>
        <v>0</v>
      </c>
      <c r="T44" s="33" t="s">
        <v>3380</v>
      </c>
      <c r="U44" s="33" t="s">
        <v>152</v>
      </c>
      <c r="V44" s="33">
        <v>1</v>
      </c>
      <c r="W44" s="36">
        <v>1</v>
      </c>
      <c r="X44" s="36"/>
      <c r="Y44" s="36">
        <v>0.3</v>
      </c>
      <c r="Z44" s="36"/>
      <c r="AA44" s="386">
        <v>210</v>
      </c>
      <c r="AB44" s="36">
        <v>210</v>
      </c>
      <c r="AC44" s="36"/>
      <c r="AD44" s="36" t="s">
        <v>3377</v>
      </c>
      <c r="AE44" s="37">
        <v>0</v>
      </c>
      <c r="AF44" s="37">
        <v>0</v>
      </c>
      <c r="AG44" s="37">
        <v>0</v>
      </c>
      <c r="AH44" s="37" t="s">
        <v>179</v>
      </c>
      <c r="AI44" s="37" t="s">
        <v>179</v>
      </c>
      <c r="AJ44" s="37" t="s">
        <v>179</v>
      </c>
      <c r="AK44" s="37" t="s">
        <v>179</v>
      </c>
      <c r="AL44" s="37" t="s">
        <v>179</v>
      </c>
      <c r="AM44" s="37" t="s">
        <v>179</v>
      </c>
      <c r="AN44" s="37" t="s">
        <v>179</v>
      </c>
      <c r="AO44" s="37">
        <v>0</v>
      </c>
      <c r="AP44" s="37">
        <v>0</v>
      </c>
    </row>
    <row r="45" spans="1:42" ht="36" x14ac:dyDescent="0.25">
      <c r="A45" s="386">
        <v>0</v>
      </c>
      <c r="B45" s="386">
        <v>0</v>
      </c>
      <c r="C45" s="386">
        <v>0</v>
      </c>
      <c r="D45" s="386">
        <v>0</v>
      </c>
      <c r="E45" s="386">
        <v>0</v>
      </c>
      <c r="F45" s="386">
        <v>0</v>
      </c>
      <c r="G45" s="386">
        <v>0</v>
      </c>
      <c r="H45" s="384">
        <v>0</v>
      </c>
      <c r="I45" s="39"/>
      <c r="J45" s="39"/>
      <c r="K45" s="39"/>
      <c r="L45" s="39"/>
      <c r="M45" s="39"/>
      <c r="N45" s="384">
        <f t="shared" si="0"/>
        <v>0</v>
      </c>
      <c r="O45" s="384">
        <f t="shared" si="0"/>
        <v>0</v>
      </c>
      <c r="P45" s="384">
        <f t="shared" si="0"/>
        <v>0</v>
      </c>
      <c r="Q45" s="39"/>
      <c r="R45" s="39"/>
      <c r="S45" s="384">
        <f t="shared" si="1"/>
        <v>0</v>
      </c>
      <c r="T45" s="33" t="s">
        <v>3381</v>
      </c>
      <c r="U45" s="33" t="s">
        <v>152</v>
      </c>
      <c r="V45" s="33">
        <v>1</v>
      </c>
      <c r="W45" s="36">
        <v>1</v>
      </c>
      <c r="X45" s="36"/>
      <c r="Y45" s="36">
        <v>0.5</v>
      </c>
      <c r="Z45" s="36"/>
      <c r="AA45" s="386">
        <v>270</v>
      </c>
      <c r="AB45" s="36">
        <v>270</v>
      </c>
      <c r="AC45" s="36"/>
      <c r="AD45" s="36"/>
      <c r="AE45" s="37">
        <v>0</v>
      </c>
      <c r="AF45" s="37">
        <v>0</v>
      </c>
      <c r="AG45" s="37" t="s">
        <v>179</v>
      </c>
      <c r="AH45" s="37" t="s">
        <v>179</v>
      </c>
      <c r="AI45" s="37" t="s">
        <v>179</v>
      </c>
      <c r="AJ45" s="37" t="s">
        <v>179</v>
      </c>
      <c r="AK45" s="37" t="s">
        <v>179</v>
      </c>
      <c r="AL45" s="37" t="s">
        <v>179</v>
      </c>
      <c r="AM45" s="37" t="s">
        <v>179</v>
      </c>
      <c r="AN45" s="37" t="s">
        <v>179</v>
      </c>
      <c r="AO45" s="37" t="s">
        <v>179</v>
      </c>
      <c r="AP45" s="37">
        <v>0</v>
      </c>
    </row>
  </sheetData>
  <sheetProtection algorithmName="SHA-512" hashValue="jmadTOy/R8LUZvLLILb5eJzvANVrAwaU3oXUjSUMInKmFQ0IRwMXXT0TYJRavRI+9sRt24S+jcvg1zx9joA+hw==" saltValue="u20xhLzhDfpJJP0Vsg12yA==" spinCount="100000" sheet="1" objects="1" scenario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2"/>
  <sheetViews>
    <sheetView topLeftCell="D4" workbookViewId="0">
      <pane ySplit="5" topLeftCell="A9" activePane="bottomLeft" state="frozen"/>
      <selection activeCell="A4" sqref="A4"/>
      <selection pane="bottomLeft" activeCell="R10" sqref="R10"/>
    </sheetView>
  </sheetViews>
  <sheetFormatPr baseColWidth="10" defaultRowHeight="15" x14ac:dyDescent="0.25"/>
  <cols>
    <col min="1" max="1" width="15.85546875" style="1" customWidth="1"/>
    <col min="2" max="2" width="15.140625" style="1" customWidth="1"/>
    <col min="3" max="3" width="15.5703125" style="1" customWidth="1"/>
    <col min="4" max="4" width="11.42578125" style="1"/>
    <col min="5" max="5" width="14.42578125" style="1" customWidth="1"/>
    <col min="6" max="6" width="14.85546875" style="1" customWidth="1"/>
    <col min="7" max="7" width="14.42578125" style="1" customWidth="1"/>
    <col min="8" max="8" width="20.28515625" style="1" customWidth="1"/>
    <col min="9" max="9" width="14.42578125" style="1" customWidth="1"/>
    <col min="10" max="10" width="13.7109375" style="1" customWidth="1"/>
    <col min="11" max="11" width="19.5703125" style="1" customWidth="1"/>
    <col min="12" max="12" width="11.85546875" style="1" customWidth="1"/>
    <col min="13" max="13" width="13.28515625" style="1" customWidth="1"/>
    <col min="14" max="14" width="13.7109375" style="1" customWidth="1"/>
    <col min="15" max="16" width="11.42578125" style="1"/>
    <col min="17" max="17" width="18.28515625" style="1" customWidth="1"/>
    <col min="18"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645">
        <v>2013</v>
      </c>
      <c r="B4" s="645"/>
      <c r="C4" s="645"/>
      <c r="D4" s="645"/>
      <c r="E4" s="645"/>
      <c r="F4" s="645"/>
      <c r="G4" s="645"/>
      <c r="H4" s="645"/>
      <c r="I4" s="645"/>
      <c r="J4" s="645"/>
      <c r="K4" s="645"/>
      <c r="L4" s="645"/>
      <c r="M4" s="645"/>
      <c r="N4" s="645"/>
      <c r="O4" s="645"/>
    </row>
    <row r="5" spans="1:97" x14ac:dyDescent="0.25">
      <c r="A5" s="2"/>
      <c r="B5" s="2"/>
      <c r="C5" s="2"/>
      <c r="D5" s="2"/>
      <c r="E5" s="2"/>
      <c r="F5" s="2"/>
      <c r="G5" s="2"/>
      <c r="H5" s="2"/>
      <c r="I5" s="2"/>
      <c r="J5" s="2"/>
      <c r="K5" s="2"/>
      <c r="L5" s="3"/>
      <c r="M5" s="4"/>
      <c r="N5" s="4"/>
      <c r="O5" s="4"/>
    </row>
    <row r="6" spans="1:97" x14ac:dyDescent="0.25">
      <c r="A6" s="540" t="s">
        <v>4</v>
      </c>
      <c r="B6" s="646" t="s">
        <v>3280</v>
      </c>
      <c r="C6" s="646"/>
      <c r="D6" s="646"/>
      <c r="E6" s="646"/>
      <c r="F6" s="646"/>
      <c r="G6" s="646"/>
      <c r="H6" s="646"/>
      <c r="I6" s="646"/>
      <c r="J6" s="646"/>
      <c r="K6" s="646"/>
      <c r="L6" s="646"/>
      <c r="M6" s="646"/>
      <c r="N6" s="646"/>
      <c r="O6" s="646"/>
    </row>
    <row r="7" spans="1:97" x14ac:dyDescent="0.25">
      <c r="A7" s="637" t="s">
        <v>6</v>
      </c>
      <c r="B7" s="637" t="s">
        <v>7</v>
      </c>
      <c r="C7" s="637" t="s">
        <v>8</v>
      </c>
      <c r="D7" s="637" t="s">
        <v>9</v>
      </c>
      <c r="E7" s="637" t="s">
        <v>10</v>
      </c>
      <c r="F7" s="637" t="s">
        <v>11</v>
      </c>
      <c r="G7" s="637" t="s">
        <v>12</v>
      </c>
      <c r="H7" s="637" t="s">
        <v>13</v>
      </c>
      <c r="I7" s="663" t="s">
        <v>14</v>
      </c>
      <c r="J7" s="663" t="s">
        <v>15</v>
      </c>
      <c r="K7" s="637" t="s">
        <v>16</v>
      </c>
      <c r="L7" s="637" t="s">
        <v>17</v>
      </c>
      <c r="M7" s="706" t="s">
        <v>18</v>
      </c>
      <c r="N7" s="707" t="s">
        <v>19</v>
      </c>
      <c r="O7" s="707" t="s">
        <v>20</v>
      </c>
      <c r="P7" s="707" t="s">
        <v>21</v>
      </c>
      <c r="Q7" s="704" t="s">
        <v>22</v>
      </c>
    </row>
    <row r="8" spans="1:97" ht="42" customHeight="1" x14ac:dyDescent="0.25">
      <c r="A8" s="638"/>
      <c r="B8" s="638"/>
      <c r="C8" s="638"/>
      <c r="D8" s="638"/>
      <c r="E8" s="638"/>
      <c r="F8" s="638"/>
      <c r="G8" s="638"/>
      <c r="H8" s="638"/>
      <c r="I8" s="664"/>
      <c r="J8" s="664"/>
      <c r="K8" s="638"/>
      <c r="L8" s="638"/>
      <c r="M8" s="681"/>
      <c r="N8" s="682"/>
      <c r="O8" s="682"/>
      <c r="P8" s="682"/>
      <c r="Q8" s="705"/>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75.75" customHeight="1" x14ac:dyDescent="0.25">
      <c r="A9" s="37" t="s">
        <v>23</v>
      </c>
      <c r="B9" s="37" t="s">
        <v>24</v>
      </c>
      <c r="C9" s="37" t="s">
        <v>3281</v>
      </c>
      <c r="D9" s="37">
        <v>211230002</v>
      </c>
      <c r="E9" s="37" t="s">
        <v>3310</v>
      </c>
      <c r="F9" s="127" t="s">
        <v>3282</v>
      </c>
      <c r="G9" s="37" t="s">
        <v>3283</v>
      </c>
      <c r="H9" s="37" t="s">
        <v>3284</v>
      </c>
      <c r="I9" s="275">
        <v>0</v>
      </c>
      <c r="J9" s="170"/>
      <c r="K9" s="37" t="s">
        <v>3311</v>
      </c>
      <c r="L9" s="37">
        <v>1</v>
      </c>
      <c r="M9" s="202">
        <v>1</v>
      </c>
      <c r="N9" s="202"/>
      <c r="O9" s="202">
        <v>0</v>
      </c>
      <c r="P9" s="202"/>
      <c r="Q9" s="202"/>
      <c r="R9" s="14"/>
      <c r="U9" s="16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60.75" customHeight="1" x14ac:dyDescent="0.25">
      <c r="A10" s="37" t="s">
        <v>483</v>
      </c>
      <c r="B10" s="37" t="s">
        <v>533</v>
      </c>
      <c r="C10" s="37" t="s">
        <v>3286</v>
      </c>
      <c r="D10" s="37">
        <v>245110002</v>
      </c>
      <c r="E10" s="37" t="s">
        <v>3312</v>
      </c>
      <c r="F10" s="127" t="s">
        <v>3287</v>
      </c>
      <c r="G10" s="37" t="s">
        <v>3288</v>
      </c>
      <c r="H10" s="37" t="s">
        <v>3289</v>
      </c>
      <c r="I10" s="571">
        <v>61157500</v>
      </c>
      <c r="J10" s="36"/>
      <c r="K10" s="37" t="s">
        <v>3313</v>
      </c>
      <c r="L10" s="37">
        <v>13</v>
      </c>
      <c r="M10" s="202">
        <v>17</v>
      </c>
      <c r="N10" s="202"/>
      <c r="O10" s="200">
        <v>7</v>
      </c>
      <c r="P10" s="202"/>
      <c r="Q10" s="202"/>
      <c r="R10" s="14"/>
      <c r="U10" s="16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88.5" customHeight="1" x14ac:dyDescent="0.25">
      <c r="A11" s="37" t="s">
        <v>483</v>
      </c>
      <c r="B11" s="37" t="s">
        <v>533</v>
      </c>
      <c r="C11" s="37" t="s">
        <v>3286</v>
      </c>
      <c r="D11" s="37">
        <v>245120002</v>
      </c>
      <c r="E11" s="37" t="s">
        <v>3314</v>
      </c>
      <c r="F11" s="127" t="s">
        <v>3299</v>
      </c>
      <c r="G11" s="37" t="s">
        <v>3300</v>
      </c>
      <c r="H11" s="37" t="s">
        <v>3301</v>
      </c>
      <c r="I11" s="275">
        <v>0</v>
      </c>
      <c r="J11" s="37"/>
      <c r="K11" s="37" t="s">
        <v>3315</v>
      </c>
      <c r="L11" s="37">
        <v>1</v>
      </c>
      <c r="M11" s="202">
        <v>1</v>
      </c>
      <c r="N11" s="200"/>
      <c r="O11" s="200">
        <v>0</v>
      </c>
      <c r="P11" s="200"/>
      <c r="Q11" s="200"/>
      <c r="R11" s="14"/>
      <c r="U11" s="167"/>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91.5" customHeight="1" x14ac:dyDescent="0.25">
      <c r="A12" s="37" t="s">
        <v>483</v>
      </c>
      <c r="B12" s="37" t="s">
        <v>533</v>
      </c>
      <c r="C12" s="37" t="s">
        <v>3286</v>
      </c>
      <c r="D12" s="37">
        <v>245130002</v>
      </c>
      <c r="E12" s="37" t="s">
        <v>3316</v>
      </c>
      <c r="F12" s="127" t="s">
        <v>3304</v>
      </c>
      <c r="G12" s="37" t="s">
        <v>3305</v>
      </c>
      <c r="H12" s="37" t="s">
        <v>3306</v>
      </c>
      <c r="I12" s="275">
        <v>0</v>
      </c>
      <c r="J12" s="37"/>
      <c r="K12" s="37" t="s">
        <v>3317</v>
      </c>
      <c r="L12" s="37">
        <v>3</v>
      </c>
      <c r="M12" s="202">
        <v>3</v>
      </c>
      <c r="N12" s="200"/>
      <c r="O12" s="200">
        <v>5</v>
      </c>
      <c r="P12" s="200"/>
      <c r="Q12" s="200"/>
      <c r="R12" s="14"/>
      <c r="U12" s="16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sheetData>
  <sheetProtection algorithmName="SHA-512" hashValue="IF1ecfUu6I30ckMkckDU4wP3E3EQz5Vv1HP5xQzImuSWvxglISczVL9KbkiOBW0MM3dPgWe+yqmV1i9MuhKu8g==" saltValue="aNASfroS0P+f9FzbF0pWRw=="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7"/>
  <sheetViews>
    <sheetView topLeftCell="U4" zoomScaleNormal="100" workbookViewId="0">
      <pane ySplit="5" topLeftCell="A9" activePane="bottomLeft" state="frozen"/>
      <selection activeCell="A4" sqref="A4"/>
      <selection pane="bottomLeft" activeCell="AQ9" sqref="AQ9"/>
    </sheetView>
  </sheetViews>
  <sheetFormatPr baseColWidth="10" defaultRowHeight="15" x14ac:dyDescent="0.25"/>
  <cols>
    <col min="1" max="1" width="15.7109375" style="1" customWidth="1"/>
    <col min="2" max="2" width="14.42578125" style="1" customWidth="1"/>
    <col min="3" max="3" width="14" style="1" customWidth="1"/>
    <col min="4" max="4" width="13" style="1" customWidth="1"/>
    <col min="5" max="5" width="12" style="1" customWidth="1"/>
    <col min="6" max="6" width="14.140625" style="1" customWidth="1"/>
    <col min="7" max="7" width="18.4257812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0.28515625" style="1" customWidth="1"/>
    <col min="20" max="20" width="18.28515625" style="1" customWidth="1"/>
    <col min="21" max="21" width="11.85546875" style="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645">
        <v>2013</v>
      </c>
      <c r="B4" s="645"/>
      <c r="C4" s="645"/>
      <c r="D4" s="645"/>
      <c r="E4" s="645"/>
      <c r="F4" s="645"/>
      <c r="G4" s="645"/>
      <c r="H4" s="645"/>
      <c r="I4" s="645"/>
      <c r="J4" s="645"/>
      <c r="K4" s="645"/>
      <c r="L4" s="645"/>
      <c r="M4" s="645"/>
      <c r="N4" s="645"/>
      <c r="O4" s="645"/>
      <c r="P4" s="645"/>
    </row>
    <row r="5" spans="1:42" x14ac:dyDescent="0.25">
      <c r="A5" s="646" t="s">
        <v>4</v>
      </c>
      <c r="B5" s="646"/>
      <c r="C5" s="20" t="s">
        <v>3280</v>
      </c>
      <c r="D5" s="20"/>
      <c r="E5" s="20"/>
      <c r="F5" s="20"/>
      <c r="G5" s="20"/>
      <c r="H5" s="544">
        <f>I10-H10</f>
        <v>61157500</v>
      </c>
      <c r="I5" s="21"/>
      <c r="J5" s="21"/>
      <c r="K5" s="20"/>
      <c r="L5" s="21"/>
      <c r="M5" s="21"/>
      <c r="N5" s="21"/>
      <c r="O5" s="21"/>
      <c r="P5" s="21"/>
      <c r="Q5" s="22"/>
      <c r="R5" s="22"/>
      <c r="S5" s="22"/>
      <c r="T5" s="22"/>
      <c r="U5" s="22"/>
      <c r="V5" s="22"/>
      <c r="W5" s="22"/>
      <c r="X5" s="22"/>
      <c r="Y5" s="22"/>
      <c r="Z5" s="22"/>
      <c r="AA5" s="22"/>
      <c r="AB5" s="22"/>
      <c r="AC5" s="22"/>
      <c r="AD5" s="22"/>
    </row>
    <row r="7" spans="1:42" s="23" customFormat="1" ht="14.25" x14ac:dyDescent="0.2">
      <c r="A7" s="647" t="s">
        <v>6</v>
      </c>
      <c r="B7" s="647" t="s">
        <v>7</v>
      </c>
      <c r="C7" s="647" t="s">
        <v>8</v>
      </c>
      <c r="D7" s="647" t="s">
        <v>9</v>
      </c>
      <c r="E7" s="647" t="s">
        <v>11</v>
      </c>
      <c r="F7" s="647" t="s">
        <v>12</v>
      </c>
      <c r="G7" s="647" t="s">
        <v>13</v>
      </c>
      <c r="H7" s="647" t="s">
        <v>112</v>
      </c>
      <c r="I7" s="679" t="s">
        <v>113</v>
      </c>
      <c r="J7" s="679" t="s">
        <v>114</v>
      </c>
      <c r="K7" s="647" t="s">
        <v>115</v>
      </c>
      <c r="L7" s="679" t="s">
        <v>116</v>
      </c>
      <c r="M7" s="679" t="s">
        <v>117</v>
      </c>
      <c r="N7" s="647" t="s">
        <v>118</v>
      </c>
      <c r="O7" s="657" t="s">
        <v>119</v>
      </c>
      <c r="P7" s="657" t="s">
        <v>120</v>
      </c>
      <c r="Q7" s="670" t="s">
        <v>121</v>
      </c>
      <c r="R7" s="670" t="s">
        <v>122</v>
      </c>
      <c r="S7" s="647" t="s">
        <v>123</v>
      </c>
      <c r="T7" s="672" t="s">
        <v>124</v>
      </c>
      <c r="U7" s="673"/>
      <c r="V7" s="673"/>
      <c r="W7" s="673"/>
      <c r="X7" s="673"/>
      <c r="Y7" s="673"/>
      <c r="Z7" s="673"/>
      <c r="AA7" s="673"/>
      <c r="AB7" s="673"/>
      <c r="AC7" s="673"/>
      <c r="AD7" s="674" t="s">
        <v>22</v>
      </c>
      <c r="AE7" s="676" t="s">
        <v>125</v>
      </c>
      <c r="AF7" s="677"/>
      <c r="AG7" s="677"/>
      <c r="AH7" s="677"/>
      <c r="AI7" s="677"/>
      <c r="AJ7" s="677"/>
      <c r="AK7" s="677"/>
      <c r="AL7" s="677"/>
      <c r="AM7" s="677"/>
      <c r="AN7" s="677"/>
      <c r="AO7" s="677"/>
      <c r="AP7" s="678"/>
    </row>
    <row r="8" spans="1:42" ht="36" x14ac:dyDescent="0.25">
      <c r="A8" s="648"/>
      <c r="B8" s="648"/>
      <c r="C8" s="648"/>
      <c r="D8" s="648"/>
      <c r="E8" s="648"/>
      <c r="F8" s="648"/>
      <c r="G8" s="648"/>
      <c r="H8" s="648"/>
      <c r="I8" s="680"/>
      <c r="J8" s="680"/>
      <c r="K8" s="648"/>
      <c r="L8" s="680"/>
      <c r="M8" s="680"/>
      <c r="N8" s="648"/>
      <c r="O8" s="658"/>
      <c r="P8" s="658"/>
      <c r="Q8" s="671"/>
      <c r="R8" s="671"/>
      <c r="S8" s="649"/>
      <c r="T8" s="24" t="s">
        <v>126</v>
      </c>
      <c r="U8" s="24" t="s">
        <v>127</v>
      </c>
      <c r="V8" s="24" t="s">
        <v>128</v>
      </c>
      <c r="W8" s="542" t="s">
        <v>129</v>
      </c>
      <c r="X8" s="542" t="s">
        <v>130</v>
      </c>
      <c r="Y8" s="542" t="s">
        <v>131</v>
      </c>
      <c r="Z8" s="542" t="s">
        <v>132</v>
      </c>
      <c r="AA8" s="541" t="s">
        <v>133</v>
      </c>
      <c r="AB8" s="542" t="s">
        <v>134</v>
      </c>
      <c r="AC8" s="542" t="s">
        <v>135</v>
      </c>
      <c r="AD8" s="675"/>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52.5" customHeight="1" x14ac:dyDescent="0.25">
      <c r="A9" s="28" t="s">
        <v>23</v>
      </c>
      <c r="B9" s="28" t="s">
        <v>24</v>
      </c>
      <c r="C9" s="28" t="s">
        <v>3281</v>
      </c>
      <c r="D9" s="28">
        <v>211230002</v>
      </c>
      <c r="E9" s="29" t="s">
        <v>3282</v>
      </c>
      <c r="F9" s="28" t="s">
        <v>3283</v>
      </c>
      <c r="G9" s="28" t="s">
        <v>3284</v>
      </c>
      <c r="H9" s="30">
        <v>5000000</v>
      </c>
      <c r="I9" s="30">
        <v>5000000</v>
      </c>
      <c r="J9" s="32"/>
      <c r="K9" s="30">
        <v>0</v>
      </c>
      <c r="L9" s="32">
        <v>0</v>
      </c>
      <c r="M9" s="32"/>
      <c r="N9" s="30">
        <f>H9+K9</f>
        <v>5000000</v>
      </c>
      <c r="O9" s="32">
        <f>I9+L9</f>
        <v>5000000</v>
      </c>
      <c r="P9" s="32">
        <f>J9+M9</f>
        <v>0</v>
      </c>
      <c r="Q9" s="32">
        <v>0</v>
      </c>
      <c r="R9" s="32"/>
      <c r="S9" s="32">
        <f>Q9+R9</f>
        <v>0</v>
      </c>
      <c r="T9" s="104" t="s">
        <v>3285</v>
      </c>
      <c r="U9" s="33" t="s">
        <v>152</v>
      </c>
      <c r="V9" s="33">
        <v>1</v>
      </c>
      <c r="W9" s="28"/>
      <c r="X9" s="28"/>
      <c r="Y9" s="28">
        <v>0</v>
      </c>
      <c r="Z9" s="28"/>
      <c r="AA9" s="28">
        <v>10</v>
      </c>
      <c r="AB9" s="28"/>
      <c r="AC9" s="28"/>
      <c r="AD9" s="36"/>
      <c r="AE9" s="37"/>
      <c r="AF9" s="37"/>
      <c r="AG9" s="37"/>
      <c r="AH9" s="37" t="s">
        <v>192</v>
      </c>
      <c r="AI9" s="37"/>
      <c r="AJ9" s="37"/>
      <c r="AK9" s="37"/>
      <c r="AL9" s="37"/>
      <c r="AM9" s="37"/>
      <c r="AN9" s="37"/>
      <c r="AO9" s="37"/>
      <c r="AP9" s="37"/>
    </row>
    <row r="10" spans="1:42" ht="52.5" customHeight="1" x14ac:dyDescent="0.25">
      <c r="A10" s="28" t="s">
        <v>483</v>
      </c>
      <c r="B10" s="28" t="s">
        <v>533</v>
      </c>
      <c r="C10" s="28" t="s">
        <v>3286</v>
      </c>
      <c r="D10" s="28">
        <v>245110002</v>
      </c>
      <c r="E10" s="29" t="s">
        <v>3287</v>
      </c>
      <c r="F10" s="28" t="s">
        <v>3288</v>
      </c>
      <c r="G10" s="28" t="s">
        <v>3289</v>
      </c>
      <c r="H10" s="30">
        <v>434950000</v>
      </c>
      <c r="I10" s="30">
        <v>496107500</v>
      </c>
      <c r="J10" s="40"/>
      <c r="K10" s="40"/>
      <c r="L10" s="40">
        <v>43500000</v>
      </c>
      <c r="M10" s="40"/>
      <c r="N10" s="30">
        <f t="shared" ref="N10:P26" si="0">H10+K10</f>
        <v>434950000</v>
      </c>
      <c r="O10" s="32">
        <f t="shared" si="0"/>
        <v>539607500</v>
      </c>
      <c r="P10" s="32">
        <f t="shared" si="0"/>
        <v>0</v>
      </c>
      <c r="Q10" s="32">
        <v>118153477</v>
      </c>
      <c r="R10" s="40">
        <v>43500000</v>
      </c>
      <c r="S10" s="32">
        <f t="shared" ref="S10:S27" si="1">Q10+R10</f>
        <v>161653477</v>
      </c>
      <c r="T10" s="33"/>
      <c r="U10" s="33"/>
      <c r="V10" s="33"/>
      <c r="W10" s="36"/>
      <c r="X10" s="36"/>
      <c r="Y10" s="36"/>
      <c r="Z10" s="36"/>
      <c r="AA10" s="28">
        <v>0</v>
      </c>
      <c r="AB10" s="36"/>
      <c r="AC10" s="36"/>
      <c r="AD10" s="36"/>
      <c r="AE10" s="37"/>
      <c r="AF10" s="37"/>
      <c r="AG10" s="37"/>
      <c r="AH10" s="37"/>
      <c r="AI10" s="37"/>
      <c r="AJ10" s="37"/>
      <c r="AK10" s="37"/>
      <c r="AL10" s="37"/>
      <c r="AM10" s="37"/>
      <c r="AN10" s="37"/>
      <c r="AO10" s="37"/>
      <c r="AP10" s="37"/>
    </row>
    <row r="11" spans="1:42" ht="77.25" customHeight="1" x14ac:dyDescent="0.25">
      <c r="A11" s="28"/>
      <c r="B11" s="28"/>
      <c r="C11" s="28"/>
      <c r="D11" s="28"/>
      <c r="E11" s="29"/>
      <c r="F11" s="28"/>
      <c r="G11" s="28"/>
      <c r="H11" s="30"/>
      <c r="I11" s="569"/>
      <c r="J11" s="40"/>
      <c r="K11" s="40"/>
      <c r="L11" s="40"/>
      <c r="M11" s="40"/>
      <c r="N11" s="30">
        <f t="shared" si="0"/>
        <v>0</v>
      </c>
      <c r="O11" s="32">
        <f t="shared" si="0"/>
        <v>0</v>
      </c>
      <c r="P11" s="32">
        <f t="shared" si="0"/>
        <v>0</v>
      </c>
      <c r="Q11" s="40"/>
      <c r="R11" s="40"/>
      <c r="S11" s="32">
        <f t="shared" si="1"/>
        <v>0</v>
      </c>
      <c r="T11" s="104" t="s">
        <v>3290</v>
      </c>
      <c r="U11" s="104" t="s">
        <v>152</v>
      </c>
      <c r="V11" s="33">
        <v>2</v>
      </c>
      <c r="W11" s="36">
        <v>4</v>
      </c>
      <c r="X11" s="36"/>
      <c r="Y11" s="36">
        <v>2</v>
      </c>
      <c r="Z11" s="36"/>
      <c r="AA11" s="28">
        <v>270</v>
      </c>
      <c r="AB11" s="36">
        <v>140</v>
      </c>
      <c r="AC11" s="36"/>
      <c r="AD11" s="36"/>
      <c r="AE11" s="37"/>
      <c r="AF11" s="37"/>
      <c r="AG11" s="37" t="s">
        <v>192</v>
      </c>
      <c r="AH11" s="37" t="s">
        <v>192</v>
      </c>
      <c r="AI11" s="37" t="s">
        <v>192</v>
      </c>
      <c r="AJ11" s="37" t="s">
        <v>192</v>
      </c>
      <c r="AK11" s="37" t="s">
        <v>192</v>
      </c>
      <c r="AL11" s="37" t="s">
        <v>192</v>
      </c>
      <c r="AM11" s="37" t="s">
        <v>192</v>
      </c>
      <c r="AN11" s="37" t="s">
        <v>192</v>
      </c>
      <c r="AO11" s="37" t="s">
        <v>192</v>
      </c>
      <c r="AP11" s="37" t="s">
        <v>192</v>
      </c>
    </row>
    <row r="12" spans="1:42" ht="36" x14ac:dyDescent="0.25">
      <c r="A12" s="28"/>
      <c r="B12" s="28"/>
      <c r="C12" s="28"/>
      <c r="D12" s="28"/>
      <c r="E12" s="29"/>
      <c r="F12" s="28"/>
      <c r="G12" s="28"/>
      <c r="H12" s="30"/>
      <c r="I12" s="569"/>
      <c r="J12" s="40"/>
      <c r="K12" s="40"/>
      <c r="L12" s="40"/>
      <c r="M12" s="40"/>
      <c r="N12" s="30">
        <f t="shared" si="0"/>
        <v>0</v>
      </c>
      <c r="O12" s="32">
        <f t="shared" si="0"/>
        <v>0</v>
      </c>
      <c r="P12" s="32">
        <f t="shared" si="0"/>
        <v>0</v>
      </c>
      <c r="Q12" s="40"/>
      <c r="R12" s="40"/>
      <c r="S12" s="32">
        <f t="shared" si="1"/>
        <v>0</v>
      </c>
      <c r="T12" s="104" t="s">
        <v>3291</v>
      </c>
      <c r="U12" s="104" t="s">
        <v>152</v>
      </c>
      <c r="V12" s="33">
        <v>1</v>
      </c>
      <c r="W12" s="36">
        <v>1</v>
      </c>
      <c r="X12" s="36"/>
      <c r="Y12" s="36">
        <v>1</v>
      </c>
      <c r="Z12" s="36"/>
      <c r="AA12" s="28">
        <v>270</v>
      </c>
      <c r="AB12" s="36">
        <v>180</v>
      </c>
      <c r="AC12" s="36"/>
      <c r="AD12" s="36"/>
      <c r="AE12" s="37"/>
      <c r="AF12" s="37"/>
      <c r="AG12" s="37" t="s">
        <v>192</v>
      </c>
      <c r="AH12" s="37" t="s">
        <v>192</v>
      </c>
      <c r="AI12" s="37" t="s">
        <v>192</v>
      </c>
      <c r="AJ12" s="37" t="s">
        <v>192</v>
      </c>
      <c r="AK12" s="37" t="s">
        <v>192</v>
      </c>
      <c r="AL12" s="37" t="s">
        <v>192</v>
      </c>
      <c r="AM12" s="37" t="s">
        <v>192</v>
      </c>
      <c r="AN12" s="37" t="s">
        <v>192</v>
      </c>
      <c r="AO12" s="37" t="s">
        <v>192</v>
      </c>
      <c r="AP12" s="37" t="s">
        <v>192</v>
      </c>
    </row>
    <row r="13" spans="1:42" ht="65.25" customHeight="1" x14ac:dyDescent="0.25">
      <c r="A13" s="28"/>
      <c r="B13" s="28"/>
      <c r="C13" s="28"/>
      <c r="D13" s="28"/>
      <c r="E13" s="29"/>
      <c r="F13" s="28"/>
      <c r="G13" s="28"/>
      <c r="H13" s="30"/>
      <c r="I13" s="569"/>
      <c r="J13" s="40"/>
      <c r="K13" s="40"/>
      <c r="L13" s="40"/>
      <c r="M13" s="40"/>
      <c r="N13" s="30">
        <f t="shared" si="0"/>
        <v>0</v>
      </c>
      <c r="O13" s="32">
        <f t="shared" si="0"/>
        <v>0</v>
      </c>
      <c r="P13" s="32">
        <f t="shared" si="0"/>
        <v>0</v>
      </c>
      <c r="Q13" s="40"/>
      <c r="R13" s="40"/>
      <c r="S13" s="32">
        <f t="shared" si="1"/>
        <v>0</v>
      </c>
      <c r="T13" s="104" t="s">
        <v>3292</v>
      </c>
      <c r="U13" s="104" t="s">
        <v>152</v>
      </c>
      <c r="V13" s="33">
        <v>2</v>
      </c>
      <c r="W13" s="36">
        <v>6</v>
      </c>
      <c r="X13" s="36"/>
      <c r="Y13" s="36">
        <v>1</v>
      </c>
      <c r="Z13" s="36"/>
      <c r="AA13" s="28">
        <v>270</v>
      </c>
      <c r="AB13" s="36">
        <v>100</v>
      </c>
      <c r="AC13" s="36"/>
      <c r="AD13" s="36"/>
      <c r="AE13" s="37"/>
      <c r="AF13" s="37"/>
      <c r="AG13" s="37" t="s">
        <v>192</v>
      </c>
      <c r="AH13" s="37" t="s">
        <v>192</v>
      </c>
      <c r="AI13" s="37" t="s">
        <v>192</v>
      </c>
      <c r="AJ13" s="37" t="s">
        <v>192</v>
      </c>
      <c r="AK13" s="37" t="s">
        <v>192</v>
      </c>
      <c r="AL13" s="37" t="s">
        <v>192</v>
      </c>
      <c r="AM13" s="37" t="s">
        <v>192</v>
      </c>
      <c r="AN13" s="37" t="s">
        <v>192</v>
      </c>
      <c r="AO13" s="37" t="s">
        <v>192</v>
      </c>
      <c r="AP13" s="37" t="s">
        <v>192</v>
      </c>
    </row>
    <row r="14" spans="1:42" ht="49.5" customHeight="1" x14ac:dyDescent="0.25">
      <c r="A14" s="28"/>
      <c r="B14" s="28"/>
      <c r="C14" s="28"/>
      <c r="D14" s="28"/>
      <c r="E14" s="29"/>
      <c r="F14" s="28"/>
      <c r="G14" s="28"/>
      <c r="H14" s="30"/>
      <c r="I14" s="569"/>
      <c r="J14" s="40"/>
      <c r="K14" s="40"/>
      <c r="L14" s="40"/>
      <c r="M14" s="40"/>
      <c r="N14" s="30">
        <f t="shared" si="0"/>
        <v>0</v>
      </c>
      <c r="O14" s="32">
        <f t="shared" si="0"/>
        <v>0</v>
      </c>
      <c r="P14" s="32">
        <f t="shared" si="0"/>
        <v>0</v>
      </c>
      <c r="Q14" s="40"/>
      <c r="R14" s="40"/>
      <c r="S14" s="32">
        <f t="shared" si="1"/>
        <v>0</v>
      </c>
      <c r="T14" s="104" t="s">
        <v>3293</v>
      </c>
      <c r="U14" s="104" t="s">
        <v>152</v>
      </c>
      <c r="V14" s="33">
        <v>1</v>
      </c>
      <c r="W14" s="36">
        <v>0</v>
      </c>
      <c r="X14" s="36"/>
      <c r="Y14" s="36">
        <v>0</v>
      </c>
      <c r="Z14" s="36"/>
      <c r="AA14" s="28">
        <v>270</v>
      </c>
      <c r="AB14" s="36">
        <v>0</v>
      </c>
      <c r="AC14" s="36"/>
      <c r="AD14" s="36"/>
      <c r="AE14" s="37"/>
      <c r="AF14" s="37"/>
      <c r="AG14" s="37" t="s">
        <v>192</v>
      </c>
      <c r="AH14" s="37" t="s">
        <v>192</v>
      </c>
      <c r="AI14" s="37" t="s">
        <v>192</v>
      </c>
      <c r="AJ14" s="37" t="s">
        <v>192</v>
      </c>
      <c r="AK14" s="37" t="s">
        <v>192</v>
      </c>
      <c r="AL14" s="37" t="s">
        <v>192</v>
      </c>
      <c r="AM14" s="37" t="s">
        <v>192</v>
      </c>
      <c r="AN14" s="37" t="s">
        <v>192</v>
      </c>
      <c r="AO14" s="37" t="s">
        <v>192</v>
      </c>
      <c r="AP14" s="37" t="s">
        <v>192</v>
      </c>
    </row>
    <row r="15" spans="1:42" ht="52.5" customHeight="1" x14ac:dyDescent="0.25">
      <c r="A15" s="28"/>
      <c r="B15" s="28"/>
      <c r="C15" s="28"/>
      <c r="D15" s="28"/>
      <c r="E15" s="29"/>
      <c r="F15" s="28"/>
      <c r="G15" s="28"/>
      <c r="H15" s="30"/>
      <c r="I15" s="569"/>
      <c r="J15" s="40"/>
      <c r="K15" s="40"/>
      <c r="L15" s="40"/>
      <c r="M15" s="40"/>
      <c r="N15" s="30">
        <f t="shared" si="0"/>
        <v>0</v>
      </c>
      <c r="O15" s="32">
        <f t="shared" si="0"/>
        <v>0</v>
      </c>
      <c r="P15" s="32">
        <f t="shared" si="0"/>
        <v>0</v>
      </c>
      <c r="Q15" s="40"/>
      <c r="R15" s="40"/>
      <c r="S15" s="32">
        <f t="shared" si="1"/>
        <v>0</v>
      </c>
      <c r="T15" s="104" t="s">
        <v>3294</v>
      </c>
      <c r="U15" s="104" t="s">
        <v>152</v>
      </c>
      <c r="V15" s="33">
        <v>1</v>
      </c>
      <c r="W15" s="36">
        <v>1</v>
      </c>
      <c r="X15" s="36"/>
      <c r="Y15" s="36">
        <v>1</v>
      </c>
      <c r="Z15" s="36"/>
      <c r="AA15" s="28">
        <v>270</v>
      </c>
      <c r="AB15" s="36">
        <v>180</v>
      </c>
      <c r="AC15" s="36"/>
      <c r="AD15" s="36"/>
      <c r="AE15" s="37"/>
      <c r="AF15" s="37"/>
      <c r="AG15" s="37" t="s">
        <v>192</v>
      </c>
      <c r="AH15" s="37" t="s">
        <v>192</v>
      </c>
      <c r="AI15" s="37" t="s">
        <v>192</v>
      </c>
      <c r="AJ15" s="37" t="s">
        <v>192</v>
      </c>
      <c r="AK15" s="37" t="s">
        <v>192</v>
      </c>
      <c r="AL15" s="37" t="s">
        <v>192</v>
      </c>
      <c r="AM15" s="37" t="s">
        <v>192</v>
      </c>
      <c r="AN15" s="37" t="s">
        <v>192</v>
      </c>
      <c r="AO15" s="37" t="s">
        <v>192</v>
      </c>
      <c r="AP15" s="37" t="s">
        <v>192</v>
      </c>
    </row>
    <row r="16" spans="1:42" ht="28.5" customHeight="1" x14ac:dyDescent="0.25">
      <c r="A16" s="28"/>
      <c r="B16" s="28"/>
      <c r="C16" s="28"/>
      <c r="D16" s="28"/>
      <c r="E16" s="29"/>
      <c r="F16" s="28"/>
      <c r="G16" s="28"/>
      <c r="H16" s="30"/>
      <c r="I16" s="569"/>
      <c r="J16" s="40"/>
      <c r="K16" s="40"/>
      <c r="L16" s="40"/>
      <c r="M16" s="40"/>
      <c r="N16" s="30">
        <f t="shared" si="0"/>
        <v>0</v>
      </c>
      <c r="O16" s="32">
        <f t="shared" si="0"/>
        <v>0</v>
      </c>
      <c r="P16" s="32">
        <f t="shared" si="0"/>
        <v>0</v>
      </c>
      <c r="Q16" s="40"/>
      <c r="R16" s="40"/>
      <c r="S16" s="32">
        <f t="shared" si="1"/>
        <v>0</v>
      </c>
      <c r="T16" s="104" t="s">
        <v>3295</v>
      </c>
      <c r="U16" s="104" t="s">
        <v>152</v>
      </c>
      <c r="V16" s="33">
        <v>3</v>
      </c>
      <c r="W16" s="36">
        <v>3</v>
      </c>
      <c r="X16" s="36"/>
      <c r="Y16" s="36">
        <v>1</v>
      </c>
      <c r="Z16" s="36"/>
      <c r="AA16" s="28">
        <v>270</v>
      </c>
      <c r="AB16" s="36">
        <v>140</v>
      </c>
      <c r="AC16" s="36"/>
      <c r="AD16" s="36"/>
      <c r="AE16" s="37"/>
      <c r="AF16" s="37"/>
      <c r="AG16" s="37" t="s">
        <v>192</v>
      </c>
      <c r="AH16" s="37" t="s">
        <v>192</v>
      </c>
      <c r="AI16" s="37" t="s">
        <v>192</v>
      </c>
      <c r="AJ16" s="37" t="s">
        <v>192</v>
      </c>
      <c r="AK16" s="37" t="s">
        <v>192</v>
      </c>
      <c r="AL16" s="37" t="s">
        <v>192</v>
      </c>
      <c r="AM16" s="37" t="s">
        <v>192</v>
      </c>
      <c r="AN16" s="37" t="s">
        <v>192</v>
      </c>
      <c r="AO16" s="37" t="s">
        <v>192</v>
      </c>
      <c r="AP16" s="37" t="s">
        <v>192</v>
      </c>
    </row>
    <row r="17" spans="1:42" ht="49.5" customHeight="1" x14ac:dyDescent="0.25">
      <c r="A17" s="28"/>
      <c r="B17" s="28"/>
      <c r="C17" s="28"/>
      <c r="D17" s="28"/>
      <c r="E17" s="29"/>
      <c r="F17" s="28"/>
      <c r="G17" s="28"/>
      <c r="H17" s="30"/>
      <c r="I17" s="569"/>
      <c r="J17" s="40"/>
      <c r="K17" s="40"/>
      <c r="L17" s="40"/>
      <c r="M17" s="40"/>
      <c r="N17" s="30">
        <f t="shared" si="0"/>
        <v>0</v>
      </c>
      <c r="O17" s="32">
        <f t="shared" si="0"/>
        <v>0</v>
      </c>
      <c r="P17" s="32">
        <f t="shared" si="0"/>
        <v>0</v>
      </c>
      <c r="Q17" s="40"/>
      <c r="R17" s="40"/>
      <c r="S17" s="32">
        <f t="shared" si="1"/>
        <v>0</v>
      </c>
      <c r="T17" s="104" t="s">
        <v>3296</v>
      </c>
      <c r="U17" s="104" t="s">
        <v>152</v>
      </c>
      <c r="V17" s="33">
        <v>1</v>
      </c>
      <c r="W17" s="36">
        <v>1</v>
      </c>
      <c r="X17" s="36"/>
      <c r="Y17" s="36">
        <v>1</v>
      </c>
      <c r="Z17" s="36"/>
      <c r="AA17" s="28">
        <v>270</v>
      </c>
      <c r="AB17" s="36">
        <v>180</v>
      </c>
      <c r="AC17" s="36"/>
      <c r="AD17" s="36"/>
      <c r="AE17" s="37"/>
      <c r="AF17" s="37"/>
      <c r="AG17" s="37" t="s">
        <v>192</v>
      </c>
      <c r="AH17" s="37" t="s">
        <v>192</v>
      </c>
      <c r="AI17" s="37" t="s">
        <v>192</v>
      </c>
      <c r="AJ17" s="37" t="s">
        <v>192</v>
      </c>
      <c r="AK17" s="37" t="s">
        <v>192</v>
      </c>
      <c r="AL17" s="37" t="s">
        <v>192</v>
      </c>
      <c r="AM17" s="37" t="s">
        <v>192</v>
      </c>
      <c r="AN17" s="37" t="s">
        <v>192</v>
      </c>
      <c r="AO17" s="37" t="s">
        <v>192</v>
      </c>
      <c r="AP17" s="37" t="s">
        <v>192</v>
      </c>
    </row>
    <row r="18" spans="1:42" ht="38.25" customHeight="1" x14ac:dyDescent="0.25">
      <c r="A18" s="28"/>
      <c r="B18" s="28"/>
      <c r="C18" s="28"/>
      <c r="D18" s="28"/>
      <c r="E18" s="29"/>
      <c r="F18" s="28"/>
      <c r="G18" s="28"/>
      <c r="H18" s="30"/>
      <c r="I18" s="569"/>
      <c r="J18" s="40"/>
      <c r="K18" s="40"/>
      <c r="L18" s="40"/>
      <c r="M18" s="40"/>
      <c r="N18" s="30">
        <f t="shared" si="0"/>
        <v>0</v>
      </c>
      <c r="O18" s="32">
        <f t="shared" si="0"/>
        <v>0</v>
      </c>
      <c r="P18" s="32">
        <f t="shared" si="0"/>
        <v>0</v>
      </c>
      <c r="Q18" s="40"/>
      <c r="R18" s="40"/>
      <c r="S18" s="32">
        <f t="shared" si="1"/>
        <v>0</v>
      </c>
      <c r="T18" s="104" t="s">
        <v>3297</v>
      </c>
      <c r="U18" s="104" t="s">
        <v>152</v>
      </c>
      <c r="V18" s="33">
        <v>1</v>
      </c>
      <c r="W18" s="36">
        <v>1</v>
      </c>
      <c r="X18" s="36"/>
      <c r="Y18" s="36">
        <v>0</v>
      </c>
      <c r="Z18" s="36"/>
      <c r="AA18" s="28">
        <v>270</v>
      </c>
      <c r="AB18" s="36">
        <v>0</v>
      </c>
      <c r="AC18" s="36"/>
      <c r="AD18" s="36"/>
      <c r="AE18" s="37"/>
      <c r="AF18" s="37"/>
      <c r="AG18" s="37" t="s">
        <v>192</v>
      </c>
      <c r="AH18" s="37" t="s">
        <v>192</v>
      </c>
      <c r="AI18" s="37" t="s">
        <v>192</v>
      </c>
      <c r="AJ18" s="37" t="s">
        <v>192</v>
      </c>
      <c r="AK18" s="37" t="s">
        <v>192</v>
      </c>
      <c r="AL18" s="37" t="s">
        <v>192</v>
      </c>
      <c r="AM18" s="37" t="s">
        <v>192</v>
      </c>
      <c r="AN18" s="37" t="s">
        <v>192</v>
      </c>
      <c r="AO18" s="37" t="s">
        <v>192</v>
      </c>
      <c r="AP18" s="37" t="s">
        <v>192</v>
      </c>
    </row>
    <row r="19" spans="1:42" ht="43.5" customHeight="1" x14ac:dyDescent="0.25">
      <c r="A19" s="28"/>
      <c r="B19" s="28"/>
      <c r="C19" s="28"/>
      <c r="D19" s="28"/>
      <c r="E19" s="29"/>
      <c r="F19" s="28"/>
      <c r="G19" s="28"/>
      <c r="H19" s="30"/>
      <c r="I19" s="569"/>
      <c r="J19" s="40"/>
      <c r="K19" s="40"/>
      <c r="L19" s="40"/>
      <c r="M19" s="40"/>
      <c r="N19" s="30">
        <f t="shared" si="0"/>
        <v>0</v>
      </c>
      <c r="O19" s="32">
        <f t="shared" si="0"/>
        <v>0</v>
      </c>
      <c r="P19" s="32">
        <f t="shared" si="0"/>
        <v>0</v>
      </c>
      <c r="Q19" s="40"/>
      <c r="R19" s="40"/>
      <c r="S19" s="32">
        <f t="shared" si="1"/>
        <v>0</v>
      </c>
      <c r="T19" s="104" t="s">
        <v>3298</v>
      </c>
      <c r="U19" s="104" t="s">
        <v>152</v>
      </c>
      <c r="V19" s="33">
        <v>1</v>
      </c>
      <c r="W19" s="36">
        <v>0</v>
      </c>
      <c r="X19" s="36"/>
      <c r="Y19" s="36">
        <v>0</v>
      </c>
      <c r="Z19" s="36"/>
      <c r="AA19" s="28">
        <v>270</v>
      </c>
      <c r="AB19" s="36">
        <v>0</v>
      </c>
      <c r="AC19" s="36"/>
      <c r="AD19" s="36"/>
      <c r="AE19" s="37"/>
      <c r="AF19" s="37"/>
      <c r="AG19" s="37" t="s">
        <v>192</v>
      </c>
      <c r="AH19" s="37" t="s">
        <v>192</v>
      </c>
      <c r="AI19" s="37" t="s">
        <v>192</v>
      </c>
      <c r="AJ19" s="37" t="s">
        <v>192</v>
      </c>
      <c r="AK19" s="37" t="s">
        <v>192</v>
      </c>
      <c r="AL19" s="37" t="s">
        <v>192</v>
      </c>
      <c r="AM19" s="37" t="s">
        <v>192</v>
      </c>
      <c r="AN19" s="37" t="s">
        <v>192</v>
      </c>
      <c r="AO19" s="37" t="s">
        <v>192</v>
      </c>
      <c r="AP19" s="37" t="s">
        <v>192</v>
      </c>
    </row>
    <row r="20" spans="1:42" ht="74.25" customHeight="1" x14ac:dyDescent="0.25">
      <c r="A20" s="28" t="s">
        <v>483</v>
      </c>
      <c r="B20" s="28" t="s">
        <v>533</v>
      </c>
      <c r="C20" s="28" t="s">
        <v>3286</v>
      </c>
      <c r="D20" s="28">
        <v>245120002</v>
      </c>
      <c r="E20" s="29" t="s">
        <v>3299</v>
      </c>
      <c r="F20" s="28" t="s">
        <v>3300</v>
      </c>
      <c r="G20" s="28" t="s">
        <v>3301</v>
      </c>
      <c r="H20" s="30">
        <v>145050000</v>
      </c>
      <c r="I20" s="30">
        <v>145050000</v>
      </c>
      <c r="J20" s="40"/>
      <c r="K20" s="40"/>
      <c r="L20" s="40">
        <v>0</v>
      </c>
      <c r="M20" s="40"/>
      <c r="N20" s="30">
        <f t="shared" si="0"/>
        <v>145050000</v>
      </c>
      <c r="O20" s="32">
        <f t="shared" si="0"/>
        <v>145050000</v>
      </c>
      <c r="P20" s="32">
        <f t="shared" si="0"/>
        <v>0</v>
      </c>
      <c r="Q20" s="40"/>
      <c r="R20" s="40">
        <v>0</v>
      </c>
      <c r="S20" s="32">
        <f t="shared" si="1"/>
        <v>0</v>
      </c>
      <c r="T20" s="33"/>
      <c r="U20" s="33"/>
      <c r="V20" s="33"/>
      <c r="W20" s="36"/>
      <c r="X20" s="36"/>
      <c r="Y20" s="36"/>
      <c r="Z20" s="36"/>
      <c r="AA20" s="28">
        <v>0</v>
      </c>
      <c r="AB20" s="36"/>
      <c r="AC20" s="36"/>
      <c r="AD20" s="36"/>
      <c r="AE20" s="37"/>
      <c r="AF20" s="37"/>
      <c r="AG20" s="37"/>
      <c r="AH20" s="37"/>
      <c r="AI20" s="37"/>
      <c r="AJ20" s="37"/>
      <c r="AK20" s="37"/>
      <c r="AL20" s="37"/>
      <c r="AM20" s="37"/>
      <c r="AN20" s="37"/>
      <c r="AO20" s="37"/>
      <c r="AP20" s="37"/>
    </row>
    <row r="21" spans="1:42" ht="83.25" customHeight="1" x14ac:dyDescent="0.25">
      <c r="A21" s="28"/>
      <c r="B21" s="28"/>
      <c r="C21" s="28"/>
      <c r="D21" s="28"/>
      <c r="E21" s="29"/>
      <c r="F21" s="28"/>
      <c r="G21" s="28"/>
      <c r="H21" s="30"/>
      <c r="I21" s="569"/>
      <c r="J21" s="40"/>
      <c r="K21" s="40"/>
      <c r="L21" s="40"/>
      <c r="M21" s="40"/>
      <c r="N21" s="30">
        <f t="shared" si="0"/>
        <v>0</v>
      </c>
      <c r="O21" s="32">
        <f t="shared" si="0"/>
        <v>0</v>
      </c>
      <c r="P21" s="32">
        <f t="shared" si="0"/>
        <v>0</v>
      </c>
      <c r="Q21" s="40"/>
      <c r="R21" s="40">
        <v>0</v>
      </c>
      <c r="S21" s="32">
        <f t="shared" si="1"/>
        <v>0</v>
      </c>
      <c r="T21" s="104" t="s">
        <v>3302</v>
      </c>
      <c r="U21" s="104" t="s">
        <v>703</v>
      </c>
      <c r="V21" s="104">
        <v>1</v>
      </c>
      <c r="W21" s="36">
        <v>1</v>
      </c>
      <c r="X21" s="36"/>
      <c r="Y21" s="36">
        <v>0</v>
      </c>
      <c r="Z21" s="36"/>
      <c r="AA21" s="28">
        <v>330</v>
      </c>
      <c r="AB21" s="36">
        <v>0</v>
      </c>
      <c r="AC21" s="36"/>
      <c r="AD21" s="36"/>
      <c r="AE21" s="37"/>
      <c r="AF21" s="37" t="s">
        <v>192</v>
      </c>
      <c r="AG21" s="37" t="s">
        <v>192</v>
      </c>
      <c r="AH21" s="37" t="s">
        <v>192</v>
      </c>
      <c r="AI21" s="37" t="s">
        <v>192</v>
      </c>
      <c r="AJ21" s="37" t="s">
        <v>192</v>
      </c>
      <c r="AK21" s="37" t="s">
        <v>192</v>
      </c>
      <c r="AL21" s="37" t="s">
        <v>192</v>
      </c>
      <c r="AM21" s="37" t="s">
        <v>192</v>
      </c>
      <c r="AN21" s="37" t="s">
        <v>192</v>
      </c>
      <c r="AO21" s="37" t="s">
        <v>192</v>
      </c>
      <c r="AP21" s="37" t="s">
        <v>192</v>
      </c>
    </row>
    <row r="22" spans="1:42" ht="99" customHeight="1" x14ac:dyDescent="0.25">
      <c r="A22" s="28"/>
      <c r="B22" s="28"/>
      <c r="C22" s="28"/>
      <c r="D22" s="28"/>
      <c r="E22" s="29"/>
      <c r="F22" s="28"/>
      <c r="G22" s="28"/>
      <c r="H22" s="30"/>
      <c r="I22" s="569"/>
      <c r="J22" s="40"/>
      <c r="K22" s="40"/>
      <c r="L22" s="40"/>
      <c r="M22" s="40"/>
      <c r="N22" s="30">
        <f t="shared" si="0"/>
        <v>0</v>
      </c>
      <c r="O22" s="32">
        <f t="shared" si="0"/>
        <v>0</v>
      </c>
      <c r="P22" s="32">
        <f t="shared" si="0"/>
        <v>0</v>
      </c>
      <c r="Q22" s="40"/>
      <c r="R22" s="40"/>
      <c r="S22" s="32">
        <f t="shared" si="1"/>
        <v>0</v>
      </c>
      <c r="T22" s="104" t="s">
        <v>3303</v>
      </c>
      <c r="U22" s="104" t="s">
        <v>703</v>
      </c>
      <c r="V22" s="104">
        <v>1</v>
      </c>
      <c r="W22" s="36">
        <v>0</v>
      </c>
      <c r="X22" s="36"/>
      <c r="Y22" s="36">
        <v>0</v>
      </c>
      <c r="Z22" s="36"/>
      <c r="AA22" s="28">
        <v>240</v>
      </c>
      <c r="AB22" s="36">
        <v>0</v>
      </c>
      <c r="AC22" s="36"/>
      <c r="AD22" s="36"/>
      <c r="AE22" s="37"/>
      <c r="AF22" s="37"/>
      <c r="AG22" s="37"/>
      <c r="AH22" s="37"/>
      <c r="AI22" s="37" t="s">
        <v>192</v>
      </c>
      <c r="AJ22" s="37" t="s">
        <v>192</v>
      </c>
      <c r="AK22" s="37" t="s">
        <v>192</v>
      </c>
      <c r="AL22" s="37" t="s">
        <v>192</v>
      </c>
      <c r="AM22" s="37" t="s">
        <v>192</v>
      </c>
      <c r="AN22" s="37" t="s">
        <v>192</v>
      </c>
      <c r="AO22" s="37" t="s">
        <v>192</v>
      </c>
      <c r="AP22" s="37" t="s">
        <v>192</v>
      </c>
    </row>
    <row r="23" spans="1:42" ht="71.25" customHeight="1" x14ac:dyDescent="0.25">
      <c r="A23" s="28" t="s">
        <v>483</v>
      </c>
      <c r="B23" s="28" t="s">
        <v>533</v>
      </c>
      <c r="C23" s="28" t="s">
        <v>3286</v>
      </c>
      <c r="D23" s="28">
        <v>245130002</v>
      </c>
      <c r="E23" s="29" t="s">
        <v>3304</v>
      </c>
      <c r="F23" s="28" t="s">
        <v>3305</v>
      </c>
      <c r="G23" s="28" t="s">
        <v>3306</v>
      </c>
      <c r="H23" s="30">
        <v>65000000</v>
      </c>
      <c r="I23" s="30">
        <v>65000000</v>
      </c>
      <c r="J23" s="40"/>
      <c r="K23" s="40"/>
      <c r="L23" s="40">
        <v>17000000</v>
      </c>
      <c r="M23" s="40"/>
      <c r="N23" s="30">
        <f t="shared" si="0"/>
        <v>65000000</v>
      </c>
      <c r="O23" s="32">
        <f t="shared" si="0"/>
        <v>82000000</v>
      </c>
      <c r="P23" s="32">
        <f t="shared" si="0"/>
        <v>0</v>
      </c>
      <c r="Q23" s="570">
        <v>62470400</v>
      </c>
      <c r="R23" s="40">
        <v>17000000</v>
      </c>
      <c r="S23" s="32">
        <f t="shared" si="1"/>
        <v>79470400</v>
      </c>
      <c r="T23" s="33">
        <v>0</v>
      </c>
      <c r="U23" s="33">
        <v>0</v>
      </c>
      <c r="V23" s="33">
        <v>0</v>
      </c>
      <c r="W23" s="36"/>
      <c r="X23" s="36"/>
      <c r="Y23" s="36"/>
      <c r="Z23" s="36"/>
      <c r="AA23" s="28">
        <v>0</v>
      </c>
      <c r="AB23" s="36"/>
      <c r="AC23" s="36"/>
      <c r="AD23" s="36"/>
      <c r="AE23" s="37"/>
      <c r="AF23" s="37"/>
      <c r="AG23" s="37"/>
      <c r="AH23" s="37"/>
      <c r="AI23" s="37"/>
      <c r="AJ23" s="37"/>
      <c r="AK23" s="37"/>
      <c r="AL23" s="37"/>
      <c r="AM23" s="37"/>
      <c r="AN23" s="37"/>
      <c r="AO23" s="37"/>
      <c r="AP23" s="37"/>
    </row>
    <row r="24" spans="1:42" ht="57.75" customHeight="1" x14ac:dyDescent="0.25">
      <c r="A24" s="28"/>
      <c r="B24" s="28"/>
      <c r="C24" s="28"/>
      <c r="D24" s="28"/>
      <c r="E24" s="28"/>
      <c r="F24" s="28"/>
      <c r="G24" s="28"/>
      <c r="H24" s="30"/>
      <c r="I24" s="569"/>
      <c r="J24" s="40"/>
      <c r="K24" s="40"/>
      <c r="L24" s="40"/>
      <c r="M24" s="40"/>
      <c r="N24" s="30">
        <f t="shared" si="0"/>
        <v>0</v>
      </c>
      <c r="O24" s="32">
        <f t="shared" si="0"/>
        <v>0</v>
      </c>
      <c r="P24" s="32">
        <f t="shared" si="0"/>
        <v>0</v>
      </c>
      <c r="Q24" s="40"/>
      <c r="R24" s="40"/>
      <c r="S24" s="32">
        <f t="shared" si="1"/>
        <v>0</v>
      </c>
      <c r="T24" s="104" t="s">
        <v>3307</v>
      </c>
      <c r="U24" s="104" t="s">
        <v>152</v>
      </c>
      <c r="V24" s="104">
        <v>1</v>
      </c>
      <c r="W24" s="36">
        <v>2</v>
      </c>
      <c r="X24" s="36"/>
      <c r="Y24" s="36">
        <v>3</v>
      </c>
      <c r="Z24" s="36"/>
      <c r="AA24" s="28">
        <v>180</v>
      </c>
      <c r="AB24" s="36">
        <v>180</v>
      </c>
      <c r="AC24" s="36"/>
      <c r="AD24" s="36"/>
      <c r="AE24" s="37"/>
      <c r="AF24" s="37"/>
      <c r="AG24" s="37"/>
      <c r="AH24" s="37"/>
      <c r="AI24" s="37" t="s">
        <v>192</v>
      </c>
      <c r="AJ24" s="37" t="s">
        <v>192</v>
      </c>
      <c r="AK24" s="37" t="s">
        <v>192</v>
      </c>
      <c r="AL24" s="37" t="s">
        <v>192</v>
      </c>
      <c r="AM24" s="37" t="s">
        <v>192</v>
      </c>
      <c r="AN24" s="37" t="s">
        <v>192</v>
      </c>
      <c r="AO24" s="37"/>
      <c r="AP24" s="37"/>
    </row>
    <row r="25" spans="1:42" ht="53.25" customHeight="1" x14ac:dyDescent="0.25">
      <c r="A25" s="28"/>
      <c r="B25" s="28"/>
      <c r="C25" s="28"/>
      <c r="D25" s="28"/>
      <c r="E25" s="28"/>
      <c r="F25" s="28"/>
      <c r="G25" s="28"/>
      <c r="H25" s="30"/>
      <c r="I25" s="569"/>
      <c r="J25" s="40"/>
      <c r="K25" s="40"/>
      <c r="L25" s="40"/>
      <c r="M25" s="40"/>
      <c r="N25" s="30">
        <f t="shared" si="0"/>
        <v>0</v>
      </c>
      <c r="O25" s="32">
        <f t="shared" si="0"/>
        <v>0</v>
      </c>
      <c r="P25" s="32">
        <f t="shared" si="0"/>
        <v>0</v>
      </c>
      <c r="Q25" s="40"/>
      <c r="R25" s="40"/>
      <c r="S25" s="32">
        <f t="shared" si="1"/>
        <v>0</v>
      </c>
      <c r="T25" s="104" t="s">
        <v>3308</v>
      </c>
      <c r="U25" s="104" t="s">
        <v>152</v>
      </c>
      <c r="V25" s="104">
        <v>1</v>
      </c>
      <c r="W25" s="36">
        <v>1</v>
      </c>
      <c r="X25" s="36"/>
      <c r="Y25" s="36">
        <v>1</v>
      </c>
      <c r="Z25" s="36"/>
      <c r="AA25" s="28">
        <v>180</v>
      </c>
      <c r="AB25" s="36">
        <v>180</v>
      </c>
      <c r="AC25" s="36"/>
      <c r="AD25" s="36"/>
      <c r="AE25" s="37"/>
      <c r="AF25" s="37"/>
      <c r="AG25" s="37"/>
      <c r="AH25" s="37"/>
      <c r="AI25" s="37" t="s">
        <v>192</v>
      </c>
      <c r="AJ25" s="37" t="s">
        <v>192</v>
      </c>
      <c r="AK25" s="37" t="s">
        <v>192</v>
      </c>
      <c r="AL25" s="37" t="s">
        <v>192</v>
      </c>
      <c r="AM25" s="37" t="s">
        <v>192</v>
      </c>
      <c r="AN25" s="37" t="s">
        <v>192</v>
      </c>
      <c r="AO25" s="37"/>
      <c r="AP25" s="37"/>
    </row>
    <row r="26" spans="1:42" ht="57" customHeight="1" x14ac:dyDescent="0.25">
      <c r="A26" s="28"/>
      <c r="B26" s="28"/>
      <c r="C26" s="28"/>
      <c r="D26" s="28"/>
      <c r="E26" s="28"/>
      <c r="F26" s="28"/>
      <c r="G26" s="28"/>
      <c r="H26" s="30"/>
      <c r="I26" s="569"/>
      <c r="J26" s="40"/>
      <c r="K26" s="40"/>
      <c r="L26" s="40"/>
      <c r="M26" s="40"/>
      <c r="N26" s="30">
        <f t="shared" si="0"/>
        <v>0</v>
      </c>
      <c r="O26" s="32">
        <f t="shared" si="0"/>
        <v>0</v>
      </c>
      <c r="P26" s="32">
        <f t="shared" si="0"/>
        <v>0</v>
      </c>
      <c r="Q26" s="40"/>
      <c r="R26" s="40"/>
      <c r="S26" s="32">
        <f t="shared" si="1"/>
        <v>0</v>
      </c>
      <c r="T26" s="104" t="s">
        <v>3309</v>
      </c>
      <c r="U26" s="104" t="s">
        <v>152</v>
      </c>
      <c r="V26" s="104">
        <v>1</v>
      </c>
      <c r="W26" s="36">
        <v>1</v>
      </c>
      <c r="X26" s="36"/>
      <c r="Y26" s="36">
        <v>1</v>
      </c>
      <c r="Z26" s="36"/>
      <c r="AA26" s="28">
        <v>180</v>
      </c>
      <c r="AB26" s="36">
        <v>180</v>
      </c>
      <c r="AC26" s="36"/>
      <c r="AD26" s="36"/>
      <c r="AE26" s="37"/>
      <c r="AF26" s="37"/>
      <c r="AG26" s="37"/>
      <c r="AH26" s="37"/>
      <c r="AI26" s="37" t="s">
        <v>192</v>
      </c>
      <c r="AJ26" s="37" t="s">
        <v>192</v>
      </c>
      <c r="AK26" s="37" t="s">
        <v>192</v>
      </c>
      <c r="AL26" s="37" t="s">
        <v>192</v>
      </c>
      <c r="AM26" s="37" t="s">
        <v>192</v>
      </c>
      <c r="AN26" s="37" t="s">
        <v>192</v>
      </c>
      <c r="AO26" s="37"/>
      <c r="AP26" s="37"/>
    </row>
    <row r="27" spans="1:42" x14ac:dyDescent="0.25">
      <c r="A27" s="28"/>
      <c r="B27" s="28"/>
      <c r="C27" s="28"/>
      <c r="D27" s="28"/>
      <c r="E27" s="37"/>
      <c r="F27" s="28"/>
      <c r="G27" s="28"/>
      <c r="H27" s="30"/>
      <c r="I27" s="241"/>
      <c r="J27" s="40"/>
      <c r="K27" s="40"/>
      <c r="L27" s="40"/>
      <c r="M27" s="40"/>
      <c r="N27" s="30"/>
      <c r="O27" s="32">
        <f t="shared" ref="O27:P27" si="2">I27+L27</f>
        <v>0</v>
      </c>
      <c r="P27" s="32">
        <f t="shared" si="2"/>
        <v>0</v>
      </c>
      <c r="Q27" s="40"/>
      <c r="R27" s="40"/>
      <c r="S27" s="32">
        <f t="shared" si="1"/>
        <v>0</v>
      </c>
      <c r="T27" s="33"/>
      <c r="U27" s="33"/>
      <c r="V27" s="33"/>
      <c r="W27" s="36"/>
      <c r="X27" s="36"/>
      <c r="Y27" s="36"/>
      <c r="Z27" s="36"/>
      <c r="AA27" s="28"/>
      <c r="AB27" s="36"/>
      <c r="AC27" s="36"/>
      <c r="AD27" s="36"/>
      <c r="AE27" s="37"/>
      <c r="AF27" s="37"/>
      <c r="AG27" s="37"/>
      <c r="AH27" s="37"/>
      <c r="AI27" s="37"/>
      <c r="AJ27" s="37"/>
      <c r="AK27" s="37"/>
      <c r="AL27" s="37"/>
      <c r="AM27" s="37"/>
      <c r="AN27" s="37"/>
      <c r="AO27" s="37"/>
      <c r="AP27" s="37"/>
    </row>
  </sheetData>
  <sheetProtection algorithmName="SHA-512" hashValue="3XfIqXEusUKhD6p9DHeO9J1NujyVjoUlAZtUJ4tE1CLcrWvp/60O8JSrgRK6Cwdy79kO+Twc9kPgFaTZjpGg8w==" saltValue="/cGLdNHfZd6mZvSE4B6mSw=="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2"/>
  <sheetViews>
    <sheetView topLeftCell="L4" zoomScale="90" zoomScaleNormal="90" workbookViewId="0">
      <pane ySplit="5" topLeftCell="A9" activePane="bottomLeft" state="frozen"/>
      <selection activeCell="A4" sqref="A4"/>
      <selection pane="bottomLeft" activeCell="V8" sqref="V8"/>
    </sheetView>
  </sheetViews>
  <sheetFormatPr baseColWidth="10" defaultRowHeight="15" x14ac:dyDescent="0.25"/>
  <cols>
    <col min="1" max="1" width="17" style="1" customWidth="1"/>
    <col min="2" max="2" width="15.7109375" style="1" customWidth="1"/>
    <col min="3" max="3" width="17.42578125" style="1" customWidth="1"/>
    <col min="4" max="4" width="16.85546875" style="1" customWidth="1"/>
    <col min="5" max="5" width="19.42578125" style="1" customWidth="1"/>
    <col min="6" max="6" width="18.7109375" style="1" customWidth="1"/>
    <col min="7" max="7" width="12.42578125" style="1" customWidth="1"/>
    <col min="8" max="8" width="23.42578125" style="1" customWidth="1"/>
    <col min="9" max="9" width="21.85546875" style="555" customWidth="1"/>
    <col min="10" max="10" width="21.5703125" style="1" customWidth="1"/>
    <col min="11" max="11" width="23.28515625" style="1" customWidth="1"/>
    <col min="12" max="12" width="11.42578125" style="1"/>
    <col min="13" max="13" width="27.140625" style="556" customWidth="1"/>
    <col min="14" max="14" width="17.7109375" style="1" customWidth="1"/>
    <col min="15" max="15" width="16.42578125" style="556" customWidth="1"/>
    <col min="16" max="16" width="16.42578125" style="1" customWidth="1"/>
    <col min="17" max="17" width="45.140625" style="22" customWidth="1"/>
    <col min="18" max="18" width="11.42578125" style="1"/>
    <col min="19" max="19" width="11.42578125" style="22"/>
    <col min="20"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645">
        <v>2013</v>
      </c>
      <c r="B4" s="645"/>
      <c r="C4" s="645"/>
      <c r="D4" s="645"/>
      <c r="E4" s="645"/>
      <c r="F4" s="645"/>
      <c r="G4" s="645"/>
      <c r="H4" s="645"/>
      <c r="I4" s="645"/>
      <c r="J4" s="645"/>
      <c r="K4" s="645"/>
      <c r="L4" s="645"/>
      <c r="M4" s="645"/>
      <c r="N4" s="645"/>
      <c r="O4" s="645"/>
      <c r="P4" s="101">
        <v>1333037033</v>
      </c>
    </row>
    <row r="5" spans="1:97" x14ac:dyDescent="0.25">
      <c r="A5" s="2"/>
      <c r="B5" s="2"/>
      <c r="C5" s="2"/>
      <c r="D5" s="2"/>
      <c r="E5" s="2"/>
      <c r="F5" s="2"/>
      <c r="G5" s="2"/>
      <c r="H5" s="2"/>
      <c r="I5" s="553"/>
      <c r="J5" s="2"/>
      <c r="K5" s="2"/>
      <c r="L5" s="3"/>
      <c r="M5" s="554"/>
      <c r="N5" s="3"/>
      <c r="O5" s="554"/>
      <c r="P5" s="22"/>
    </row>
    <row r="6" spans="1:97" x14ac:dyDescent="0.25">
      <c r="A6" s="470" t="s">
        <v>4</v>
      </c>
      <c r="B6" s="646" t="s">
        <v>3108</v>
      </c>
      <c r="C6" s="646"/>
      <c r="D6" s="646"/>
      <c r="E6" s="646"/>
      <c r="F6" s="646"/>
      <c r="G6" s="646"/>
      <c r="H6" s="646"/>
      <c r="I6" s="646"/>
      <c r="J6" s="646"/>
      <c r="K6" s="646"/>
      <c r="L6" s="646"/>
      <c r="M6" s="646"/>
      <c r="N6" s="646"/>
      <c r="O6" s="646"/>
    </row>
    <row r="7" spans="1:97" ht="15" customHeight="1" x14ac:dyDescent="0.25">
      <c r="A7" s="637" t="s">
        <v>6</v>
      </c>
      <c r="B7" s="637" t="s">
        <v>7</v>
      </c>
      <c r="C7" s="637" t="s">
        <v>8</v>
      </c>
      <c r="D7" s="637" t="s">
        <v>9</v>
      </c>
      <c r="E7" s="637" t="s">
        <v>10</v>
      </c>
      <c r="F7" s="637" t="s">
        <v>11</v>
      </c>
      <c r="G7" s="637" t="s">
        <v>12</v>
      </c>
      <c r="H7" s="637" t="s">
        <v>13</v>
      </c>
      <c r="I7" s="708" t="s">
        <v>14</v>
      </c>
      <c r="J7" s="708" t="s">
        <v>15</v>
      </c>
      <c r="K7" s="637" t="s">
        <v>16</v>
      </c>
      <c r="L7" s="637" t="s">
        <v>17</v>
      </c>
      <c r="M7" s="708" t="s">
        <v>18</v>
      </c>
      <c r="N7" s="708" t="s">
        <v>19</v>
      </c>
      <c r="O7" s="708" t="s">
        <v>20</v>
      </c>
      <c r="P7" s="708" t="s">
        <v>21</v>
      </c>
      <c r="Q7" s="708" t="s">
        <v>22</v>
      </c>
    </row>
    <row r="8" spans="1:97" ht="58.5" customHeight="1" x14ac:dyDescent="0.25">
      <c r="A8" s="638"/>
      <c r="B8" s="638"/>
      <c r="C8" s="638"/>
      <c r="D8" s="638"/>
      <c r="E8" s="638"/>
      <c r="F8" s="638"/>
      <c r="G8" s="638"/>
      <c r="H8" s="638"/>
      <c r="I8" s="709"/>
      <c r="J8" s="709"/>
      <c r="K8" s="638"/>
      <c r="L8" s="638"/>
      <c r="M8" s="709"/>
      <c r="N8" s="709"/>
      <c r="O8" s="709"/>
      <c r="P8" s="709"/>
      <c r="Q8" s="709"/>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93.75" customHeight="1" x14ac:dyDescent="0.25">
      <c r="A9" s="37" t="s">
        <v>23</v>
      </c>
      <c r="B9" s="37" t="s">
        <v>1146</v>
      </c>
      <c r="C9" s="37" t="s">
        <v>1147</v>
      </c>
      <c r="D9" s="37">
        <v>212320000</v>
      </c>
      <c r="E9" s="37" t="s">
        <v>1489</v>
      </c>
      <c r="F9" s="127" t="s">
        <v>3109</v>
      </c>
      <c r="G9" s="37" t="s">
        <v>3110</v>
      </c>
      <c r="H9" s="37" t="s">
        <v>3111</v>
      </c>
      <c r="I9" s="303">
        <v>3581279</v>
      </c>
      <c r="J9" s="567"/>
      <c r="K9" s="37" t="s">
        <v>3220</v>
      </c>
      <c r="L9" s="37">
        <v>2</v>
      </c>
      <c r="M9" s="312">
        <v>2</v>
      </c>
      <c r="N9" s="36"/>
      <c r="O9" s="312">
        <v>1</v>
      </c>
      <c r="P9" s="196"/>
      <c r="Q9" s="36" t="s">
        <v>3221</v>
      </c>
      <c r="R9" s="14"/>
      <c r="S9" s="1"/>
      <c r="U9" s="16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246.75" customHeight="1" x14ac:dyDescent="0.25">
      <c r="A10" s="37" t="s">
        <v>23</v>
      </c>
      <c r="B10" s="37" t="s">
        <v>1146</v>
      </c>
      <c r="C10" s="37" t="s">
        <v>1147</v>
      </c>
      <c r="D10" s="37">
        <v>212360000</v>
      </c>
      <c r="E10" s="37" t="s">
        <v>1195</v>
      </c>
      <c r="F10" s="127" t="s">
        <v>3116</v>
      </c>
      <c r="G10" s="37" t="s">
        <v>3117</v>
      </c>
      <c r="H10" s="37" t="s">
        <v>3118</v>
      </c>
      <c r="I10" s="303">
        <v>1790639</v>
      </c>
      <c r="J10" s="37"/>
      <c r="K10" s="37" t="s">
        <v>3222</v>
      </c>
      <c r="L10" s="37">
        <v>50</v>
      </c>
      <c r="M10" s="518">
        <v>0.5</v>
      </c>
      <c r="N10" s="36"/>
      <c r="O10" s="312">
        <v>0</v>
      </c>
      <c r="P10" s="36"/>
      <c r="Q10" s="36" t="s">
        <v>3223</v>
      </c>
      <c r="R10" s="14"/>
      <c r="S10" s="1"/>
      <c r="U10" s="16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135.75" customHeight="1" x14ac:dyDescent="0.25">
      <c r="A11" s="37" t="s">
        <v>23</v>
      </c>
      <c r="B11" s="37" t="s">
        <v>32</v>
      </c>
      <c r="C11" s="37" t="s">
        <v>3121</v>
      </c>
      <c r="D11" s="37">
        <v>214530000</v>
      </c>
      <c r="E11" s="37" t="s">
        <v>3224</v>
      </c>
      <c r="F11" s="127" t="s">
        <v>3122</v>
      </c>
      <c r="G11" s="37" t="s">
        <v>3123</v>
      </c>
      <c r="H11" s="37" t="s">
        <v>3124</v>
      </c>
      <c r="I11" s="303">
        <v>5575424070</v>
      </c>
      <c r="J11" s="37"/>
      <c r="K11" s="37" t="s">
        <v>3225</v>
      </c>
      <c r="L11" s="37">
        <v>640</v>
      </c>
      <c r="M11" s="312">
        <v>1062</v>
      </c>
      <c r="N11" s="36"/>
      <c r="O11" s="312">
        <v>1062</v>
      </c>
      <c r="P11" s="36"/>
      <c r="Q11" s="36" t="s">
        <v>3226</v>
      </c>
      <c r="R11" s="14"/>
      <c r="S11" s="1"/>
      <c r="U11" s="167"/>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150" x14ac:dyDescent="0.25">
      <c r="A12" s="37"/>
      <c r="B12" s="37"/>
      <c r="C12" s="37"/>
      <c r="D12" s="37"/>
      <c r="E12" s="37"/>
      <c r="F12" s="127"/>
      <c r="G12" s="37"/>
      <c r="H12" s="37"/>
      <c r="I12" s="303"/>
      <c r="J12" s="37"/>
      <c r="K12" s="37" t="s">
        <v>3227</v>
      </c>
      <c r="L12" s="37">
        <v>76</v>
      </c>
      <c r="M12" s="312">
        <v>380</v>
      </c>
      <c r="N12" s="36"/>
      <c r="O12" s="312">
        <v>380</v>
      </c>
      <c r="P12" s="36"/>
      <c r="Q12" s="36" t="s">
        <v>3228</v>
      </c>
      <c r="R12" s="14"/>
      <c r="S12" s="1"/>
      <c r="U12" s="16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137.25" customHeight="1" x14ac:dyDescent="0.25">
      <c r="A13" s="37" t="s">
        <v>23</v>
      </c>
      <c r="B13" s="37" t="s">
        <v>32</v>
      </c>
      <c r="C13" s="37" t="s">
        <v>3121</v>
      </c>
      <c r="D13" s="37">
        <v>214520000</v>
      </c>
      <c r="E13" s="37" t="s">
        <v>3229</v>
      </c>
      <c r="F13" s="127" t="s">
        <v>3131</v>
      </c>
      <c r="G13" s="37" t="s">
        <v>3132</v>
      </c>
      <c r="H13" s="37" t="s">
        <v>3133</v>
      </c>
      <c r="I13" s="303">
        <v>2190304</v>
      </c>
      <c r="J13" s="37"/>
      <c r="K13" s="37" t="s">
        <v>3230</v>
      </c>
      <c r="L13" s="36">
        <v>22</v>
      </c>
      <c r="M13" s="36">
        <v>22</v>
      </c>
      <c r="N13" s="168"/>
      <c r="O13" s="312">
        <v>0</v>
      </c>
      <c r="P13" s="36"/>
      <c r="Q13" s="36" t="s">
        <v>3231</v>
      </c>
      <c r="R13" s="14"/>
      <c r="S13" s="1"/>
      <c r="U13" s="167"/>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ht="123" customHeight="1" x14ac:dyDescent="0.25">
      <c r="A14" s="37" t="s">
        <v>23</v>
      </c>
      <c r="B14" s="37" t="s">
        <v>32</v>
      </c>
      <c r="C14" s="37" t="s">
        <v>3121</v>
      </c>
      <c r="D14" s="37">
        <v>214530000</v>
      </c>
      <c r="E14" s="37" t="s">
        <v>3224</v>
      </c>
      <c r="F14" s="127" t="s">
        <v>3136</v>
      </c>
      <c r="G14" s="37" t="s">
        <v>3137</v>
      </c>
      <c r="H14" s="37" t="s">
        <v>3138</v>
      </c>
      <c r="I14" s="303">
        <v>1421815945</v>
      </c>
      <c r="J14" s="37"/>
      <c r="K14" s="37" t="s">
        <v>3232</v>
      </c>
      <c r="L14" s="37">
        <v>35</v>
      </c>
      <c r="M14" s="312">
        <v>69</v>
      </c>
      <c r="N14" s="36"/>
      <c r="O14" s="312">
        <v>69</v>
      </c>
      <c r="P14" s="36"/>
      <c r="Q14" s="36" t="s">
        <v>3233</v>
      </c>
      <c r="R14" s="14"/>
      <c r="S14" s="1"/>
      <c r="U14" s="167"/>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ht="167.25" customHeight="1" x14ac:dyDescent="0.25">
      <c r="A15" s="37" t="s">
        <v>23</v>
      </c>
      <c r="B15" s="37" t="s">
        <v>32</v>
      </c>
      <c r="C15" s="37" t="s">
        <v>3121</v>
      </c>
      <c r="D15" s="37">
        <v>214510000</v>
      </c>
      <c r="E15" s="37" t="s">
        <v>3234</v>
      </c>
      <c r="F15" s="127" t="s">
        <v>3140</v>
      </c>
      <c r="G15" s="37" t="s">
        <v>3141</v>
      </c>
      <c r="H15" s="37" t="s">
        <v>3142</v>
      </c>
      <c r="I15" s="303">
        <v>895320</v>
      </c>
      <c r="J15" s="37"/>
      <c r="K15" s="37" t="s">
        <v>3235</v>
      </c>
      <c r="L15" s="37">
        <v>50</v>
      </c>
      <c r="M15" s="518">
        <v>0.5</v>
      </c>
      <c r="N15" s="36"/>
      <c r="O15" s="312">
        <v>0</v>
      </c>
      <c r="P15" s="36"/>
      <c r="Q15" s="36" t="s">
        <v>3236</v>
      </c>
      <c r="R15" s="14"/>
      <c r="S15" s="1"/>
      <c r="U15" s="167"/>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ht="117.75" customHeight="1" x14ac:dyDescent="0.25">
      <c r="A16" s="37" t="s">
        <v>23</v>
      </c>
      <c r="B16" s="37" t="s">
        <v>24</v>
      </c>
      <c r="C16" s="37" t="s">
        <v>25</v>
      </c>
      <c r="D16" s="37">
        <v>211180000</v>
      </c>
      <c r="E16" s="37" t="s">
        <v>403</v>
      </c>
      <c r="F16" s="127" t="s">
        <v>3144</v>
      </c>
      <c r="G16" s="37" t="s">
        <v>3145</v>
      </c>
      <c r="H16" s="37" t="s">
        <v>3146</v>
      </c>
      <c r="I16" s="303">
        <v>-51538160</v>
      </c>
      <c r="J16" s="37"/>
      <c r="K16" s="37"/>
      <c r="L16" s="37"/>
      <c r="M16" s="312"/>
      <c r="N16" s="36"/>
      <c r="O16" s="312"/>
      <c r="P16" s="36"/>
      <c r="Q16" s="36"/>
      <c r="R16" s="14"/>
      <c r="S16" s="1"/>
      <c r="U16" s="167"/>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ht="74.25" customHeight="1" x14ac:dyDescent="0.25">
      <c r="A17" s="37" t="s">
        <v>23</v>
      </c>
      <c r="B17" s="37" t="s">
        <v>32</v>
      </c>
      <c r="C17" s="37" t="s">
        <v>3121</v>
      </c>
      <c r="D17" s="37">
        <v>214520000</v>
      </c>
      <c r="E17" s="37" t="s">
        <v>3229</v>
      </c>
      <c r="F17" s="127" t="s">
        <v>3150</v>
      </c>
      <c r="G17" s="37" t="s">
        <v>3151</v>
      </c>
      <c r="H17" s="37" t="s">
        <v>3152</v>
      </c>
      <c r="I17" s="303">
        <v>-61343</v>
      </c>
      <c r="J17" s="37"/>
      <c r="K17" s="37" t="s">
        <v>3237</v>
      </c>
      <c r="L17" s="37">
        <v>5</v>
      </c>
      <c r="M17" s="312">
        <v>11</v>
      </c>
      <c r="N17" s="36"/>
      <c r="O17" s="312">
        <v>11</v>
      </c>
      <c r="P17" s="36"/>
      <c r="Q17" s="36" t="s">
        <v>3238</v>
      </c>
      <c r="R17" s="14"/>
      <c r="S17" s="1"/>
      <c r="U17" s="167"/>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ht="135" customHeight="1" x14ac:dyDescent="0.25">
      <c r="A18" s="37"/>
      <c r="B18" s="37"/>
      <c r="C18" s="37"/>
      <c r="D18" s="37"/>
      <c r="E18" s="37"/>
      <c r="F18" s="127"/>
      <c r="G18" s="37"/>
      <c r="H18" s="37"/>
      <c r="I18" s="303"/>
      <c r="J18" s="37"/>
      <c r="K18" s="37" t="s">
        <v>3239</v>
      </c>
      <c r="L18" s="37">
        <v>45</v>
      </c>
      <c r="M18" s="312">
        <v>45</v>
      </c>
      <c r="N18" s="36"/>
      <c r="O18" s="312">
        <v>0</v>
      </c>
      <c r="P18" s="36"/>
      <c r="Q18" s="36" t="s">
        <v>3240</v>
      </c>
      <c r="R18" s="14"/>
      <c r="S18" s="1"/>
      <c r="U18" s="167"/>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ht="100.5" customHeight="1" x14ac:dyDescent="0.25">
      <c r="A19" s="37" t="s">
        <v>52</v>
      </c>
      <c r="B19" s="37" t="s">
        <v>3154</v>
      </c>
      <c r="C19" s="37" t="s">
        <v>3155</v>
      </c>
      <c r="D19" s="37">
        <v>224110008</v>
      </c>
      <c r="E19" s="37" t="s">
        <v>3241</v>
      </c>
      <c r="F19" s="127" t="s">
        <v>3156</v>
      </c>
      <c r="G19" s="37" t="s">
        <v>3157</v>
      </c>
      <c r="H19" s="37" t="s">
        <v>3158</v>
      </c>
      <c r="I19" s="303">
        <v>-127156811</v>
      </c>
      <c r="J19" s="37"/>
      <c r="K19" s="37" t="s">
        <v>3242</v>
      </c>
      <c r="L19" s="37">
        <v>3</v>
      </c>
      <c r="M19" s="312">
        <v>3</v>
      </c>
      <c r="N19" s="36"/>
      <c r="O19" s="312">
        <v>3</v>
      </c>
      <c r="P19" s="36"/>
      <c r="Q19" s="36" t="s">
        <v>3243</v>
      </c>
      <c r="R19" s="14"/>
      <c r="S19" s="1"/>
      <c r="U19" s="167"/>
      <c r="V19" s="6"/>
      <c r="W19" s="6"/>
      <c r="X19" s="6"/>
      <c r="Y19" s="6"/>
      <c r="Z19" s="6"/>
      <c r="AA19" s="6"/>
      <c r="AB19" s="6"/>
      <c r="AC19" s="6"/>
      <c r="AD19" s="6"/>
      <c r="AE19" s="6"/>
      <c r="AF19" s="6"/>
      <c r="AG19" s="6"/>
      <c r="AH19" s="6"/>
      <c r="AK19" s="7"/>
      <c r="AO19" s="7"/>
      <c r="AS19" s="7"/>
      <c r="AW19" s="7"/>
      <c r="BA19" s="7"/>
      <c r="BE19" s="7"/>
      <c r="BI19" s="7"/>
      <c r="BM19" s="7"/>
      <c r="BQ19" s="7"/>
      <c r="BU19" s="7"/>
      <c r="BY19" s="7"/>
      <c r="CC19" s="7"/>
      <c r="CG19" s="7"/>
      <c r="CK19" s="7"/>
      <c r="CO19" s="7"/>
      <c r="CS19" s="7"/>
    </row>
    <row r="20" spans="1:97" ht="128.25" customHeight="1" x14ac:dyDescent="0.25">
      <c r="A20" s="37" t="s">
        <v>52</v>
      </c>
      <c r="B20" s="37" t="s">
        <v>3154</v>
      </c>
      <c r="C20" s="37" t="s">
        <v>3159</v>
      </c>
      <c r="D20" s="37">
        <v>224310000</v>
      </c>
      <c r="E20" s="37" t="s">
        <v>3244</v>
      </c>
      <c r="F20" s="127" t="s">
        <v>3160</v>
      </c>
      <c r="G20" s="37" t="s">
        <v>3161</v>
      </c>
      <c r="H20" s="37" t="s">
        <v>3162</v>
      </c>
      <c r="I20" s="303">
        <v>39652395</v>
      </c>
      <c r="J20" s="37"/>
      <c r="K20" s="37" t="s">
        <v>3245</v>
      </c>
      <c r="L20" s="37">
        <v>150</v>
      </c>
      <c r="M20" s="312">
        <v>150</v>
      </c>
      <c r="N20" s="36"/>
      <c r="O20" s="312">
        <v>0</v>
      </c>
      <c r="P20" s="36"/>
      <c r="Q20" s="36" t="s">
        <v>3246</v>
      </c>
      <c r="R20" s="14"/>
      <c r="S20" s="1"/>
      <c r="U20" s="167"/>
      <c r="V20" s="6"/>
      <c r="W20" s="6"/>
      <c r="X20" s="6"/>
      <c r="Y20" s="6"/>
      <c r="Z20" s="6"/>
      <c r="AA20" s="6"/>
      <c r="AB20" s="6"/>
      <c r="AC20" s="6"/>
      <c r="AD20" s="6"/>
      <c r="AE20" s="6"/>
      <c r="AF20" s="6"/>
      <c r="AG20" s="6"/>
      <c r="AH20" s="6"/>
      <c r="AK20" s="7"/>
      <c r="AO20" s="7"/>
      <c r="AS20" s="7"/>
      <c r="AW20" s="7"/>
      <c r="BA20" s="7"/>
      <c r="BE20" s="7"/>
      <c r="BI20" s="7"/>
      <c r="BM20" s="7"/>
      <c r="BQ20" s="7"/>
      <c r="BU20" s="7"/>
      <c r="BY20" s="7"/>
      <c r="CC20" s="7"/>
      <c r="CG20" s="7"/>
      <c r="CK20" s="7"/>
      <c r="CO20" s="7"/>
      <c r="CS20" s="7"/>
    </row>
    <row r="21" spans="1:97" ht="111.75" customHeight="1" x14ac:dyDescent="0.25">
      <c r="A21" s="37" t="s">
        <v>52</v>
      </c>
      <c r="B21" s="37" t="s">
        <v>3154</v>
      </c>
      <c r="C21" s="37" t="s">
        <v>3155</v>
      </c>
      <c r="D21" s="37">
        <v>224120007</v>
      </c>
      <c r="E21" s="37" t="s">
        <v>3247</v>
      </c>
      <c r="F21" s="127" t="s">
        <v>3165</v>
      </c>
      <c r="G21" s="37" t="s">
        <v>3166</v>
      </c>
      <c r="H21" s="37" t="s">
        <v>3167</v>
      </c>
      <c r="I21" s="303">
        <v>803903023</v>
      </c>
      <c r="J21" s="37"/>
      <c r="K21" s="37" t="s">
        <v>3248</v>
      </c>
      <c r="L21" s="37">
        <v>50</v>
      </c>
      <c r="M21" s="312">
        <v>105</v>
      </c>
      <c r="N21" s="36"/>
      <c r="O21" s="312">
        <v>105</v>
      </c>
      <c r="P21" s="36"/>
      <c r="Q21" s="36" t="s">
        <v>3249</v>
      </c>
      <c r="R21" s="14"/>
      <c r="S21" s="1"/>
      <c r="U21" s="167"/>
      <c r="V21" s="6"/>
      <c r="W21" s="6"/>
      <c r="X21" s="6"/>
      <c r="Y21" s="6"/>
      <c r="Z21" s="6"/>
      <c r="AA21" s="6"/>
      <c r="AB21" s="6"/>
      <c r="AC21" s="6"/>
      <c r="AD21" s="6"/>
      <c r="AE21" s="6"/>
      <c r="AF21" s="6"/>
      <c r="AG21" s="6"/>
      <c r="AH21" s="6"/>
      <c r="AK21" s="7"/>
      <c r="AO21" s="7"/>
      <c r="AS21" s="7"/>
      <c r="AW21" s="7"/>
      <c r="BA21" s="7"/>
      <c r="BE21" s="7"/>
      <c r="BI21" s="7"/>
      <c r="BM21" s="7"/>
      <c r="BQ21" s="7"/>
      <c r="BU21" s="7"/>
      <c r="BY21" s="7"/>
      <c r="CC21" s="7"/>
      <c r="CG21" s="7"/>
      <c r="CK21" s="7"/>
      <c r="CO21" s="7"/>
      <c r="CS21" s="7"/>
    </row>
    <row r="22" spans="1:97" ht="135" x14ac:dyDescent="0.25">
      <c r="A22" s="37"/>
      <c r="B22" s="37"/>
      <c r="C22" s="37"/>
      <c r="D22" s="37"/>
      <c r="E22" s="37"/>
      <c r="F22" s="127"/>
      <c r="G22" s="37"/>
      <c r="H22" s="37"/>
      <c r="I22" s="303"/>
      <c r="J22" s="37"/>
      <c r="K22" s="37" t="s">
        <v>3250</v>
      </c>
      <c r="L22" s="37">
        <v>929</v>
      </c>
      <c r="M22" s="312">
        <v>1105</v>
      </c>
      <c r="N22" s="36"/>
      <c r="O22" s="312">
        <v>1105</v>
      </c>
      <c r="P22" s="36"/>
      <c r="Q22" s="36" t="s">
        <v>3251</v>
      </c>
      <c r="R22" s="14"/>
      <c r="S22" s="1"/>
      <c r="U22" s="167"/>
      <c r="V22" s="6"/>
      <c r="W22" s="6"/>
      <c r="X22" s="6"/>
      <c r="Y22" s="6"/>
      <c r="Z22" s="6"/>
      <c r="AA22" s="6"/>
      <c r="AB22" s="6"/>
      <c r="AC22" s="6"/>
      <c r="AD22" s="6"/>
      <c r="AE22" s="6"/>
      <c r="AF22" s="6"/>
      <c r="AG22" s="6"/>
      <c r="AH22" s="6"/>
      <c r="AK22" s="7"/>
      <c r="AO22" s="7"/>
      <c r="AS22" s="7"/>
      <c r="AW22" s="7"/>
      <c r="BA22" s="7"/>
      <c r="BE22" s="7"/>
      <c r="BI22" s="7"/>
      <c r="BM22" s="7"/>
      <c r="BQ22" s="7"/>
      <c r="BU22" s="7"/>
      <c r="BY22" s="7"/>
      <c r="CC22" s="7"/>
      <c r="CG22" s="7"/>
      <c r="CK22" s="7"/>
      <c r="CO22" s="7"/>
      <c r="CS22" s="7"/>
    </row>
    <row r="23" spans="1:97" ht="144" customHeight="1" x14ac:dyDescent="0.25">
      <c r="A23" s="37" t="s">
        <v>52</v>
      </c>
      <c r="B23" s="37" t="s">
        <v>3154</v>
      </c>
      <c r="C23" s="37" t="s">
        <v>3159</v>
      </c>
      <c r="D23" s="37">
        <v>224320000</v>
      </c>
      <c r="E23" s="37" t="s">
        <v>3252</v>
      </c>
      <c r="F23" s="127" t="s">
        <v>3172</v>
      </c>
      <c r="G23" s="37" t="s">
        <v>3173</v>
      </c>
      <c r="H23" s="37" t="s">
        <v>3174</v>
      </c>
      <c r="I23" s="303">
        <v>5767598421</v>
      </c>
      <c r="J23" s="37"/>
      <c r="K23" s="37" t="s">
        <v>3253</v>
      </c>
      <c r="L23" s="37">
        <v>4000</v>
      </c>
      <c r="M23" s="312">
        <v>4000</v>
      </c>
      <c r="N23" s="36"/>
      <c r="O23" s="312">
        <v>0</v>
      </c>
      <c r="P23" s="36"/>
      <c r="Q23" s="36" t="s">
        <v>3254</v>
      </c>
      <c r="R23" s="14"/>
      <c r="S23" s="1"/>
      <c r="U23" s="167"/>
      <c r="V23" s="6"/>
      <c r="W23" s="6"/>
      <c r="X23" s="6"/>
      <c r="Y23" s="6"/>
      <c r="Z23" s="6"/>
      <c r="AA23" s="6"/>
      <c r="AB23" s="6"/>
      <c r="AC23" s="6"/>
      <c r="AD23" s="6"/>
      <c r="AE23" s="6"/>
      <c r="AF23" s="6"/>
      <c r="AG23" s="6"/>
      <c r="AH23" s="6"/>
      <c r="AK23" s="7"/>
      <c r="AO23" s="7"/>
      <c r="AS23" s="7"/>
      <c r="AW23" s="7"/>
      <c r="BA23" s="7"/>
      <c r="BE23" s="7"/>
      <c r="BI23" s="7"/>
      <c r="BM23" s="7"/>
      <c r="BQ23" s="7"/>
      <c r="BU23" s="7"/>
      <c r="BY23" s="7"/>
      <c r="CC23" s="7"/>
      <c r="CG23" s="7"/>
      <c r="CK23" s="7"/>
      <c r="CO23" s="7"/>
      <c r="CS23" s="7"/>
    </row>
    <row r="24" spans="1:97" ht="120" x14ac:dyDescent="0.25">
      <c r="A24" s="37"/>
      <c r="B24" s="37"/>
      <c r="C24" s="37"/>
      <c r="D24" s="37"/>
      <c r="E24" s="37"/>
      <c r="F24" s="127"/>
      <c r="G24" s="37"/>
      <c r="H24" s="37"/>
      <c r="I24" s="303"/>
      <c r="J24" s="37"/>
      <c r="K24" s="37" t="s">
        <v>3255</v>
      </c>
      <c r="L24" s="37">
        <v>1600</v>
      </c>
      <c r="M24" s="312">
        <v>1600</v>
      </c>
      <c r="N24" s="36"/>
      <c r="O24" s="312">
        <v>0</v>
      </c>
      <c r="P24" s="36"/>
      <c r="Q24" s="36" t="s">
        <v>3256</v>
      </c>
      <c r="R24" s="14"/>
      <c r="S24" s="1"/>
      <c r="U24" s="167"/>
      <c r="V24" s="6"/>
      <c r="W24" s="6"/>
      <c r="X24" s="6"/>
      <c r="Y24" s="6"/>
      <c r="Z24" s="6"/>
      <c r="AA24" s="6"/>
      <c r="AB24" s="6"/>
      <c r="AC24" s="6"/>
      <c r="AD24" s="6"/>
      <c r="AE24" s="6"/>
      <c r="AF24" s="6"/>
      <c r="AG24" s="6"/>
      <c r="AH24" s="6"/>
      <c r="AK24" s="7"/>
      <c r="AO24" s="7"/>
      <c r="AS24" s="7"/>
      <c r="AW24" s="7"/>
      <c r="BA24" s="7"/>
      <c r="BE24" s="7"/>
      <c r="BI24" s="7"/>
      <c r="BM24" s="7"/>
      <c r="BQ24" s="7"/>
      <c r="BU24" s="7"/>
      <c r="BY24" s="7"/>
      <c r="CC24" s="7"/>
      <c r="CG24" s="7"/>
      <c r="CK24" s="7"/>
      <c r="CO24" s="7"/>
      <c r="CS24" s="7"/>
    </row>
    <row r="25" spans="1:97" ht="123" customHeight="1" x14ac:dyDescent="0.25">
      <c r="A25" s="37" t="s">
        <v>52</v>
      </c>
      <c r="B25" s="37" t="s">
        <v>3154</v>
      </c>
      <c r="C25" s="37" t="s">
        <v>3178</v>
      </c>
      <c r="D25" s="37">
        <v>224220000</v>
      </c>
      <c r="E25" s="37" t="s">
        <v>3257</v>
      </c>
      <c r="F25" s="127" t="s">
        <v>3179</v>
      </c>
      <c r="G25" s="37" t="s">
        <v>3180</v>
      </c>
      <c r="H25" s="37" t="s">
        <v>3181</v>
      </c>
      <c r="I25" s="303">
        <v>52255529</v>
      </c>
      <c r="J25" s="37"/>
      <c r="K25" s="37" t="s">
        <v>3258</v>
      </c>
      <c r="L25" s="37">
        <v>5000</v>
      </c>
      <c r="M25" s="312">
        <v>5000</v>
      </c>
      <c r="N25" s="36"/>
      <c r="O25" s="312">
        <v>803</v>
      </c>
      <c r="P25" s="36"/>
      <c r="Q25" s="36" t="s">
        <v>3259</v>
      </c>
      <c r="R25" s="14"/>
      <c r="S25" s="1"/>
      <c r="U25" s="167"/>
      <c r="V25" s="6"/>
      <c r="W25" s="6"/>
      <c r="X25" s="6"/>
      <c r="Y25" s="6"/>
      <c r="Z25" s="6"/>
      <c r="AA25" s="6"/>
      <c r="AB25" s="6"/>
      <c r="AC25" s="6"/>
      <c r="AD25" s="6"/>
      <c r="AE25" s="6"/>
      <c r="AF25" s="6"/>
      <c r="AG25" s="6"/>
      <c r="AH25" s="6"/>
      <c r="AK25" s="7"/>
      <c r="AO25" s="7"/>
      <c r="AS25" s="7"/>
      <c r="AW25" s="7"/>
      <c r="BA25" s="7"/>
      <c r="BE25" s="7"/>
      <c r="BI25" s="7"/>
      <c r="BM25" s="7"/>
      <c r="BQ25" s="7"/>
      <c r="BU25" s="7"/>
      <c r="BY25" s="7"/>
      <c r="CC25" s="7"/>
      <c r="CG25" s="7"/>
      <c r="CK25" s="7"/>
      <c r="CO25" s="7"/>
      <c r="CS25" s="7"/>
    </row>
    <row r="26" spans="1:97" ht="158.25" customHeight="1" x14ac:dyDescent="0.25">
      <c r="A26" s="37" t="s">
        <v>52</v>
      </c>
      <c r="B26" s="37" t="s">
        <v>3154</v>
      </c>
      <c r="C26" s="37" t="s">
        <v>3178</v>
      </c>
      <c r="D26" s="37">
        <v>224210000</v>
      </c>
      <c r="E26" s="37" t="s">
        <v>3260</v>
      </c>
      <c r="F26" s="127" t="s">
        <v>3183</v>
      </c>
      <c r="G26" s="37" t="s">
        <v>3184</v>
      </c>
      <c r="H26" s="37" t="s">
        <v>3185</v>
      </c>
      <c r="I26" s="303">
        <v>63372773</v>
      </c>
      <c r="J26" s="37"/>
      <c r="K26" s="37" t="s">
        <v>3261</v>
      </c>
      <c r="L26" s="37">
        <v>60</v>
      </c>
      <c r="M26" s="518">
        <v>0.6</v>
      </c>
      <c r="N26" s="36"/>
      <c r="O26" s="312">
        <v>0</v>
      </c>
      <c r="P26" s="36"/>
      <c r="Q26" s="36" t="s">
        <v>3262</v>
      </c>
      <c r="R26" s="14"/>
      <c r="S26" s="1"/>
      <c r="U26" s="167"/>
      <c r="V26" s="6"/>
      <c r="W26" s="6"/>
      <c r="X26" s="6"/>
      <c r="Y26" s="6"/>
      <c r="Z26" s="6"/>
      <c r="AA26" s="6"/>
      <c r="AB26" s="6"/>
      <c r="AC26" s="6"/>
      <c r="AD26" s="6"/>
      <c r="AE26" s="6"/>
      <c r="AF26" s="6"/>
      <c r="AG26" s="6"/>
      <c r="AH26" s="6"/>
      <c r="AK26" s="7"/>
      <c r="AO26" s="7"/>
      <c r="AS26" s="7"/>
      <c r="AW26" s="7"/>
      <c r="BA26" s="7"/>
      <c r="BE26" s="7"/>
      <c r="BI26" s="7"/>
      <c r="BM26" s="7"/>
      <c r="BQ26" s="7"/>
      <c r="BU26" s="7"/>
      <c r="BY26" s="7"/>
      <c r="CC26" s="7"/>
      <c r="CG26" s="7"/>
      <c r="CK26" s="7"/>
      <c r="CO26" s="7"/>
      <c r="CS26" s="7"/>
    </row>
    <row r="27" spans="1:97" ht="122.25" customHeight="1" x14ac:dyDescent="0.25">
      <c r="A27" s="37" t="s">
        <v>52</v>
      </c>
      <c r="B27" s="37" t="s">
        <v>3154</v>
      </c>
      <c r="C27" s="37" t="s">
        <v>3155</v>
      </c>
      <c r="D27" s="37">
        <v>224110007</v>
      </c>
      <c r="E27" s="37" t="s">
        <v>3241</v>
      </c>
      <c r="F27" s="127" t="s">
        <v>3188</v>
      </c>
      <c r="G27" s="37" t="s">
        <v>3189</v>
      </c>
      <c r="H27" s="37" t="s">
        <v>3190</v>
      </c>
      <c r="I27" s="303">
        <v>-34898303</v>
      </c>
      <c r="J27" s="37"/>
      <c r="K27" s="37" t="s">
        <v>3263</v>
      </c>
      <c r="L27" s="37">
        <v>60</v>
      </c>
      <c r="M27" s="312">
        <v>60</v>
      </c>
      <c r="N27" s="36"/>
      <c r="O27" s="312">
        <v>56</v>
      </c>
      <c r="P27" s="36"/>
      <c r="Q27" s="36" t="s">
        <v>3264</v>
      </c>
      <c r="R27" s="14"/>
      <c r="S27" s="1"/>
      <c r="U27" s="167"/>
      <c r="V27" s="6"/>
      <c r="W27" s="6"/>
      <c r="X27" s="6"/>
      <c r="Y27" s="6"/>
      <c r="Z27" s="6"/>
      <c r="AA27" s="6"/>
      <c r="AB27" s="6"/>
      <c r="AC27" s="6"/>
      <c r="AD27" s="6"/>
      <c r="AE27" s="6"/>
      <c r="AF27" s="6"/>
      <c r="AG27" s="6"/>
      <c r="AH27" s="6"/>
      <c r="AK27" s="7"/>
      <c r="AO27" s="7"/>
      <c r="AS27" s="7"/>
      <c r="AW27" s="7"/>
      <c r="BA27" s="7"/>
      <c r="BE27" s="7"/>
      <c r="BI27" s="7"/>
      <c r="BM27" s="7"/>
      <c r="BQ27" s="7"/>
      <c r="BU27" s="7"/>
      <c r="BY27" s="7"/>
      <c r="CC27" s="7"/>
      <c r="CG27" s="7"/>
      <c r="CK27" s="7"/>
      <c r="CO27" s="7"/>
      <c r="CS27" s="7"/>
    </row>
    <row r="28" spans="1:97" ht="107.25" customHeight="1" x14ac:dyDescent="0.25">
      <c r="A28" s="37" t="s">
        <v>483</v>
      </c>
      <c r="B28" s="37" t="s">
        <v>533</v>
      </c>
      <c r="C28" s="37" t="s">
        <v>1737</v>
      </c>
      <c r="D28" s="37">
        <v>245520007</v>
      </c>
      <c r="E28" s="37" t="s">
        <v>3265</v>
      </c>
      <c r="F28" s="127" t="s">
        <v>3199</v>
      </c>
      <c r="G28" s="37" t="s">
        <v>3200</v>
      </c>
      <c r="H28" s="37" t="s">
        <v>3201</v>
      </c>
      <c r="I28" s="303">
        <v>88699579</v>
      </c>
      <c r="J28" s="37"/>
      <c r="K28" s="37" t="s">
        <v>3266</v>
      </c>
      <c r="L28" s="37">
        <v>50</v>
      </c>
      <c r="M28" s="312">
        <v>50</v>
      </c>
      <c r="N28" s="36"/>
      <c r="O28" s="312">
        <v>9</v>
      </c>
      <c r="P28" s="36"/>
      <c r="Q28" s="36" t="s">
        <v>3267</v>
      </c>
      <c r="R28" s="14"/>
      <c r="S28" s="1"/>
      <c r="U28" s="167"/>
      <c r="V28" s="6"/>
      <c r="W28" s="6"/>
      <c r="X28" s="6"/>
      <c r="Y28" s="6"/>
      <c r="Z28" s="6"/>
      <c r="AA28" s="6"/>
      <c r="AB28" s="6"/>
      <c r="AC28" s="6"/>
      <c r="AD28" s="6"/>
      <c r="AE28" s="6"/>
      <c r="AF28" s="6"/>
      <c r="AG28" s="6"/>
      <c r="AH28" s="6"/>
      <c r="AK28" s="7"/>
      <c r="AO28" s="7"/>
      <c r="AS28" s="7"/>
      <c r="AW28" s="7"/>
      <c r="BA28" s="7"/>
      <c r="BE28" s="7"/>
      <c r="BI28" s="7"/>
      <c r="BM28" s="7"/>
      <c r="BQ28" s="7"/>
      <c r="BU28" s="7"/>
      <c r="BY28" s="7"/>
      <c r="CC28" s="7"/>
      <c r="CG28" s="7"/>
      <c r="CK28" s="7"/>
      <c r="CO28" s="7"/>
      <c r="CS28" s="7"/>
    </row>
    <row r="29" spans="1:97" ht="92.25" customHeight="1" x14ac:dyDescent="0.25">
      <c r="A29" s="37" t="s">
        <v>483</v>
      </c>
      <c r="B29" s="37" t="s">
        <v>550</v>
      </c>
      <c r="C29" s="37" t="s">
        <v>551</v>
      </c>
      <c r="D29" s="37">
        <v>241120000</v>
      </c>
      <c r="E29" s="37" t="s">
        <v>1114</v>
      </c>
      <c r="F29" s="127" t="s">
        <v>3204</v>
      </c>
      <c r="G29" s="37" t="s">
        <v>3205</v>
      </c>
      <c r="H29" s="37" t="s">
        <v>3206</v>
      </c>
      <c r="I29" s="303">
        <v>268493634</v>
      </c>
      <c r="J29" s="37"/>
      <c r="K29" s="37" t="s">
        <v>1123</v>
      </c>
      <c r="L29" s="37">
        <v>225000</v>
      </c>
      <c r="M29" s="312">
        <v>225000</v>
      </c>
      <c r="N29" s="36"/>
      <c r="O29" s="312">
        <v>71228</v>
      </c>
      <c r="P29" s="36"/>
      <c r="Q29" s="36" t="s">
        <v>3268</v>
      </c>
      <c r="R29" s="14"/>
      <c r="S29" s="1"/>
      <c r="U29" s="167"/>
      <c r="V29" s="6"/>
      <c r="W29" s="6"/>
      <c r="X29" s="6"/>
      <c r="Y29" s="6"/>
      <c r="Z29" s="6"/>
      <c r="AA29" s="6"/>
      <c r="AB29" s="6"/>
      <c r="AC29" s="6"/>
      <c r="AD29" s="6"/>
      <c r="AE29" s="6"/>
      <c r="AF29" s="6"/>
      <c r="AG29" s="6"/>
      <c r="AH29" s="6"/>
      <c r="AK29" s="7"/>
      <c r="AO29" s="7"/>
      <c r="AS29" s="7"/>
      <c r="AW29" s="7"/>
      <c r="BA29" s="7"/>
      <c r="BE29" s="7"/>
      <c r="BI29" s="7"/>
      <c r="BM29" s="7"/>
      <c r="BQ29" s="7"/>
      <c r="BU29" s="7"/>
      <c r="BY29" s="7"/>
      <c r="CC29" s="7"/>
      <c r="CG29" s="7"/>
      <c r="CK29" s="7"/>
      <c r="CO29" s="7"/>
      <c r="CS29" s="7"/>
    </row>
    <row r="30" spans="1:97" ht="111" customHeight="1" x14ac:dyDescent="0.25">
      <c r="A30" s="37" t="s">
        <v>483</v>
      </c>
      <c r="B30" s="37" t="s">
        <v>533</v>
      </c>
      <c r="C30" s="37" t="s">
        <v>1737</v>
      </c>
      <c r="D30" s="37">
        <v>245520002</v>
      </c>
      <c r="E30" s="37" t="s">
        <v>3265</v>
      </c>
      <c r="F30" s="127" t="s">
        <v>3212</v>
      </c>
      <c r="G30" s="37" t="s">
        <v>3213</v>
      </c>
      <c r="H30" s="37" t="s">
        <v>3214</v>
      </c>
      <c r="I30" s="303">
        <v>368557667</v>
      </c>
      <c r="J30" s="37"/>
      <c r="K30" s="37" t="s">
        <v>3269</v>
      </c>
      <c r="L30" s="37">
        <v>4200</v>
      </c>
      <c r="M30" s="312">
        <v>5111</v>
      </c>
      <c r="N30" s="36"/>
      <c r="O30" s="312">
        <v>5111</v>
      </c>
      <c r="P30" s="36"/>
      <c r="Q30" s="36" t="s">
        <v>3270</v>
      </c>
      <c r="R30" s="14"/>
      <c r="S30" s="1"/>
      <c r="U30" s="167"/>
      <c r="V30" s="6"/>
      <c r="W30" s="6"/>
      <c r="X30" s="6"/>
      <c r="Y30" s="6"/>
      <c r="Z30" s="6"/>
      <c r="AA30" s="6"/>
      <c r="AB30" s="6"/>
      <c r="AC30" s="6"/>
      <c r="AD30" s="6"/>
      <c r="AE30" s="6"/>
      <c r="AF30" s="6"/>
      <c r="AG30" s="6"/>
      <c r="AH30" s="6"/>
      <c r="AK30" s="7"/>
      <c r="AO30" s="7"/>
      <c r="AS30" s="7"/>
      <c r="AW30" s="7"/>
      <c r="BA30" s="7"/>
      <c r="BE30" s="7"/>
      <c r="BI30" s="7"/>
      <c r="BM30" s="7"/>
      <c r="BQ30" s="7"/>
      <c r="BU30" s="7"/>
      <c r="BY30" s="7"/>
      <c r="CC30" s="7"/>
      <c r="CG30" s="7"/>
      <c r="CK30" s="7"/>
      <c r="CO30" s="7"/>
      <c r="CS30" s="7"/>
    </row>
    <row r="31" spans="1:97" ht="94.5" customHeight="1" x14ac:dyDescent="0.25">
      <c r="A31" s="37" t="s">
        <v>483</v>
      </c>
      <c r="B31" s="37" t="s">
        <v>533</v>
      </c>
      <c r="C31" s="37" t="s">
        <v>1737</v>
      </c>
      <c r="D31" s="37">
        <v>245520008</v>
      </c>
      <c r="E31" s="37" t="s">
        <v>3265</v>
      </c>
      <c r="F31" s="127" t="s">
        <v>3216</v>
      </c>
      <c r="G31" s="37" t="s">
        <v>3217</v>
      </c>
      <c r="H31" s="37" t="s">
        <v>3218</v>
      </c>
      <c r="I31" s="303">
        <v>200000000</v>
      </c>
      <c r="J31" s="37"/>
      <c r="K31" s="37" t="s">
        <v>3271</v>
      </c>
      <c r="L31" s="37">
        <v>35</v>
      </c>
      <c r="M31" s="312">
        <v>35</v>
      </c>
      <c r="N31" s="36"/>
      <c r="O31" s="312">
        <v>8</v>
      </c>
      <c r="P31" s="36"/>
      <c r="Q31" s="36" t="s">
        <v>3272</v>
      </c>
      <c r="R31" s="14"/>
      <c r="S31" s="1"/>
      <c r="U31" s="167"/>
      <c r="V31" s="6"/>
      <c r="W31" s="6"/>
      <c r="X31" s="6"/>
      <c r="Y31" s="6"/>
      <c r="Z31" s="6"/>
      <c r="AA31" s="6"/>
      <c r="AB31" s="6"/>
      <c r="AC31" s="6"/>
      <c r="AD31" s="6"/>
      <c r="AE31" s="6"/>
      <c r="AF31" s="6"/>
      <c r="AG31" s="6"/>
      <c r="AH31" s="6"/>
      <c r="AK31" s="7"/>
      <c r="AO31" s="7"/>
      <c r="AS31" s="7"/>
      <c r="AW31" s="7"/>
      <c r="BA31" s="7"/>
      <c r="BE31" s="7"/>
      <c r="BI31" s="7"/>
      <c r="BM31" s="7"/>
      <c r="BQ31" s="7"/>
      <c r="BU31" s="7"/>
      <c r="BY31" s="7"/>
      <c r="CC31" s="7"/>
      <c r="CG31" s="7"/>
      <c r="CK31" s="7"/>
      <c r="CO31" s="7"/>
      <c r="CS31" s="7"/>
    </row>
    <row r="32" spans="1:97" ht="150" x14ac:dyDescent="0.25">
      <c r="A32" s="257" t="s">
        <v>3273</v>
      </c>
      <c r="B32" s="257" t="s">
        <v>3274</v>
      </c>
      <c r="C32" s="257" t="s">
        <v>3275</v>
      </c>
      <c r="D32" s="61"/>
      <c r="E32" s="257" t="s">
        <v>3276</v>
      </c>
      <c r="F32" s="96">
        <v>2012050000346</v>
      </c>
      <c r="G32" s="96" t="s">
        <v>3195</v>
      </c>
      <c r="H32" s="257" t="s">
        <v>3277</v>
      </c>
      <c r="I32" s="568">
        <v>1333037033</v>
      </c>
      <c r="J32" s="61"/>
      <c r="K32" s="37" t="s">
        <v>3278</v>
      </c>
      <c r="L32" s="37">
        <v>70000</v>
      </c>
      <c r="M32" s="37">
        <v>70000</v>
      </c>
      <c r="N32" s="61"/>
      <c r="O32" s="312">
        <v>36158</v>
      </c>
      <c r="P32" s="63"/>
      <c r="Q32" s="36" t="s">
        <v>3279</v>
      </c>
      <c r="R32" s="14"/>
      <c r="S32" s="1"/>
      <c r="U32" s="167"/>
    </row>
  </sheetData>
  <sheetProtection algorithmName="SHA-512" hashValue="RaIh4CoB+eTQrrbnibckUXk+3aSILQOxjMH3SSOCV1eOe2o5ic/1nIorvvlBhVuvxu8OnvvaRelrvJgBFCaHhA==" saltValue="T5pdXaPG0/062/JWm9Lb3Q==" spinCount="100000" sheet="1" objects="1" scenarios="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9"/>
  <sheetViews>
    <sheetView showZeros="0" topLeftCell="T4" zoomScaleNormal="100" workbookViewId="0">
      <pane ySplit="5" topLeftCell="A9" activePane="bottomLeft" state="frozen"/>
      <selection activeCell="A4" sqref="A4"/>
      <selection pane="bottomLeft" activeCell="AQ9" sqref="AQ9"/>
    </sheetView>
  </sheetViews>
  <sheetFormatPr baseColWidth="10" defaultRowHeight="15" x14ac:dyDescent="0.25"/>
  <cols>
    <col min="1" max="1" width="9" style="1" customWidth="1"/>
    <col min="2" max="2" width="11.5703125" style="1" customWidth="1"/>
    <col min="3" max="3" width="9.5703125" style="1" customWidth="1"/>
    <col min="4" max="4" width="13" style="1" customWidth="1"/>
    <col min="5" max="5" width="12" style="1" customWidth="1"/>
    <col min="6" max="6" width="16" style="1" customWidth="1"/>
    <col min="7" max="7" width="17.85546875" style="1" customWidth="1"/>
    <col min="8" max="8" width="14.140625" style="1" customWidth="1"/>
    <col min="9" max="9" width="14" style="22" customWidth="1"/>
    <col min="10" max="10" width="13.7109375" style="1" customWidth="1"/>
    <col min="11" max="11" width="12.85546875" style="1" customWidth="1"/>
    <col min="12" max="12" width="12.7109375" style="22" customWidth="1"/>
    <col min="13" max="13" width="12.140625" style="1" customWidth="1"/>
    <col min="14" max="14" width="13" style="1" customWidth="1"/>
    <col min="15" max="15" width="14.42578125" style="1" customWidth="1"/>
    <col min="16" max="16" width="14.5703125" style="1" customWidth="1"/>
    <col min="17" max="18" width="13.7109375" style="22" customWidth="1"/>
    <col min="19" max="19" width="12.28515625" style="1" customWidth="1"/>
    <col min="20" max="20" width="16" style="1" customWidth="1"/>
    <col min="21" max="21" width="8.28515625" style="1" customWidth="1"/>
    <col min="22" max="22" width="11.42578125" style="1"/>
    <col min="23" max="23" width="12.7109375" style="1" customWidth="1"/>
    <col min="24" max="24" width="13.140625" style="1" customWidth="1"/>
    <col min="25" max="25" width="13.570312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645">
        <v>2013</v>
      </c>
      <c r="B4" s="645"/>
      <c r="C4" s="645"/>
      <c r="D4" s="645"/>
      <c r="E4" s="645"/>
      <c r="F4" s="645"/>
      <c r="G4" s="645"/>
      <c r="H4" s="645"/>
      <c r="I4" s="645"/>
      <c r="J4" s="645"/>
      <c r="K4" s="645"/>
      <c r="L4" s="645"/>
      <c r="M4" s="645"/>
      <c r="N4" s="645"/>
      <c r="O4" s="645"/>
      <c r="P4" s="645"/>
    </row>
    <row r="5" spans="1:42" x14ac:dyDescent="0.25">
      <c r="A5" s="646" t="s">
        <v>4</v>
      </c>
      <c r="B5" s="646"/>
      <c r="C5" s="20" t="s">
        <v>3108</v>
      </c>
      <c r="D5" s="20"/>
      <c r="E5" s="20"/>
      <c r="F5" s="20"/>
      <c r="G5" s="20"/>
      <c r="H5" s="544">
        <f>I44-H44</f>
        <v>1333037033</v>
      </c>
      <c r="I5" s="21"/>
      <c r="J5" s="21"/>
      <c r="K5" s="20"/>
      <c r="L5" s="21"/>
      <c r="M5" s="21"/>
      <c r="N5" s="21"/>
      <c r="O5" s="21"/>
      <c r="P5" s="21"/>
      <c r="S5" s="22"/>
      <c r="T5" s="22"/>
      <c r="U5" s="22"/>
      <c r="V5" s="22"/>
      <c r="W5" s="22"/>
      <c r="X5" s="22"/>
      <c r="Y5" s="22"/>
      <c r="Z5" s="22"/>
      <c r="AA5" s="22"/>
      <c r="AB5" s="22"/>
      <c r="AC5" s="22"/>
      <c r="AD5" s="22"/>
    </row>
    <row r="6" spans="1:42" x14ac:dyDescent="0.25">
      <c r="I6" s="545"/>
      <c r="K6" s="546"/>
      <c r="L6" s="460"/>
      <c r="Q6" s="460"/>
      <c r="R6" s="460"/>
      <c r="W6" s="546"/>
      <c r="Y6" s="546"/>
      <c r="AB6" s="546"/>
      <c r="AD6" s="546"/>
    </row>
    <row r="7" spans="1:42" s="23" customFormat="1" ht="14.25" customHeight="1" x14ac:dyDescent="0.2">
      <c r="A7" s="647" t="s">
        <v>6</v>
      </c>
      <c r="B7" s="647" t="s">
        <v>7</v>
      </c>
      <c r="C7" s="647" t="s">
        <v>8</v>
      </c>
      <c r="D7" s="647" t="s">
        <v>9</v>
      </c>
      <c r="E7" s="647" t="s">
        <v>11</v>
      </c>
      <c r="F7" s="647" t="s">
        <v>12</v>
      </c>
      <c r="G7" s="647" t="s">
        <v>13</v>
      </c>
      <c r="H7" s="647" t="s">
        <v>112</v>
      </c>
      <c r="I7" s="710" t="s">
        <v>113</v>
      </c>
      <c r="J7" s="710" t="s">
        <v>114</v>
      </c>
      <c r="K7" s="647" t="s">
        <v>115</v>
      </c>
      <c r="L7" s="710" t="s">
        <v>116</v>
      </c>
      <c r="M7" s="710" t="s">
        <v>117</v>
      </c>
      <c r="N7" s="647" t="s">
        <v>118</v>
      </c>
      <c r="O7" s="657" t="s">
        <v>119</v>
      </c>
      <c r="P7" s="657" t="s">
        <v>120</v>
      </c>
      <c r="Q7" s="710" t="s">
        <v>121</v>
      </c>
      <c r="R7" s="710" t="s">
        <v>122</v>
      </c>
      <c r="S7" s="647" t="s">
        <v>123</v>
      </c>
      <c r="T7" s="672" t="s">
        <v>124</v>
      </c>
      <c r="U7" s="673"/>
      <c r="V7" s="673"/>
      <c r="W7" s="673"/>
      <c r="X7" s="673"/>
      <c r="Y7" s="673"/>
      <c r="Z7" s="673"/>
      <c r="AA7" s="673"/>
      <c r="AB7" s="673"/>
      <c r="AC7" s="673"/>
      <c r="AD7" s="710" t="s">
        <v>22</v>
      </c>
      <c r="AE7" s="676" t="s">
        <v>125</v>
      </c>
      <c r="AF7" s="677"/>
      <c r="AG7" s="677"/>
      <c r="AH7" s="677"/>
      <c r="AI7" s="677"/>
      <c r="AJ7" s="677"/>
      <c r="AK7" s="677"/>
      <c r="AL7" s="677"/>
      <c r="AM7" s="677"/>
      <c r="AN7" s="677"/>
      <c r="AO7" s="677"/>
      <c r="AP7" s="678"/>
    </row>
    <row r="8" spans="1:42" ht="36" x14ac:dyDescent="0.25">
      <c r="A8" s="648"/>
      <c r="B8" s="648"/>
      <c r="C8" s="648"/>
      <c r="D8" s="648"/>
      <c r="E8" s="648"/>
      <c r="F8" s="648"/>
      <c r="G8" s="648"/>
      <c r="H8" s="648"/>
      <c r="I8" s="711"/>
      <c r="J8" s="711"/>
      <c r="K8" s="648"/>
      <c r="L8" s="711"/>
      <c r="M8" s="711"/>
      <c r="N8" s="648"/>
      <c r="O8" s="658"/>
      <c r="P8" s="658"/>
      <c r="Q8" s="711"/>
      <c r="R8" s="711"/>
      <c r="S8" s="649"/>
      <c r="T8" s="24" t="s">
        <v>126</v>
      </c>
      <c r="U8" s="24" t="s">
        <v>127</v>
      </c>
      <c r="V8" s="24" t="s">
        <v>128</v>
      </c>
      <c r="W8" s="547" t="s">
        <v>129</v>
      </c>
      <c r="X8" s="547" t="s">
        <v>130</v>
      </c>
      <c r="Y8" s="547" t="s">
        <v>131</v>
      </c>
      <c r="Z8" s="547" t="s">
        <v>132</v>
      </c>
      <c r="AA8" s="471" t="s">
        <v>133</v>
      </c>
      <c r="AB8" s="547" t="s">
        <v>134</v>
      </c>
      <c r="AC8" s="547" t="s">
        <v>135</v>
      </c>
      <c r="AD8" s="711"/>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108" x14ac:dyDescent="0.25">
      <c r="A9" s="28" t="s">
        <v>23</v>
      </c>
      <c r="B9" s="28" t="s">
        <v>1146</v>
      </c>
      <c r="C9" s="28" t="s">
        <v>1147</v>
      </c>
      <c r="D9" s="28">
        <v>212320000</v>
      </c>
      <c r="E9" s="29" t="s">
        <v>3109</v>
      </c>
      <c r="F9" s="28" t="s">
        <v>3110</v>
      </c>
      <c r="G9" s="28" t="s">
        <v>3111</v>
      </c>
      <c r="H9" s="30">
        <v>100000000</v>
      </c>
      <c r="I9" s="32">
        <v>103581279</v>
      </c>
      <c r="J9" s="32"/>
      <c r="K9" s="30">
        <v>0</v>
      </c>
      <c r="L9" s="32"/>
      <c r="M9" s="32"/>
      <c r="N9" s="30">
        <f>H9+K9</f>
        <v>100000000</v>
      </c>
      <c r="O9" s="32">
        <f>I9+L9</f>
        <v>103581279</v>
      </c>
      <c r="P9" s="32">
        <f>J9+M9</f>
        <v>0</v>
      </c>
      <c r="Q9" s="32">
        <v>31578542</v>
      </c>
      <c r="R9" s="32"/>
      <c r="S9" s="32">
        <f>Q9+R9</f>
        <v>31578542</v>
      </c>
      <c r="T9" s="33" t="s">
        <v>3112</v>
      </c>
      <c r="U9" s="33" t="s">
        <v>209</v>
      </c>
      <c r="V9" s="33">
        <v>15</v>
      </c>
      <c r="W9" s="285">
        <v>8</v>
      </c>
      <c r="X9" s="35"/>
      <c r="Y9" s="35">
        <v>5</v>
      </c>
      <c r="Z9" s="35"/>
      <c r="AA9" s="28">
        <v>330</v>
      </c>
      <c r="AB9" s="35">
        <v>150</v>
      </c>
      <c r="AC9" s="35"/>
      <c r="AD9" s="36"/>
      <c r="AE9" s="37">
        <v>0</v>
      </c>
      <c r="AF9" s="37">
        <v>1</v>
      </c>
      <c r="AG9" s="37">
        <v>1</v>
      </c>
      <c r="AH9" s="37">
        <v>2</v>
      </c>
      <c r="AI9" s="37">
        <v>2</v>
      </c>
      <c r="AJ9" s="37">
        <v>2</v>
      </c>
      <c r="AK9" s="37">
        <v>2</v>
      </c>
      <c r="AL9" s="37">
        <v>1</v>
      </c>
      <c r="AM9" s="37">
        <v>1</v>
      </c>
      <c r="AN9" s="37">
        <v>1</v>
      </c>
      <c r="AO9" s="37">
        <v>1</v>
      </c>
      <c r="AP9" s="37">
        <v>1</v>
      </c>
    </row>
    <row r="10" spans="1:42" ht="60" x14ac:dyDescent="0.25">
      <c r="A10" s="28">
        <v>0</v>
      </c>
      <c r="B10" s="28">
        <v>0</v>
      </c>
      <c r="C10" s="28">
        <v>0</v>
      </c>
      <c r="D10" s="28">
        <v>0</v>
      </c>
      <c r="E10" s="29"/>
      <c r="F10" s="28">
        <v>0</v>
      </c>
      <c r="G10" s="28">
        <v>0</v>
      </c>
      <c r="H10" s="30">
        <v>0</v>
      </c>
      <c r="I10" s="39"/>
      <c r="J10" s="40"/>
      <c r="K10" s="40"/>
      <c r="L10" s="39"/>
      <c r="M10" s="40"/>
      <c r="N10" s="30">
        <f t="shared" ref="N10:P56" si="0">H10+K10</f>
        <v>0</v>
      </c>
      <c r="O10" s="32">
        <f t="shared" si="0"/>
        <v>0</v>
      </c>
      <c r="P10" s="32">
        <f t="shared" si="0"/>
        <v>0</v>
      </c>
      <c r="Q10" s="39"/>
      <c r="R10" s="39"/>
      <c r="S10" s="32">
        <f t="shared" ref="S10:S56" si="1">Q10+R10</f>
        <v>0</v>
      </c>
      <c r="T10" s="33" t="s">
        <v>3113</v>
      </c>
      <c r="U10" s="33" t="s">
        <v>209</v>
      </c>
      <c r="V10" s="33">
        <v>2</v>
      </c>
      <c r="W10" s="36">
        <v>1</v>
      </c>
      <c r="X10" s="36"/>
      <c r="Y10" s="36">
        <v>1</v>
      </c>
      <c r="Z10" s="36"/>
      <c r="AA10" s="35">
        <v>60</v>
      </c>
      <c r="AB10" s="36">
        <v>30</v>
      </c>
      <c r="AC10" s="36"/>
      <c r="AD10" s="36"/>
      <c r="AE10" s="37">
        <v>0</v>
      </c>
      <c r="AF10" s="37">
        <v>1</v>
      </c>
      <c r="AG10" s="37">
        <v>0</v>
      </c>
      <c r="AH10" s="37">
        <v>0</v>
      </c>
      <c r="AI10" s="37">
        <v>0</v>
      </c>
      <c r="AJ10" s="37">
        <v>0</v>
      </c>
      <c r="AK10" s="37">
        <v>0</v>
      </c>
      <c r="AL10" s="37">
        <v>0</v>
      </c>
      <c r="AM10" s="37">
        <v>1</v>
      </c>
      <c r="AN10" s="37">
        <v>0</v>
      </c>
      <c r="AO10" s="37">
        <v>0</v>
      </c>
      <c r="AP10" s="37">
        <v>0</v>
      </c>
    </row>
    <row r="11" spans="1:42" ht="36" x14ac:dyDescent="0.25">
      <c r="A11" s="28">
        <v>0</v>
      </c>
      <c r="B11" s="28">
        <v>0</v>
      </c>
      <c r="C11" s="28">
        <v>0</v>
      </c>
      <c r="D11" s="28">
        <v>0</v>
      </c>
      <c r="E11" s="29"/>
      <c r="F11" s="28">
        <v>0</v>
      </c>
      <c r="G11" s="28">
        <v>0</v>
      </c>
      <c r="H11" s="30">
        <v>0</v>
      </c>
      <c r="I11" s="39"/>
      <c r="J11" s="40"/>
      <c r="K11" s="40"/>
      <c r="L11" s="39"/>
      <c r="M11" s="40"/>
      <c r="N11" s="30">
        <f t="shared" si="0"/>
        <v>0</v>
      </c>
      <c r="O11" s="32">
        <f t="shared" si="0"/>
        <v>0</v>
      </c>
      <c r="P11" s="32">
        <f t="shared" si="0"/>
        <v>0</v>
      </c>
      <c r="Q11" s="39"/>
      <c r="R11" s="39"/>
      <c r="S11" s="32">
        <f t="shared" si="1"/>
        <v>0</v>
      </c>
      <c r="T11" s="33" t="s">
        <v>3114</v>
      </c>
      <c r="U11" s="33" t="s">
        <v>3115</v>
      </c>
      <c r="V11" s="33">
        <v>2</v>
      </c>
      <c r="W11" s="36">
        <v>1</v>
      </c>
      <c r="X11" s="36"/>
      <c r="Y11" s="36">
        <v>0</v>
      </c>
      <c r="Z11" s="36"/>
      <c r="AA11" s="35">
        <v>60</v>
      </c>
      <c r="AB11" s="36">
        <v>0</v>
      </c>
      <c r="AC11" s="36"/>
      <c r="AD11" s="36"/>
      <c r="AE11" s="37">
        <v>0</v>
      </c>
      <c r="AF11" s="37">
        <v>0</v>
      </c>
      <c r="AG11" s="37">
        <v>0</v>
      </c>
      <c r="AH11" s="37">
        <v>1</v>
      </c>
      <c r="AI11" s="37">
        <v>0</v>
      </c>
      <c r="AJ11" s="37">
        <v>0</v>
      </c>
      <c r="AK11" s="37">
        <v>1</v>
      </c>
      <c r="AL11" s="37">
        <v>0</v>
      </c>
      <c r="AM11" s="37">
        <v>0</v>
      </c>
      <c r="AN11" s="37">
        <v>0</v>
      </c>
      <c r="AO11" s="37">
        <v>0</v>
      </c>
      <c r="AP11" s="37">
        <v>0</v>
      </c>
    </row>
    <row r="12" spans="1:42" ht="108" x14ac:dyDescent="0.25">
      <c r="A12" s="28" t="s">
        <v>23</v>
      </c>
      <c r="B12" s="28" t="s">
        <v>1146</v>
      </c>
      <c r="C12" s="28" t="s">
        <v>1147</v>
      </c>
      <c r="D12" s="28">
        <v>212360000</v>
      </c>
      <c r="E12" s="29" t="s">
        <v>3116</v>
      </c>
      <c r="F12" s="28" t="s">
        <v>3117</v>
      </c>
      <c r="G12" s="28" t="s">
        <v>3118</v>
      </c>
      <c r="H12" s="30">
        <v>50000000</v>
      </c>
      <c r="I12" s="39">
        <v>51790639</v>
      </c>
      <c r="J12" s="40"/>
      <c r="K12" s="40"/>
      <c r="L12" s="39"/>
      <c r="M12" s="40"/>
      <c r="N12" s="30">
        <f t="shared" si="0"/>
        <v>50000000</v>
      </c>
      <c r="O12" s="32">
        <f t="shared" si="0"/>
        <v>51790639</v>
      </c>
      <c r="P12" s="32">
        <f t="shared" si="0"/>
        <v>0</v>
      </c>
      <c r="Q12" s="39">
        <v>1170846</v>
      </c>
      <c r="R12" s="39"/>
      <c r="S12" s="32">
        <f t="shared" si="1"/>
        <v>1170846</v>
      </c>
      <c r="T12" s="33" t="s">
        <v>3119</v>
      </c>
      <c r="U12" s="33" t="s">
        <v>209</v>
      </c>
      <c r="V12" s="33">
        <v>1</v>
      </c>
      <c r="W12" s="36"/>
      <c r="X12" s="36"/>
      <c r="Y12" s="36"/>
      <c r="Z12" s="36"/>
      <c r="AA12" s="35">
        <v>30</v>
      </c>
      <c r="AB12" s="36"/>
      <c r="AC12" s="36"/>
      <c r="AD12" s="36"/>
      <c r="AE12" s="37">
        <v>0</v>
      </c>
      <c r="AF12" s="37">
        <v>0</v>
      </c>
      <c r="AG12" s="37">
        <v>0</v>
      </c>
      <c r="AH12" s="37">
        <v>0</v>
      </c>
      <c r="AI12" s="37">
        <v>0</v>
      </c>
      <c r="AJ12" s="37">
        <v>0</v>
      </c>
      <c r="AK12" s="37">
        <v>0</v>
      </c>
      <c r="AL12" s="37">
        <v>1</v>
      </c>
      <c r="AM12" s="37">
        <v>0</v>
      </c>
      <c r="AN12" s="37">
        <v>0</v>
      </c>
      <c r="AO12" s="37">
        <v>0</v>
      </c>
      <c r="AP12" s="37">
        <v>0</v>
      </c>
    </row>
    <row r="13" spans="1:42" ht="24" x14ac:dyDescent="0.25">
      <c r="A13" s="28">
        <v>0</v>
      </c>
      <c r="B13" s="28">
        <v>0</v>
      </c>
      <c r="C13" s="28">
        <v>0</v>
      </c>
      <c r="D13" s="28">
        <v>0</v>
      </c>
      <c r="E13" s="29"/>
      <c r="F13" s="28">
        <v>0</v>
      </c>
      <c r="G13" s="28">
        <v>0</v>
      </c>
      <c r="H13" s="30">
        <v>0</v>
      </c>
      <c r="I13" s="39"/>
      <c r="J13" s="40"/>
      <c r="K13" s="40"/>
      <c r="L13" s="39"/>
      <c r="M13" s="40"/>
      <c r="N13" s="30">
        <f t="shared" si="0"/>
        <v>0</v>
      </c>
      <c r="O13" s="32">
        <f t="shared" si="0"/>
        <v>0</v>
      </c>
      <c r="P13" s="32">
        <f t="shared" si="0"/>
        <v>0</v>
      </c>
      <c r="Q13" s="39"/>
      <c r="R13" s="39"/>
      <c r="S13" s="32">
        <f t="shared" si="1"/>
        <v>0</v>
      </c>
      <c r="T13" s="33" t="s">
        <v>3120</v>
      </c>
      <c r="U13" s="33" t="s">
        <v>209</v>
      </c>
      <c r="V13" s="33">
        <v>1</v>
      </c>
      <c r="W13" s="36">
        <v>0</v>
      </c>
      <c r="X13" s="36"/>
      <c r="Y13" s="36"/>
      <c r="Z13" s="36"/>
      <c r="AA13" s="35">
        <v>30</v>
      </c>
      <c r="AB13" s="36"/>
      <c r="AC13" s="36"/>
      <c r="AD13" s="36"/>
      <c r="AE13" s="37">
        <v>0</v>
      </c>
      <c r="AF13" s="37">
        <v>0</v>
      </c>
      <c r="AG13" s="37">
        <v>0</v>
      </c>
      <c r="AH13" s="37">
        <v>0</v>
      </c>
      <c r="AI13" s="37">
        <v>0</v>
      </c>
      <c r="AJ13" s="37">
        <v>1</v>
      </c>
      <c r="AK13" s="37">
        <v>0</v>
      </c>
      <c r="AL13" s="37">
        <v>0</v>
      </c>
      <c r="AM13" s="37">
        <v>0</v>
      </c>
      <c r="AN13" s="37">
        <v>0</v>
      </c>
      <c r="AO13" s="37">
        <v>0</v>
      </c>
      <c r="AP13" s="37">
        <v>0</v>
      </c>
    </row>
    <row r="14" spans="1:42" ht="96" x14ac:dyDescent="0.25">
      <c r="A14" s="28" t="s">
        <v>23</v>
      </c>
      <c r="B14" s="28" t="s">
        <v>32</v>
      </c>
      <c r="C14" s="28" t="s">
        <v>3121</v>
      </c>
      <c r="D14" s="28">
        <v>214530000</v>
      </c>
      <c r="E14" s="29" t="s">
        <v>3122</v>
      </c>
      <c r="F14" s="28" t="s">
        <v>3123</v>
      </c>
      <c r="G14" s="28" t="s">
        <v>3124</v>
      </c>
      <c r="H14" s="30">
        <v>5946000000</v>
      </c>
      <c r="I14" s="39">
        <v>11521524078</v>
      </c>
      <c r="J14" s="40"/>
      <c r="K14" s="40"/>
      <c r="L14" s="39">
        <v>868232985</v>
      </c>
      <c r="M14" s="40"/>
      <c r="N14" s="30">
        <f t="shared" si="0"/>
        <v>5946000000</v>
      </c>
      <c r="O14" s="32">
        <f t="shared" si="0"/>
        <v>12389757063</v>
      </c>
      <c r="P14" s="32">
        <f t="shared" si="0"/>
        <v>0</v>
      </c>
      <c r="Q14" s="39">
        <v>6729418196</v>
      </c>
      <c r="R14" s="39"/>
      <c r="S14" s="32">
        <f t="shared" si="1"/>
        <v>6729418196</v>
      </c>
      <c r="T14" s="33" t="s">
        <v>3125</v>
      </c>
      <c r="U14" s="33" t="s">
        <v>209</v>
      </c>
      <c r="V14" s="33">
        <v>3840</v>
      </c>
      <c r="W14" s="36">
        <v>5310</v>
      </c>
      <c r="X14" s="36"/>
      <c r="Y14" s="36">
        <v>5310</v>
      </c>
      <c r="Z14" s="36"/>
      <c r="AA14" s="35">
        <v>180</v>
      </c>
      <c r="AB14" s="36">
        <v>150</v>
      </c>
      <c r="AC14" s="36"/>
      <c r="AD14" s="36"/>
      <c r="AE14" s="37">
        <v>0</v>
      </c>
      <c r="AF14" s="37">
        <v>640</v>
      </c>
      <c r="AG14" s="37">
        <v>640</v>
      </c>
      <c r="AH14" s="37">
        <v>640</v>
      </c>
      <c r="AI14" s="37">
        <v>640</v>
      </c>
      <c r="AJ14" s="37">
        <v>640</v>
      </c>
      <c r="AK14" s="37">
        <v>640</v>
      </c>
      <c r="AL14" s="37">
        <v>0</v>
      </c>
      <c r="AM14" s="37">
        <v>0</v>
      </c>
      <c r="AN14" s="37">
        <v>0</v>
      </c>
      <c r="AO14" s="37">
        <v>0</v>
      </c>
      <c r="AP14" s="37">
        <v>0</v>
      </c>
    </row>
    <row r="15" spans="1:42" ht="60" x14ac:dyDescent="0.25">
      <c r="A15" s="28">
        <v>0</v>
      </c>
      <c r="B15" s="28">
        <v>0</v>
      </c>
      <c r="C15" s="28">
        <v>0</v>
      </c>
      <c r="D15" s="28">
        <v>0</v>
      </c>
      <c r="E15" s="29"/>
      <c r="F15" s="28">
        <v>0</v>
      </c>
      <c r="G15" s="28">
        <v>0</v>
      </c>
      <c r="H15" s="30">
        <v>0</v>
      </c>
      <c r="I15" s="39"/>
      <c r="J15" s="40"/>
      <c r="K15" s="40"/>
      <c r="L15" s="39"/>
      <c r="M15" s="40"/>
      <c r="N15" s="30">
        <f t="shared" si="0"/>
        <v>0</v>
      </c>
      <c r="O15" s="32">
        <f t="shared" si="0"/>
        <v>0</v>
      </c>
      <c r="P15" s="32">
        <f t="shared" si="0"/>
        <v>0</v>
      </c>
      <c r="Q15" s="39"/>
      <c r="R15" s="39"/>
      <c r="S15" s="32">
        <f t="shared" si="1"/>
        <v>0</v>
      </c>
      <c r="T15" s="33" t="s">
        <v>3126</v>
      </c>
      <c r="U15" s="33" t="s">
        <v>209</v>
      </c>
      <c r="V15" s="33">
        <v>456</v>
      </c>
      <c r="W15" s="36">
        <v>1900</v>
      </c>
      <c r="X15" s="36"/>
      <c r="Y15" s="36">
        <v>1900</v>
      </c>
      <c r="Z15" s="36"/>
      <c r="AA15" s="35">
        <v>180</v>
      </c>
      <c r="AB15" s="36">
        <v>150</v>
      </c>
      <c r="AC15" s="36"/>
      <c r="AD15" s="36"/>
      <c r="AE15" s="37">
        <v>0</v>
      </c>
      <c r="AF15" s="37">
        <v>76</v>
      </c>
      <c r="AG15" s="37">
        <v>76</v>
      </c>
      <c r="AH15" s="37">
        <v>76</v>
      </c>
      <c r="AI15" s="37">
        <v>76</v>
      </c>
      <c r="AJ15" s="37">
        <v>76</v>
      </c>
      <c r="AK15" s="37">
        <v>76</v>
      </c>
      <c r="AL15" s="37">
        <v>0</v>
      </c>
      <c r="AM15" s="37">
        <v>0</v>
      </c>
      <c r="AN15" s="37">
        <v>0</v>
      </c>
      <c r="AO15" s="37">
        <v>0</v>
      </c>
      <c r="AP15" s="37">
        <v>0</v>
      </c>
    </row>
    <row r="16" spans="1:42" ht="36" x14ac:dyDescent="0.25">
      <c r="A16" s="28">
        <v>0</v>
      </c>
      <c r="B16" s="28">
        <v>0</v>
      </c>
      <c r="C16" s="28">
        <v>0</v>
      </c>
      <c r="D16" s="28">
        <v>0</v>
      </c>
      <c r="E16" s="29"/>
      <c r="F16" s="28">
        <v>0</v>
      </c>
      <c r="G16" s="28">
        <v>0</v>
      </c>
      <c r="H16" s="30">
        <v>0</v>
      </c>
      <c r="I16" s="39"/>
      <c r="J16" s="40"/>
      <c r="K16" s="40"/>
      <c r="L16" s="39"/>
      <c r="M16" s="40"/>
      <c r="N16" s="30">
        <f t="shared" si="0"/>
        <v>0</v>
      </c>
      <c r="O16" s="32">
        <f t="shared" si="0"/>
        <v>0</v>
      </c>
      <c r="P16" s="32">
        <f t="shared" si="0"/>
        <v>0</v>
      </c>
      <c r="Q16" s="39"/>
      <c r="R16" s="39"/>
      <c r="S16" s="32">
        <f t="shared" si="1"/>
        <v>0</v>
      </c>
      <c r="T16" s="33" t="s">
        <v>3127</v>
      </c>
      <c r="U16" s="33" t="s">
        <v>209</v>
      </c>
      <c r="V16" s="33">
        <v>3840</v>
      </c>
      <c r="W16" s="36">
        <v>4000</v>
      </c>
      <c r="X16" s="36"/>
      <c r="Y16" s="36">
        <v>4000</v>
      </c>
      <c r="Z16" s="36"/>
      <c r="AA16" s="35">
        <v>180</v>
      </c>
      <c r="AB16" s="36">
        <v>150</v>
      </c>
      <c r="AC16" s="36"/>
      <c r="AD16" s="36"/>
      <c r="AE16" s="37">
        <v>0</v>
      </c>
      <c r="AF16" s="37">
        <v>640</v>
      </c>
      <c r="AG16" s="37">
        <v>640</v>
      </c>
      <c r="AH16" s="37">
        <v>640</v>
      </c>
      <c r="AI16" s="37">
        <v>640</v>
      </c>
      <c r="AJ16" s="37">
        <v>640</v>
      </c>
      <c r="AK16" s="37">
        <v>640</v>
      </c>
      <c r="AL16" s="37">
        <v>0</v>
      </c>
      <c r="AM16" s="37">
        <v>0</v>
      </c>
      <c r="AN16" s="37">
        <v>0</v>
      </c>
      <c r="AO16" s="37">
        <v>0</v>
      </c>
      <c r="AP16" s="37">
        <v>0</v>
      </c>
    </row>
    <row r="17" spans="1:42" ht="36" x14ac:dyDescent="0.25">
      <c r="A17" s="28">
        <v>0</v>
      </c>
      <c r="B17" s="28">
        <v>0</v>
      </c>
      <c r="C17" s="28">
        <v>0</v>
      </c>
      <c r="D17" s="28">
        <v>0</v>
      </c>
      <c r="E17" s="29"/>
      <c r="F17" s="28">
        <v>0</v>
      </c>
      <c r="G17" s="28">
        <v>0</v>
      </c>
      <c r="H17" s="30">
        <v>0</v>
      </c>
      <c r="I17" s="39"/>
      <c r="J17" s="40"/>
      <c r="K17" s="40"/>
      <c r="L17" s="39"/>
      <c r="M17" s="40"/>
      <c r="N17" s="30">
        <f t="shared" si="0"/>
        <v>0</v>
      </c>
      <c r="O17" s="32">
        <f t="shared" si="0"/>
        <v>0</v>
      </c>
      <c r="P17" s="32">
        <f t="shared" si="0"/>
        <v>0</v>
      </c>
      <c r="Q17" s="39"/>
      <c r="R17" s="39"/>
      <c r="S17" s="32">
        <f t="shared" si="1"/>
        <v>0</v>
      </c>
      <c r="T17" s="33" t="s">
        <v>3128</v>
      </c>
      <c r="U17" s="33" t="s">
        <v>209</v>
      </c>
      <c r="V17" s="33">
        <v>456</v>
      </c>
      <c r="W17" s="36">
        <v>580</v>
      </c>
      <c r="X17" s="36"/>
      <c r="Y17" s="36">
        <v>580</v>
      </c>
      <c r="Z17" s="36"/>
      <c r="AA17" s="35">
        <v>180</v>
      </c>
      <c r="AB17" s="36">
        <v>150</v>
      </c>
      <c r="AC17" s="36"/>
      <c r="AD17" s="36"/>
      <c r="AE17" s="37">
        <v>0</v>
      </c>
      <c r="AF17" s="37">
        <v>76</v>
      </c>
      <c r="AG17" s="37">
        <v>76</v>
      </c>
      <c r="AH17" s="37">
        <v>76</v>
      </c>
      <c r="AI17" s="37">
        <v>76</v>
      </c>
      <c r="AJ17" s="37">
        <v>76</v>
      </c>
      <c r="AK17" s="37">
        <v>76</v>
      </c>
      <c r="AL17" s="37">
        <v>0</v>
      </c>
      <c r="AM17" s="37">
        <v>0</v>
      </c>
      <c r="AN17" s="37">
        <v>0</v>
      </c>
      <c r="AO17" s="37">
        <v>0</v>
      </c>
      <c r="AP17" s="37">
        <v>0</v>
      </c>
    </row>
    <row r="18" spans="1:42" ht="48" x14ac:dyDescent="0.25">
      <c r="A18" s="28">
        <v>0</v>
      </c>
      <c r="B18" s="28">
        <v>0</v>
      </c>
      <c r="C18" s="28">
        <v>0</v>
      </c>
      <c r="D18" s="28">
        <v>0</v>
      </c>
      <c r="E18" s="29"/>
      <c r="F18" s="28">
        <v>0</v>
      </c>
      <c r="G18" s="28">
        <v>0</v>
      </c>
      <c r="H18" s="30">
        <v>0</v>
      </c>
      <c r="I18" s="39"/>
      <c r="J18" s="40"/>
      <c r="K18" s="40"/>
      <c r="L18" s="39"/>
      <c r="M18" s="40"/>
      <c r="N18" s="30">
        <f t="shared" si="0"/>
        <v>0</v>
      </c>
      <c r="O18" s="32">
        <f t="shared" si="0"/>
        <v>0</v>
      </c>
      <c r="P18" s="32">
        <f t="shared" si="0"/>
        <v>0</v>
      </c>
      <c r="Q18" s="39"/>
      <c r="R18" s="39"/>
      <c r="S18" s="32">
        <f t="shared" si="1"/>
        <v>0</v>
      </c>
      <c r="T18" s="33" t="s">
        <v>3129</v>
      </c>
      <c r="U18" s="33" t="s">
        <v>209</v>
      </c>
      <c r="V18" s="33">
        <v>1920</v>
      </c>
      <c r="W18" s="36"/>
      <c r="X18" s="36"/>
      <c r="Y18" s="36"/>
      <c r="Z18" s="36"/>
      <c r="AA18" s="35">
        <v>330</v>
      </c>
      <c r="AB18" s="36"/>
      <c r="AC18" s="36"/>
      <c r="AD18" s="36"/>
      <c r="AE18" s="37">
        <v>0</v>
      </c>
      <c r="AF18" s="37">
        <v>320</v>
      </c>
      <c r="AG18" s="37">
        <v>320</v>
      </c>
      <c r="AH18" s="37">
        <v>320</v>
      </c>
      <c r="AI18" s="37">
        <v>320</v>
      </c>
      <c r="AJ18" s="37">
        <v>320</v>
      </c>
      <c r="AK18" s="37">
        <v>320</v>
      </c>
      <c r="AL18" s="37">
        <v>0</v>
      </c>
      <c r="AM18" s="37">
        <v>0</v>
      </c>
      <c r="AN18" s="37">
        <v>0</v>
      </c>
      <c r="AO18" s="37">
        <v>0</v>
      </c>
      <c r="AP18" s="37">
        <v>0</v>
      </c>
    </row>
    <row r="19" spans="1:42" ht="48" x14ac:dyDescent="0.25">
      <c r="A19" s="28">
        <v>0</v>
      </c>
      <c r="B19" s="28">
        <v>0</v>
      </c>
      <c r="C19" s="28">
        <v>0</v>
      </c>
      <c r="D19" s="28">
        <v>0</v>
      </c>
      <c r="E19" s="29"/>
      <c r="F19" s="28">
        <v>0</v>
      </c>
      <c r="G19" s="28">
        <v>0</v>
      </c>
      <c r="H19" s="30">
        <v>0</v>
      </c>
      <c r="I19" s="39"/>
      <c r="J19" s="40"/>
      <c r="K19" s="40"/>
      <c r="L19" s="39"/>
      <c r="M19" s="40"/>
      <c r="N19" s="30">
        <f t="shared" si="0"/>
        <v>0</v>
      </c>
      <c r="O19" s="32">
        <f t="shared" si="0"/>
        <v>0</v>
      </c>
      <c r="P19" s="32">
        <f t="shared" si="0"/>
        <v>0</v>
      </c>
      <c r="Q19" s="39"/>
      <c r="R19" s="39"/>
      <c r="S19" s="32">
        <f t="shared" si="1"/>
        <v>0</v>
      </c>
      <c r="T19" s="33" t="s">
        <v>3130</v>
      </c>
      <c r="U19" s="33" t="s">
        <v>209</v>
      </c>
      <c r="V19" s="33">
        <v>228</v>
      </c>
      <c r="W19" s="36"/>
      <c r="X19" s="36"/>
      <c r="Y19" s="36"/>
      <c r="Z19" s="36"/>
      <c r="AA19" s="35">
        <v>330</v>
      </c>
      <c r="AB19" s="36"/>
      <c r="AC19" s="36"/>
      <c r="AD19" s="36"/>
      <c r="AE19" s="37">
        <v>0</v>
      </c>
      <c r="AF19" s="37">
        <v>38</v>
      </c>
      <c r="AG19" s="37">
        <v>38</v>
      </c>
      <c r="AH19" s="37">
        <v>38</v>
      </c>
      <c r="AI19" s="37">
        <v>38</v>
      </c>
      <c r="AJ19" s="37">
        <v>38</v>
      </c>
      <c r="AK19" s="37">
        <v>38</v>
      </c>
      <c r="AL19" s="37">
        <v>0</v>
      </c>
      <c r="AM19" s="37">
        <v>0</v>
      </c>
      <c r="AN19" s="37">
        <v>0</v>
      </c>
      <c r="AO19" s="37">
        <v>0</v>
      </c>
      <c r="AP19" s="37">
        <v>0</v>
      </c>
    </row>
    <row r="20" spans="1:42" ht="96" x14ac:dyDescent="0.25">
      <c r="A20" s="28" t="s">
        <v>23</v>
      </c>
      <c r="B20" s="28" t="s">
        <v>32</v>
      </c>
      <c r="C20" s="28" t="s">
        <v>3121</v>
      </c>
      <c r="D20" s="28">
        <v>214520000</v>
      </c>
      <c r="E20" s="29" t="s">
        <v>3131</v>
      </c>
      <c r="F20" s="28" t="s">
        <v>3132</v>
      </c>
      <c r="G20" s="28" t="s">
        <v>3133</v>
      </c>
      <c r="H20" s="30">
        <v>280000000</v>
      </c>
      <c r="I20" s="39">
        <v>282190304</v>
      </c>
      <c r="J20" s="40"/>
      <c r="K20" s="40"/>
      <c r="L20" s="39"/>
      <c r="M20" s="40"/>
      <c r="N20" s="30">
        <f t="shared" si="0"/>
        <v>280000000</v>
      </c>
      <c r="O20" s="32">
        <f t="shared" si="0"/>
        <v>282190304</v>
      </c>
      <c r="P20" s="32">
        <f t="shared" si="0"/>
        <v>0</v>
      </c>
      <c r="Q20" s="39">
        <v>67086182</v>
      </c>
      <c r="R20" s="39"/>
      <c r="S20" s="32">
        <f t="shared" si="1"/>
        <v>67086182</v>
      </c>
      <c r="T20" s="33" t="s">
        <v>3134</v>
      </c>
      <c r="U20" s="33" t="s">
        <v>209</v>
      </c>
      <c r="V20" s="33">
        <v>50</v>
      </c>
      <c r="W20" s="36">
        <v>2</v>
      </c>
      <c r="X20" s="36"/>
      <c r="Y20" s="36">
        <v>2</v>
      </c>
      <c r="Z20" s="36"/>
      <c r="AA20" s="35">
        <v>270</v>
      </c>
      <c r="AB20" s="36">
        <v>90</v>
      </c>
      <c r="AC20" s="36"/>
      <c r="AD20" s="36"/>
      <c r="AE20" s="37">
        <v>0</v>
      </c>
      <c r="AF20" s="37">
        <v>0</v>
      </c>
      <c r="AG20" s="37">
        <v>0</v>
      </c>
      <c r="AH20" s="37">
        <v>6</v>
      </c>
      <c r="AI20" s="37">
        <v>6</v>
      </c>
      <c r="AJ20" s="37">
        <v>6</v>
      </c>
      <c r="AK20" s="37">
        <v>6</v>
      </c>
      <c r="AL20" s="37">
        <v>6</v>
      </c>
      <c r="AM20" s="37">
        <v>6</v>
      </c>
      <c r="AN20" s="37">
        <v>6</v>
      </c>
      <c r="AO20" s="37">
        <v>6</v>
      </c>
      <c r="AP20" s="37">
        <v>2</v>
      </c>
    </row>
    <row r="21" spans="1:42" ht="60" x14ac:dyDescent="0.25">
      <c r="A21" s="28">
        <v>0</v>
      </c>
      <c r="B21" s="28">
        <v>0</v>
      </c>
      <c r="C21" s="28">
        <v>0</v>
      </c>
      <c r="D21" s="28">
        <v>0</v>
      </c>
      <c r="E21" s="29"/>
      <c r="F21" s="28">
        <v>0</v>
      </c>
      <c r="G21" s="28">
        <v>0</v>
      </c>
      <c r="H21" s="30">
        <v>0</v>
      </c>
      <c r="I21" s="39"/>
      <c r="J21" s="40"/>
      <c r="K21" s="40"/>
      <c r="L21" s="39"/>
      <c r="M21" s="40"/>
      <c r="N21" s="30">
        <f t="shared" si="0"/>
        <v>0</v>
      </c>
      <c r="O21" s="32">
        <f t="shared" si="0"/>
        <v>0</v>
      </c>
      <c r="P21" s="32">
        <f t="shared" si="0"/>
        <v>0</v>
      </c>
      <c r="Q21" s="39"/>
      <c r="R21" s="39"/>
      <c r="S21" s="32">
        <f t="shared" si="1"/>
        <v>0</v>
      </c>
      <c r="T21" s="33" t="s">
        <v>3135</v>
      </c>
      <c r="U21" s="33" t="s">
        <v>209</v>
      </c>
      <c r="V21" s="33">
        <v>22</v>
      </c>
      <c r="W21" s="36">
        <v>0</v>
      </c>
      <c r="X21" s="36"/>
      <c r="Y21" s="36">
        <v>0</v>
      </c>
      <c r="Z21" s="36"/>
      <c r="AA21" s="35">
        <v>30</v>
      </c>
      <c r="AB21" s="36"/>
      <c r="AC21" s="36"/>
      <c r="AD21" s="36"/>
      <c r="AE21" s="37">
        <v>0</v>
      </c>
      <c r="AF21" s="37">
        <v>0</v>
      </c>
      <c r="AG21" s="37">
        <v>0</v>
      </c>
      <c r="AH21" s="37">
        <v>0</v>
      </c>
      <c r="AI21" s="37">
        <v>0</v>
      </c>
      <c r="AJ21" s="37">
        <v>0</v>
      </c>
      <c r="AK21" s="37">
        <v>0</v>
      </c>
      <c r="AL21" s="37">
        <v>0</v>
      </c>
      <c r="AM21" s="37">
        <v>0</v>
      </c>
      <c r="AN21" s="37">
        <v>0</v>
      </c>
      <c r="AO21" s="37">
        <v>22</v>
      </c>
      <c r="AP21" s="37">
        <v>0</v>
      </c>
    </row>
    <row r="22" spans="1:42" ht="96" x14ac:dyDescent="0.25">
      <c r="A22" s="28" t="s">
        <v>23</v>
      </c>
      <c r="B22" s="28" t="s">
        <v>32</v>
      </c>
      <c r="C22" s="28" t="s">
        <v>3121</v>
      </c>
      <c r="D22" s="28">
        <v>214530000</v>
      </c>
      <c r="E22" s="29" t="s">
        <v>3136</v>
      </c>
      <c r="F22" s="28" t="s">
        <v>3137</v>
      </c>
      <c r="G22" s="28" t="s">
        <v>3138</v>
      </c>
      <c r="H22" s="30">
        <v>1550000000</v>
      </c>
      <c r="I22" s="39">
        <v>2971815945</v>
      </c>
      <c r="J22" s="40"/>
      <c r="K22" s="40"/>
      <c r="L22" s="39">
        <v>1049037128</v>
      </c>
      <c r="M22" s="40"/>
      <c r="N22" s="30">
        <f t="shared" si="0"/>
        <v>1550000000</v>
      </c>
      <c r="O22" s="32">
        <f t="shared" si="0"/>
        <v>4020853073</v>
      </c>
      <c r="P22" s="32">
        <f t="shared" si="0"/>
        <v>0</v>
      </c>
      <c r="Q22" s="39">
        <v>2080337070</v>
      </c>
      <c r="R22" s="39">
        <v>75088972</v>
      </c>
      <c r="S22" s="32">
        <f t="shared" si="1"/>
        <v>2155426042</v>
      </c>
      <c r="T22" s="33" t="s">
        <v>3139</v>
      </c>
      <c r="U22" s="33" t="s">
        <v>209</v>
      </c>
      <c r="V22" s="33">
        <v>35</v>
      </c>
      <c r="W22" s="36">
        <v>69</v>
      </c>
      <c r="X22" s="36"/>
      <c r="Y22" s="36">
        <v>69</v>
      </c>
      <c r="Z22" s="36"/>
      <c r="AA22" s="35">
        <v>330</v>
      </c>
      <c r="AB22" s="36">
        <v>150</v>
      </c>
      <c r="AC22" s="36"/>
      <c r="AD22" s="36"/>
      <c r="AE22" s="37">
        <v>0</v>
      </c>
      <c r="AF22" s="37">
        <v>3</v>
      </c>
      <c r="AG22" s="37">
        <v>3</v>
      </c>
      <c r="AH22" s="37">
        <v>4</v>
      </c>
      <c r="AI22" s="37">
        <v>4</v>
      </c>
      <c r="AJ22" s="37">
        <v>4</v>
      </c>
      <c r="AK22" s="37">
        <v>4</v>
      </c>
      <c r="AL22" s="37">
        <v>4</v>
      </c>
      <c r="AM22" s="37">
        <v>3</v>
      </c>
      <c r="AN22" s="37">
        <v>3</v>
      </c>
      <c r="AO22" s="37">
        <v>3</v>
      </c>
      <c r="AP22" s="37">
        <v>0</v>
      </c>
    </row>
    <row r="23" spans="1:42" ht="108" x14ac:dyDescent="0.25">
      <c r="A23" s="28" t="s">
        <v>23</v>
      </c>
      <c r="B23" s="28" t="s">
        <v>32</v>
      </c>
      <c r="C23" s="28" t="s">
        <v>3121</v>
      </c>
      <c r="D23" s="28">
        <v>214510000</v>
      </c>
      <c r="E23" s="29" t="s">
        <v>3140</v>
      </c>
      <c r="F23" s="28" t="s">
        <v>3141</v>
      </c>
      <c r="G23" s="28" t="s">
        <v>3142</v>
      </c>
      <c r="H23" s="30">
        <v>25000000</v>
      </c>
      <c r="I23" s="39">
        <v>25895320</v>
      </c>
      <c r="J23" s="40"/>
      <c r="K23" s="40"/>
      <c r="L23" s="39"/>
      <c r="M23" s="40"/>
      <c r="N23" s="30">
        <f t="shared" si="0"/>
        <v>25000000</v>
      </c>
      <c r="O23" s="32">
        <f t="shared" si="0"/>
        <v>25895320</v>
      </c>
      <c r="P23" s="32">
        <f t="shared" si="0"/>
        <v>0</v>
      </c>
      <c r="Q23" s="39">
        <v>585423</v>
      </c>
      <c r="R23" s="39"/>
      <c r="S23" s="32">
        <f t="shared" si="1"/>
        <v>585423</v>
      </c>
      <c r="T23" s="33" t="s">
        <v>3143</v>
      </c>
      <c r="U23" s="33" t="s">
        <v>209</v>
      </c>
      <c r="V23" s="33">
        <v>1</v>
      </c>
      <c r="W23" s="36"/>
      <c r="X23" s="36"/>
      <c r="Y23" s="36"/>
      <c r="Z23" s="36"/>
      <c r="AA23" s="35">
        <v>270</v>
      </c>
      <c r="AB23" s="36"/>
      <c r="AC23" s="36"/>
      <c r="AD23" s="36"/>
      <c r="AE23" s="37">
        <v>0</v>
      </c>
      <c r="AF23" s="37">
        <v>0</v>
      </c>
      <c r="AG23" s="37">
        <v>0</v>
      </c>
      <c r="AH23" s="37">
        <v>0.1111111111111111</v>
      </c>
      <c r="AI23" s="37">
        <v>0.1111111111111111</v>
      </c>
      <c r="AJ23" s="37">
        <v>0.1111111111111111</v>
      </c>
      <c r="AK23" s="37">
        <v>0.1111111111111111</v>
      </c>
      <c r="AL23" s="37">
        <v>0.1111111111111111</v>
      </c>
      <c r="AM23" s="37">
        <v>0.1111111111111111</v>
      </c>
      <c r="AN23" s="37">
        <v>0.1111111111111111</v>
      </c>
      <c r="AO23" s="37">
        <v>0.1111111111111111</v>
      </c>
      <c r="AP23" s="37">
        <v>0.1111111111111111</v>
      </c>
    </row>
    <row r="24" spans="1:42" ht="96" x14ac:dyDescent="0.25">
      <c r="A24" s="28" t="s">
        <v>23</v>
      </c>
      <c r="B24" s="28" t="s">
        <v>24</v>
      </c>
      <c r="C24" s="28" t="s">
        <v>25</v>
      </c>
      <c r="D24" s="28">
        <v>211180000</v>
      </c>
      <c r="E24" s="29" t="s">
        <v>3144</v>
      </c>
      <c r="F24" s="28" t="s">
        <v>3145</v>
      </c>
      <c r="G24" s="28" t="s">
        <v>3146</v>
      </c>
      <c r="H24" s="30">
        <v>1288454000</v>
      </c>
      <c r="I24" s="39">
        <v>1236915840</v>
      </c>
      <c r="J24" s="40"/>
      <c r="K24" s="40"/>
      <c r="L24" s="39"/>
      <c r="M24" s="40"/>
      <c r="N24" s="30">
        <f t="shared" si="0"/>
        <v>1288454000</v>
      </c>
      <c r="O24" s="32">
        <f t="shared" si="0"/>
        <v>1236915840</v>
      </c>
      <c r="P24" s="32">
        <f t="shared" si="0"/>
        <v>0</v>
      </c>
      <c r="Q24" s="39">
        <v>198730153</v>
      </c>
      <c r="R24" s="39"/>
      <c r="S24" s="32">
        <f t="shared" si="1"/>
        <v>198730153</v>
      </c>
      <c r="T24" s="33" t="s">
        <v>3147</v>
      </c>
      <c r="U24" s="33" t="s">
        <v>703</v>
      </c>
      <c r="V24" s="548">
        <v>1</v>
      </c>
      <c r="W24" s="566">
        <v>0.54700000000000004</v>
      </c>
      <c r="X24" s="36"/>
      <c r="Y24" s="36">
        <v>54.7</v>
      </c>
      <c r="Z24" s="36"/>
      <c r="AA24" s="35">
        <v>330</v>
      </c>
      <c r="AB24" s="36">
        <v>40</v>
      </c>
      <c r="AC24" s="36"/>
      <c r="AD24" s="36"/>
      <c r="AE24" s="37">
        <v>0</v>
      </c>
      <c r="AF24" s="37">
        <v>0</v>
      </c>
      <c r="AG24" s="37">
        <v>10</v>
      </c>
      <c r="AH24" s="37">
        <v>10</v>
      </c>
      <c r="AI24" s="37">
        <v>10</v>
      </c>
      <c r="AJ24" s="37">
        <v>10</v>
      </c>
      <c r="AK24" s="37">
        <v>10</v>
      </c>
      <c r="AL24" s="37">
        <v>10</v>
      </c>
      <c r="AM24" s="37">
        <v>10</v>
      </c>
      <c r="AN24" s="37">
        <v>10</v>
      </c>
      <c r="AO24" s="37">
        <v>10</v>
      </c>
      <c r="AP24" s="37">
        <v>10</v>
      </c>
    </row>
    <row r="25" spans="1:42" ht="48" x14ac:dyDescent="0.25">
      <c r="A25" s="28">
        <v>0</v>
      </c>
      <c r="B25" s="28">
        <v>0</v>
      </c>
      <c r="C25" s="28">
        <v>0</v>
      </c>
      <c r="D25" s="28">
        <v>0</v>
      </c>
      <c r="E25" s="29"/>
      <c r="F25" s="28">
        <v>0</v>
      </c>
      <c r="G25" s="28">
        <v>0</v>
      </c>
      <c r="H25" s="30">
        <v>0</v>
      </c>
      <c r="I25" s="39"/>
      <c r="J25" s="40"/>
      <c r="K25" s="40"/>
      <c r="L25" s="39"/>
      <c r="M25" s="40"/>
      <c r="N25" s="30">
        <f t="shared" si="0"/>
        <v>0</v>
      </c>
      <c r="O25" s="32">
        <f t="shared" si="0"/>
        <v>0</v>
      </c>
      <c r="P25" s="32">
        <f t="shared" si="0"/>
        <v>0</v>
      </c>
      <c r="Q25" s="39"/>
      <c r="R25" s="39"/>
      <c r="S25" s="32">
        <f t="shared" si="1"/>
        <v>0</v>
      </c>
      <c r="T25" s="33" t="s">
        <v>3148</v>
      </c>
      <c r="U25" s="33" t="s">
        <v>703</v>
      </c>
      <c r="V25" s="548">
        <v>0.7</v>
      </c>
      <c r="W25" s="197">
        <v>0.35</v>
      </c>
      <c r="X25" s="36"/>
      <c r="Y25" s="36"/>
      <c r="Z25" s="36"/>
      <c r="AA25" s="35">
        <v>240</v>
      </c>
      <c r="AB25" s="36">
        <v>18</v>
      </c>
      <c r="AC25" s="36"/>
      <c r="AD25" s="36"/>
      <c r="AE25" s="37">
        <v>0</v>
      </c>
      <c r="AF25" s="37">
        <v>0</v>
      </c>
      <c r="AG25" s="37">
        <v>0</v>
      </c>
      <c r="AH25" s="37">
        <v>0</v>
      </c>
      <c r="AI25" s="37">
        <v>9</v>
      </c>
      <c r="AJ25" s="37">
        <v>9</v>
      </c>
      <c r="AK25" s="37">
        <v>9</v>
      </c>
      <c r="AL25" s="37">
        <v>9</v>
      </c>
      <c r="AM25" s="37">
        <v>9</v>
      </c>
      <c r="AN25" s="37">
        <v>9</v>
      </c>
      <c r="AO25" s="37">
        <v>9</v>
      </c>
      <c r="AP25" s="37">
        <v>7</v>
      </c>
    </row>
    <row r="26" spans="1:42" ht="48" x14ac:dyDescent="0.25">
      <c r="A26" s="28">
        <v>0</v>
      </c>
      <c r="B26" s="28">
        <v>0</v>
      </c>
      <c r="C26" s="28">
        <v>0</v>
      </c>
      <c r="D26" s="28">
        <v>0</v>
      </c>
      <c r="E26" s="29"/>
      <c r="F26" s="28">
        <v>0</v>
      </c>
      <c r="G26" s="28">
        <v>0</v>
      </c>
      <c r="H26" s="30">
        <v>0</v>
      </c>
      <c r="I26" s="39"/>
      <c r="J26" s="40"/>
      <c r="K26" s="40"/>
      <c r="L26" s="39"/>
      <c r="M26" s="40"/>
      <c r="N26" s="30">
        <f t="shared" si="0"/>
        <v>0</v>
      </c>
      <c r="O26" s="32">
        <f t="shared" si="0"/>
        <v>0</v>
      </c>
      <c r="P26" s="32">
        <f t="shared" si="0"/>
        <v>0</v>
      </c>
      <c r="Q26" s="39"/>
      <c r="R26" s="39"/>
      <c r="S26" s="32">
        <f t="shared" si="1"/>
        <v>0</v>
      </c>
      <c r="T26" s="33" t="s">
        <v>3149</v>
      </c>
      <c r="U26" s="33" t="s">
        <v>703</v>
      </c>
      <c r="V26" s="548">
        <v>0.5</v>
      </c>
      <c r="W26" s="197">
        <v>0.25</v>
      </c>
      <c r="X26" s="36"/>
      <c r="Y26" s="36"/>
      <c r="Z26" s="36"/>
      <c r="AA26" s="35">
        <v>150</v>
      </c>
      <c r="AB26" s="36"/>
      <c r="AC26" s="36"/>
      <c r="AD26" s="36"/>
      <c r="AE26" s="37">
        <v>0</v>
      </c>
      <c r="AF26" s="37">
        <v>0</v>
      </c>
      <c r="AG26" s="37">
        <v>0</v>
      </c>
      <c r="AH26" s="37">
        <v>0</v>
      </c>
      <c r="AI26" s="37">
        <v>0</v>
      </c>
      <c r="AJ26" s="37">
        <v>0</v>
      </c>
      <c r="AK26" s="37">
        <v>10</v>
      </c>
      <c r="AL26" s="37">
        <v>10</v>
      </c>
      <c r="AM26" s="37">
        <v>10</v>
      </c>
      <c r="AN26" s="37">
        <v>10</v>
      </c>
      <c r="AO26" s="37">
        <v>10</v>
      </c>
      <c r="AP26" s="37">
        <v>0</v>
      </c>
    </row>
    <row r="27" spans="1:42" ht="60" x14ac:dyDescent="0.25">
      <c r="A27" s="28" t="s">
        <v>23</v>
      </c>
      <c r="B27" s="28" t="s">
        <v>32</v>
      </c>
      <c r="C27" s="28" t="s">
        <v>3121</v>
      </c>
      <c r="D27" s="28">
        <v>214520000</v>
      </c>
      <c r="E27" s="29" t="s">
        <v>3150</v>
      </c>
      <c r="F27" s="28" t="s">
        <v>3151</v>
      </c>
      <c r="G27" s="28" t="s">
        <v>3152</v>
      </c>
      <c r="H27" s="30">
        <v>625000000</v>
      </c>
      <c r="I27" s="39">
        <v>563657000</v>
      </c>
      <c r="J27" s="40"/>
      <c r="K27" s="40"/>
      <c r="L27" s="39"/>
      <c r="M27" s="40"/>
      <c r="N27" s="30">
        <f t="shared" si="0"/>
        <v>625000000</v>
      </c>
      <c r="O27" s="32">
        <f t="shared" si="0"/>
        <v>563657000</v>
      </c>
      <c r="P27" s="32">
        <f t="shared" si="0"/>
        <v>0</v>
      </c>
      <c r="Q27" s="39">
        <v>131020875</v>
      </c>
      <c r="R27" s="39"/>
      <c r="S27" s="32">
        <f t="shared" si="1"/>
        <v>131020875</v>
      </c>
      <c r="T27" s="33" t="s">
        <v>3153</v>
      </c>
      <c r="U27" s="33" t="s">
        <v>209</v>
      </c>
      <c r="V27" s="33">
        <v>18</v>
      </c>
      <c r="W27" s="36">
        <v>9</v>
      </c>
      <c r="X27" s="36"/>
      <c r="Y27" s="36">
        <v>5</v>
      </c>
      <c r="Z27" s="36"/>
      <c r="AA27" s="35">
        <v>120</v>
      </c>
      <c r="AB27" s="36">
        <v>90</v>
      </c>
      <c r="AC27" s="36"/>
      <c r="AD27" s="36"/>
      <c r="AE27" s="37">
        <v>0</v>
      </c>
      <c r="AF27" s="37">
        <v>0</v>
      </c>
      <c r="AG27" s="37">
        <v>0</v>
      </c>
      <c r="AH27" s="37">
        <v>5</v>
      </c>
      <c r="AI27" s="37">
        <v>5</v>
      </c>
      <c r="AJ27" s="37">
        <v>5</v>
      </c>
      <c r="AK27" s="37">
        <v>3</v>
      </c>
      <c r="AL27" s="37">
        <v>0</v>
      </c>
      <c r="AM27" s="37">
        <v>0</v>
      </c>
      <c r="AN27" s="37">
        <v>0</v>
      </c>
      <c r="AO27" s="37">
        <v>0</v>
      </c>
      <c r="AP27" s="37">
        <v>0</v>
      </c>
    </row>
    <row r="28" spans="1:42" ht="84" x14ac:dyDescent="0.25">
      <c r="A28" s="28" t="s">
        <v>52</v>
      </c>
      <c r="B28" s="28" t="s">
        <v>3154</v>
      </c>
      <c r="C28" s="28" t="s">
        <v>3155</v>
      </c>
      <c r="D28" s="28">
        <v>224110008</v>
      </c>
      <c r="E28" s="29" t="s">
        <v>3156</v>
      </c>
      <c r="F28" s="28" t="s">
        <v>3157</v>
      </c>
      <c r="G28" s="28" t="s">
        <v>3158</v>
      </c>
      <c r="H28" s="30">
        <v>3600000000</v>
      </c>
      <c r="I28" s="39">
        <v>3472843189</v>
      </c>
      <c r="J28" s="40"/>
      <c r="K28" s="40"/>
      <c r="L28" s="39"/>
      <c r="M28" s="40"/>
      <c r="N28" s="30">
        <f t="shared" si="0"/>
        <v>3600000000</v>
      </c>
      <c r="O28" s="32">
        <f t="shared" si="0"/>
        <v>3472843189</v>
      </c>
      <c r="P28" s="32">
        <f t="shared" si="0"/>
        <v>0</v>
      </c>
      <c r="Q28" s="39">
        <v>2438328556</v>
      </c>
      <c r="R28" s="39"/>
      <c r="S28" s="32">
        <f t="shared" si="1"/>
        <v>2438328556</v>
      </c>
      <c r="T28" s="33" t="s">
        <v>3153</v>
      </c>
      <c r="U28" s="33" t="s">
        <v>209</v>
      </c>
      <c r="V28" s="33">
        <v>8</v>
      </c>
      <c r="W28" s="36">
        <v>5</v>
      </c>
      <c r="X28" s="36"/>
      <c r="Y28" s="36">
        <v>5</v>
      </c>
      <c r="Z28" s="36"/>
      <c r="AA28" s="35">
        <v>120</v>
      </c>
      <c r="AB28" s="36">
        <v>120</v>
      </c>
      <c r="AC28" s="36"/>
      <c r="AD28" s="36"/>
      <c r="AE28" s="37">
        <v>0</v>
      </c>
      <c r="AF28" s="37">
        <v>0</v>
      </c>
      <c r="AG28" s="37">
        <v>2</v>
      </c>
      <c r="AH28" s="37">
        <v>2</v>
      </c>
      <c r="AI28" s="37">
        <v>2</v>
      </c>
      <c r="AJ28" s="37">
        <v>2</v>
      </c>
      <c r="AK28" s="37">
        <v>0</v>
      </c>
      <c r="AL28" s="37">
        <v>0</v>
      </c>
      <c r="AM28" s="37">
        <v>0</v>
      </c>
      <c r="AN28" s="37">
        <v>0</v>
      </c>
      <c r="AO28" s="37">
        <v>0</v>
      </c>
      <c r="AP28" s="37">
        <v>0</v>
      </c>
    </row>
    <row r="29" spans="1:42" ht="144" x14ac:dyDescent="0.25">
      <c r="A29" s="28" t="s">
        <v>52</v>
      </c>
      <c r="B29" s="28" t="s">
        <v>3154</v>
      </c>
      <c r="C29" s="28" t="s">
        <v>3159</v>
      </c>
      <c r="D29" s="28">
        <v>224310000</v>
      </c>
      <c r="E29" s="29" t="s">
        <v>3160</v>
      </c>
      <c r="F29" s="28" t="s">
        <v>3161</v>
      </c>
      <c r="G29" s="28" t="s">
        <v>3162</v>
      </c>
      <c r="H29" s="30">
        <v>1200000000</v>
      </c>
      <c r="I29" s="39">
        <v>1239652395</v>
      </c>
      <c r="J29" s="40"/>
      <c r="K29" s="40"/>
      <c r="L29" s="39">
        <v>110968875</v>
      </c>
      <c r="M29" s="40"/>
      <c r="N29" s="30">
        <f t="shared" si="0"/>
        <v>1200000000</v>
      </c>
      <c r="O29" s="32">
        <f t="shared" si="0"/>
        <v>1350621270</v>
      </c>
      <c r="P29" s="32">
        <f t="shared" si="0"/>
        <v>0</v>
      </c>
      <c r="Q29" s="39">
        <v>52518660</v>
      </c>
      <c r="R29" s="39"/>
      <c r="S29" s="32">
        <f t="shared" si="1"/>
        <v>52518660</v>
      </c>
      <c r="T29" s="33" t="s">
        <v>3163</v>
      </c>
      <c r="U29" s="33" t="s">
        <v>209</v>
      </c>
      <c r="V29" s="33">
        <v>75</v>
      </c>
      <c r="W29" s="36"/>
      <c r="X29" s="36"/>
      <c r="Y29" s="36"/>
      <c r="Z29" s="36"/>
      <c r="AA29" s="35">
        <v>30</v>
      </c>
      <c r="AB29" s="36"/>
      <c r="AC29" s="36"/>
      <c r="AD29" s="36"/>
      <c r="AE29" s="37">
        <v>0</v>
      </c>
      <c r="AF29" s="37">
        <v>0</v>
      </c>
      <c r="AG29" s="37">
        <v>0</v>
      </c>
      <c r="AH29" s="37">
        <v>0</v>
      </c>
      <c r="AI29" s="37">
        <v>0</v>
      </c>
      <c r="AJ29" s="37">
        <v>0</v>
      </c>
      <c r="AK29" s="37">
        <v>0</v>
      </c>
      <c r="AL29" s="37">
        <v>75</v>
      </c>
      <c r="AM29" s="37">
        <v>0</v>
      </c>
      <c r="AN29" s="37">
        <v>0</v>
      </c>
      <c r="AO29" s="37">
        <v>0</v>
      </c>
      <c r="AP29" s="37">
        <v>0</v>
      </c>
    </row>
    <row r="30" spans="1:42" ht="36" x14ac:dyDescent="0.25">
      <c r="A30" s="28">
        <v>0</v>
      </c>
      <c r="B30" s="28">
        <v>0</v>
      </c>
      <c r="C30" s="28">
        <v>0</v>
      </c>
      <c r="D30" s="28">
        <v>0</v>
      </c>
      <c r="E30" s="29"/>
      <c r="F30" s="28">
        <v>0</v>
      </c>
      <c r="G30" s="28">
        <v>0</v>
      </c>
      <c r="H30" s="30">
        <v>0</v>
      </c>
      <c r="I30" s="39"/>
      <c r="J30" s="40"/>
      <c r="K30" s="40"/>
      <c r="L30" s="39"/>
      <c r="M30" s="40"/>
      <c r="N30" s="30">
        <f t="shared" si="0"/>
        <v>0</v>
      </c>
      <c r="O30" s="32">
        <f t="shared" si="0"/>
        <v>0</v>
      </c>
      <c r="P30" s="32">
        <f t="shared" si="0"/>
        <v>0</v>
      </c>
      <c r="Q30" s="39"/>
      <c r="R30" s="39"/>
      <c r="S30" s="32">
        <f t="shared" si="1"/>
        <v>0</v>
      </c>
      <c r="T30" s="33" t="s">
        <v>3164</v>
      </c>
      <c r="U30" s="33" t="s">
        <v>209</v>
      </c>
      <c r="V30" s="33">
        <v>60</v>
      </c>
      <c r="W30" s="36">
        <v>45</v>
      </c>
      <c r="X30" s="36"/>
      <c r="Y30" s="36"/>
      <c r="Z30" s="36"/>
      <c r="AA30" s="35">
        <v>270</v>
      </c>
      <c r="AB30" s="36">
        <v>90</v>
      </c>
      <c r="AC30" s="36"/>
      <c r="AD30" s="36"/>
      <c r="AE30" s="37">
        <v>0</v>
      </c>
      <c r="AF30" s="37">
        <v>0</v>
      </c>
      <c r="AG30" s="37">
        <v>0</v>
      </c>
      <c r="AH30" s="37">
        <v>7</v>
      </c>
      <c r="AI30" s="37">
        <v>7</v>
      </c>
      <c r="AJ30" s="37">
        <v>7</v>
      </c>
      <c r="AK30" s="37">
        <v>7</v>
      </c>
      <c r="AL30" s="37">
        <v>7</v>
      </c>
      <c r="AM30" s="37">
        <v>7</v>
      </c>
      <c r="AN30" s="37">
        <v>7</v>
      </c>
      <c r="AO30" s="37">
        <v>7</v>
      </c>
      <c r="AP30" s="37">
        <v>4</v>
      </c>
    </row>
    <row r="31" spans="1:42" ht="96" x14ac:dyDescent="0.25">
      <c r="A31" s="28" t="s">
        <v>52</v>
      </c>
      <c r="B31" s="28" t="s">
        <v>3154</v>
      </c>
      <c r="C31" s="28" t="s">
        <v>3155</v>
      </c>
      <c r="D31" s="28">
        <v>224120007</v>
      </c>
      <c r="E31" s="29" t="s">
        <v>3165</v>
      </c>
      <c r="F31" s="28" t="s">
        <v>3166</v>
      </c>
      <c r="G31" s="28" t="s">
        <v>3167</v>
      </c>
      <c r="H31" s="30">
        <v>2300000000</v>
      </c>
      <c r="I31" s="39">
        <v>3103903023</v>
      </c>
      <c r="J31" s="40"/>
      <c r="K31" s="40"/>
      <c r="L31" s="39">
        <v>1405000000</v>
      </c>
      <c r="M31" s="40"/>
      <c r="N31" s="30">
        <f t="shared" si="0"/>
        <v>2300000000</v>
      </c>
      <c r="O31" s="32">
        <f t="shared" si="0"/>
        <v>4508903023</v>
      </c>
      <c r="P31" s="32">
        <f t="shared" si="0"/>
        <v>0</v>
      </c>
      <c r="Q31" s="39">
        <v>1034321317</v>
      </c>
      <c r="R31" s="39"/>
      <c r="S31" s="32">
        <f t="shared" si="1"/>
        <v>1034321317</v>
      </c>
      <c r="T31" s="33" t="s">
        <v>3168</v>
      </c>
      <c r="U31" s="33" t="s">
        <v>209</v>
      </c>
      <c r="V31" s="33">
        <v>14</v>
      </c>
      <c r="W31" s="36">
        <v>4</v>
      </c>
      <c r="X31" s="36"/>
      <c r="Y31" s="36">
        <v>4</v>
      </c>
      <c r="Z31" s="36"/>
      <c r="AA31" s="35">
        <v>180</v>
      </c>
      <c r="AB31" s="36">
        <v>60</v>
      </c>
      <c r="AC31" s="36"/>
      <c r="AD31" s="36"/>
      <c r="AE31" s="37">
        <v>0</v>
      </c>
      <c r="AF31" s="37">
        <v>0</v>
      </c>
      <c r="AG31" s="37">
        <v>2</v>
      </c>
      <c r="AH31" s="37">
        <v>2</v>
      </c>
      <c r="AI31" s="37">
        <v>0</v>
      </c>
      <c r="AJ31" s="37">
        <v>3</v>
      </c>
      <c r="AK31" s="37">
        <v>3</v>
      </c>
      <c r="AL31" s="37">
        <v>2</v>
      </c>
      <c r="AM31" s="37">
        <v>2</v>
      </c>
      <c r="AN31" s="37">
        <v>0</v>
      </c>
      <c r="AO31" s="37">
        <v>0</v>
      </c>
      <c r="AP31" s="37">
        <v>0</v>
      </c>
    </row>
    <row r="32" spans="1:42" ht="48" x14ac:dyDescent="0.25">
      <c r="A32" s="28">
        <v>0</v>
      </c>
      <c r="B32" s="28">
        <v>0</v>
      </c>
      <c r="C32" s="28">
        <v>0</v>
      </c>
      <c r="D32" s="28">
        <v>0</v>
      </c>
      <c r="E32" s="29"/>
      <c r="F32" s="28">
        <v>0</v>
      </c>
      <c r="G32" s="28">
        <v>0</v>
      </c>
      <c r="H32" s="30">
        <v>0</v>
      </c>
      <c r="I32" s="39"/>
      <c r="J32" s="40"/>
      <c r="K32" s="40"/>
      <c r="L32" s="39"/>
      <c r="M32" s="40"/>
      <c r="N32" s="30">
        <f t="shared" si="0"/>
        <v>0</v>
      </c>
      <c r="O32" s="32">
        <f t="shared" si="0"/>
        <v>0</v>
      </c>
      <c r="P32" s="32">
        <f t="shared" si="0"/>
        <v>0</v>
      </c>
      <c r="Q32" s="39"/>
      <c r="R32" s="39"/>
      <c r="S32" s="32">
        <f t="shared" si="1"/>
        <v>0</v>
      </c>
      <c r="T32" s="33" t="s">
        <v>3169</v>
      </c>
      <c r="U32" s="33" t="s">
        <v>209</v>
      </c>
      <c r="V32" s="33">
        <v>4</v>
      </c>
      <c r="W32" s="36">
        <v>0</v>
      </c>
      <c r="X32" s="36"/>
      <c r="Y32" s="36"/>
      <c r="Z32" s="36"/>
      <c r="AA32" s="35">
        <v>30</v>
      </c>
      <c r="AB32" s="36"/>
      <c r="AC32" s="36"/>
      <c r="AD32" s="36"/>
      <c r="AE32" s="37">
        <v>0</v>
      </c>
      <c r="AF32" s="37">
        <v>0</v>
      </c>
      <c r="AG32" s="37">
        <v>0</v>
      </c>
      <c r="AH32" s="37">
        <v>0</v>
      </c>
      <c r="AI32" s="37">
        <v>0</v>
      </c>
      <c r="AJ32" s="37">
        <v>0</v>
      </c>
      <c r="AK32" s="37">
        <v>0</v>
      </c>
      <c r="AL32" s="37">
        <v>0</v>
      </c>
      <c r="AM32" s="37">
        <v>0</v>
      </c>
      <c r="AN32" s="37">
        <v>4</v>
      </c>
      <c r="AO32" s="37">
        <v>0</v>
      </c>
      <c r="AP32" s="37">
        <v>0</v>
      </c>
    </row>
    <row r="33" spans="1:42" ht="48" x14ac:dyDescent="0.25">
      <c r="A33" s="28">
        <v>0</v>
      </c>
      <c r="B33" s="28">
        <v>0</v>
      </c>
      <c r="C33" s="28">
        <v>0</v>
      </c>
      <c r="D33" s="28">
        <v>0</v>
      </c>
      <c r="E33" s="29"/>
      <c r="F33" s="28">
        <v>0</v>
      </c>
      <c r="G33" s="28">
        <v>0</v>
      </c>
      <c r="H33" s="30">
        <v>0</v>
      </c>
      <c r="I33" s="39"/>
      <c r="J33" s="40"/>
      <c r="K33" s="40"/>
      <c r="L33" s="39"/>
      <c r="M33" s="40"/>
      <c r="N33" s="30">
        <f t="shared" si="0"/>
        <v>0</v>
      </c>
      <c r="O33" s="32">
        <f t="shared" si="0"/>
        <v>0</v>
      </c>
      <c r="P33" s="32">
        <f t="shared" si="0"/>
        <v>0</v>
      </c>
      <c r="Q33" s="39"/>
      <c r="R33" s="39"/>
      <c r="S33" s="32">
        <f t="shared" si="1"/>
        <v>0</v>
      </c>
      <c r="T33" s="33" t="s">
        <v>3170</v>
      </c>
      <c r="U33" s="33" t="s">
        <v>209</v>
      </c>
      <c r="V33" s="33">
        <v>33</v>
      </c>
      <c r="W33" s="36">
        <v>20</v>
      </c>
      <c r="X33" s="36"/>
      <c r="Y33" s="36"/>
      <c r="Z33" s="36"/>
      <c r="AA33" s="35">
        <v>30</v>
      </c>
      <c r="AB33" s="36"/>
      <c r="AC33" s="36"/>
      <c r="AD33" s="36"/>
      <c r="AE33" s="37">
        <v>0</v>
      </c>
      <c r="AF33" s="37">
        <v>0</v>
      </c>
      <c r="AG33" s="37">
        <v>0</v>
      </c>
      <c r="AH33" s="37">
        <v>0</v>
      </c>
      <c r="AI33" s="37">
        <v>0</v>
      </c>
      <c r="AJ33" s="37">
        <v>0</v>
      </c>
      <c r="AK33" s="37">
        <v>0</v>
      </c>
      <c r="AL33" s="37">
        <v>33</v>
      </c>
      <c r="AM33" s="37">
        <v>0</v>
      </c>
      <c r="AN33" s="37">
        <v>0</v>
      </c>
      <c r="AO33" s="37">
        <v>0</v>
      </c>
      <c r="AP33" s="37">
        <v>0</v>
      </c>
    </row>
    <row r="34" spans="1:42" ht="24" x14ac:dyDescent="0.25">
      <c r="A34" s="28">
        <v>0</v>
      </c>
      <c r="B34" s="28">
        <v>0</v>
      </c>
      <c r="C34" s="28">
        <v>0</v>
      </c>
      <c r="D34" s="28">
        <v>0</v>
      </c>
      <c r="E34" s="29"/>
      <c r="F34" s="28">
        <v>0</v>
      </c>
      <c r="G34" s="28">
        <v>0</v>
      </c>
      <c r="H34" s="30">
        <v>0</v>
      </c>
      <c r="I34" s="39"/>
      <c r="J34" s="40"/>
      <c r="K34" s="40"/>
      <c r="L34" s="39"/>
      <c r="M34" s="40"/>
      <c r="N34" s="30">
        <f t="shared" si="0"/>
        <v>0</v>
      </c>
      <c r="O34" s="32">
        <f t="shared" si="0"/>
        <v>0</v>
      </c>
      <c r="P34" s="32">
        <f t="shared" si="0"/>
        <v>0</v>
      </c>
      <c r="Q34" s="39"/>
      <c r="R34" s="39"/>
      <c r="S34" s="32">
        <f t="shared" si="1"/>
        <v>0</v>
      </c>
      <c r="T34" s="33" t="s">
        <v>3171</v>
      </c>
      <c r="U34" s="33" t="s">
        <v>209</v>
      </c>
      <c r="V34" s="33">
        <v>1</v>
      </c>
      <c r="W34" s="36"/>
      <c r="X34" s="36"/>
      <c r="Y34" s="36"/>
      <c r="Z34" s="36"/>
      <c r="AA34" s="35">
        <v>70</v>
      </c>
      <c r="AB34" s="36"/>
      <c r="AC34" s="36"/>
      <c r="AD34" s="36"/>
      <c r="AE34" s="37">
        <v>0</v>
      </c>
      <c r="AF34" s="37">
        <v>0</v>
      </c>
      <c r="AG34" s="37">
        <v>0</v>
      </c>
      <c r="AH34" s="37">
        <v>0</v>
      </c>
      <c r="AI34" s="37">
        <v>0</v>
      </c>
      <c r="AJ34" s="37">
        <v>0.5</v>
      </c>
      <c r="AK34" s="37">
        <v>0.5</v>
      </c>
      <c r="AL34" s="37">
        <v>0</v>
      </c>
      <c r="AM34" s="37">
        <v>0</v>
      </c>
      <c r="AN34" s="37">
        <v>0</v>
      </c>
      <c r="AO34" s="37">
        <v>0</v>
      </c>
      <c r="AP34" s="37">
        <v>0</v>
      </c>
    </row>
    <row r="35" spans="1:42" ht="144" x14ac:dyDescent="0.25">
      <c r="A35" s="28" t="s">
        <v>52</v>
      </c>
      <c r="B35" s="28" t="s">
        <v>3154</v>
      </c>
      <c r="C35" s="28" t="s">
        <v>3159</v>
      </c>
      <c r="D35" s="28">
        <v>224320000</v>
      </c>
      <c r="E35" s="29" t="s">
        <v>3172</v>
      </c>
      <c r="F35" s="28" t="s">
        <v>3173</v>
      </c>
      <c r="G35" s="28" t="s">
        <v>3174</v>
      </c>
      <c r="H35" s="30">
        <v>3483329338</v>
      </c>
      <c r="I35" s="39">
        <v>9250927759</v>
      </c>
      <c r="J35" s="40"/>
      <c r="K35" s="40"/>
      <c r="L35" s="39">
        <v>8380411898</v>
      </c>
      <c r="M35" s="40"/>
      <c r="N35" s="30">
        <f t="shared" si="0"/>
        <v>3483329338</v>
      </c>
      <c r="O35" s="32">
        <f t="shared" si="0"/>
        <v>17631339657</v>
      </c>
      <c r="P35" s="32">
        <f t="shared" si="0"/>
        <v>0</v>
      </c>
      <c r="Q35" s="39">
        <v>786981934</v>
      </c>
      <c r="R35" s="39">
        <v>2869965729</v>
      </c>
      <c r="S35" s="32">
        <f t="shared" si="1"/>
        <v>3656947663</v>
      </c>
      <c r="T35" s="33" t="s">
        <v>3175</v>
      </c>
      <c r="U35" s="33" t="s">
        <v>209</v>
      </c>
      <c r="V35" s="33">
        <v>6</v>
      </c>
      <c r="W35" s="36">
        <v>10</v>
      </c>
      <c r="X35" s="36"/>
      <c r="Y35" s="36">
        <v>0</v>
      </c>
      <c r="Z35" s="36"/>
      <c r="AA35" s="35">
        <v>180</v>
      </c>
      <c r="AB35" s="36">
        <v>30</v>
      </c>
      <c r="AC35" s="36"/>
      <c r="AD35" s="36"/>
      <c r="AE35" s="37">
        <v>0</v>
      </c>
      <c r="AF35" s="37">
        <v>0</v>
      </c>
      <c r="AG35" s="37">
        <v>0</v>
      </c>
      <c r="AH35" s="37">
        <v>1</v>
      </c>
      <c r="AI35" s="37">
        <v>1</v>
      </c>
      <c r="AJ35" s="37">
        <v>1</v>
      </c>
      <c r="AK35" s="37">
        <v>1</v>
      </c>
      <c r="AL35" s="37">
        <v>1</v>
      </c>
      <c r="AM35" s="37">
        <v>1</v>
      </c>
      <c r="AN35" s="37">
        <v>0</v>
      </c>
      <c r="AO35" s="37">
        <v>0</v>
      </c>
      <c r="AP35" s="37">
        <v>0</v>
      </c>
    </row>
    <row r="36" spans="1:42" ht="48" x14ac:dyDescent="0.25">
      <c r="A36" s="28">
        <v>0</v>
      </c>
      <c r="B36" s="28">
        <v>0</v>
      </c>
      <c r="C36" s="28">
        <v>0</v>
      </c>
      <c r="D36" s="28">
        <v>0</v>
      </c>
      <c r="E36" s="29"/>
      <c r="F36" s="28">
        <v>0</v>
      </c>
      <c r="G36" s="28">
        <v>0</v>
      </c>
      <c r="H36" s="30">
        <v>0</v>
      </c>
      <c r="I36" s="39"/>
      <c r="J36" s="40"/>
      <c r="K36" s="40"/>
      <c r="L36" s="39"/>
      <c r="M36" s="40"/>
      <c r="N36" s="30">
        <f t="shared" si="0"/>
        <v>0</v>
      </c>
      <c r="O36" s="32">
        <f t="shared" si="0"/>
        <v>0</v>
      </c>
      <c r="P36" s="32">
        <f t="shared" si="0"/>
        <v>0</v>
      </c>
      <c r="Q36" s="39"/>
      <c r="R36" s="39"/>
      <c r="S36" s="32">
        <f t="shared" si="1"/>
        <v>0</v>
      </c>
      <c r="T36" s="33" t="s">
        <v>3176</v>
      </c>
      <c r="U36" s="33" t="s">
        <v>209</v>
      </c>
      <c r="V36" s="33">
        <v>6</v>
      </c>
      <c r="W36" s="36">
        <v>39</v>
      </c>
      <c r="X36" s="36"/>
      <c r="Y36" s="36">
        <v>5</v>
      </c>
      <c r="Z36" s="36"/>
      <c r="AA36" s="35">
        <v>180</v>
      </c>
      <c r="AB36" s="36"/>
      <c r="AC36" s="36"/>
      <c r="AD36" s="36"/>
      <c r="AE36" s="37">
        <v>0</v>
      </c>
      <c r="AF36" s="37">
        <v>0</v>
      </c>
      <c r="AG36" s="37">
        <v>0</v>
      </c>
      <c r="AH36" s="37">
        <v>0</v>
      </c>
      <c r="AI36" s="37">
        <v>0</v>
      </c>
      <c r="AJ36" s="37">
        <v>0</v>
      </c>
      <c r="AK36" s="37">
        <v>6</v>
      </c>
      <c r="AL36" s="37">
        <v>0</v>
      </c>
      <c r="AM36" s="37">
        <v>0</v>
      </c>
      <c r="AN36" s="37">
        <v>0</v>
      </c>
      <c r="AO36" s="37">
        <v>0</v>
      </c>
      <c r="AP36" s="37">
        <v>0</v>
      </c>
    </row>
    <row r="37" spans="1:42" ht="60" x14ac:dyDescent="0.25">
      <c r="A37" s="28">
        <v>0</v>
      </c>
      <c r="B37" s="28">
        <v>0</v>
      </c>
      <c r="C37" s="28">
        <v>0</v>
      </c>
      <c r="D37" s="28">
        <v>0</v>
      </c>
      <c r="E37" s="29"/>
      <c r="F37" s="28">
        <v>0</v>
      </c>
      <c r="G37" s="28">
        <v>0</v>
      </c>
      <c r="H37" s="30">
        <v>0</v>
      </c>
      <c r="I37" s="39"/>
      <c r="J37" s="40"/>
      <c r="K37" s="40"/>
      <c r="L37" s="39"/>
      <c r="M37" s="40"/>
      <c r="N37" s="30">
        <f t="shared" si="0"/>
        <v>0</v>
      </c>
      <c r="O37" s="32">
        <f t="shared" si="0"/>
        <v>0</v>
      </c>
      <c r="P37" s="32">
        <f t="shared" si="0"/>
        <v>0</v>
      </c>
      <c r="Q37" s="39"/>
      <c r="R37" s="39"/>
      <c r="S37" s="32">
        <f t="shared" si="1"/>
        <v>0</v>
      </c>
      <c r="T37" s="33" t="s">
        <v>3177</v>
      </c>
      <c r="U37" s="33" t="s">
        <v>209</v>
      </c>
      <c r="V37" s="33">
        <v>3</v>
      </c>
      <c r="W37" s="36">
        <v>5</v>
      </c>
      <c r="X37" s="36"/>
      <c r="Y37" s="36">
        <v>1</v>
      </c>
      <c r="Z37" s="36"/>
      <c r="AA37" s="35">
        <v>90</v>
      </c>
      <c r="AB37" s="36">
        <v>0</v>
      </c>
      <c r="AC37" s="36"/>
      <c r="AD37" s="36"/>
      <c r="AE37" s="37">
        <v>0</v>
      </c>
      <c r="AF37" s="37">
        <v>0</v>
      </c>
      <c r="AG37" s="37">
        <v>0</v>
      </c>
      <c r="AH37" s="37">
        <v>0</v>
      </c>
      <c r="AI37" s="37">
        <v>1</v>
      </c>
      <c r="AJ37" s="37">
        <v>1</v>
      </c>
      <c r="AK37" s="37">
        <v>1</v>
      </c>
      <c r="AL37" s="37">
        <v>0</v>
      </c>
      <c r="AM37" s="37">
        <v>0</v>
      </c>
      <c r="AN37" s="37">
        <v>0</v>
      </c>
      <c r="AO37" s="37">
        <v>0</v>
      </c>
      <c r="AP37" s="37">
        <v>0</v>
      </c>
    </row>
    <row r="38" spans="1:42" ht="156" x14ac:dyDescent="0.25">
      <c r="A38" s="28" t="s">
        <v>52</v>
      </c>
      <c r="B38" s="28" t="s">
        <v>3154</v>
      </c>
      <c r="C38" s="28" t="s">
        <v>3178</v>
      </c>
      <c r="D38" s="28">
        <v>224220000</v>
      </c>
      <c r="E38" s="29" t="s">
        <v>3179</v>
      </c>
      <c r="F38" s="28" t="s">
        <v>3180</v>
      </c>
      <c r="G38" s="28" t="s">
        <v>3181</v>
      </c>
      <c r="H38" s="30">
        <v>700000000</v>
      </c>
      <c r="I38" s="39">
        <v>752255529</v>
      </c>
      <c r="J38" s="40"/>
      <c r="K38" s="40"/>
      <c r="L38" s="39"/>
      <c r="M38" s="40"/>
      <c r="N38" s="30">
        <f t="shared" si="0"/>
        <v>700000000</v>
      </c>
      <c r="O38" s="32">
        <f t="shared" si="0"/>
        <v>752255529</v>
      </c>
      <c r="P38" s="32">
        <f t="shared" si="0"/>
        <v>0</v>
      </c>
      <c r="Q38" s="39">
        <v>170180289</v>
      </c>
      <c r="R38" s="39"/>
      <c r="S38" s="32">
        <f t="shared" si="1"/>
        <v>170180289</v>
      </c>
      <c r="T38" s="33" t="s">
        <v>3182</v>
      </c>
      <c r="U38" s="33" t="s">
        <v>209</v>
      </c>
      <c r="V38" s="33">
        <v>25</v>
      </c>
      <c r="W38" s="36">
        <v>7</v>
      </c>
      <c r="X38" s="36"/>
      <c r="Y38" s="36">
        <v>7</v>
      </c>
      <c r="Z38" s="36"/>
      <c r="AA38" s="35">
        <v>210</v>
      </c>
      <c r="AB38" s="36">
        <v>60</v>
      </c>
      <c r="AC38" s="36"/>
      <c r="AD38" s="36"/>
      <c r="AE38" s="37">
        <v>0</v>
      </c>
      <c r="AF38" s="37">
        <v>0</v>
      </c>
      <c r="AG38" s="37">
        <v>0</v>
      </c>
      <c r="AH38" s="37">
        <v>3</v>
      </c>
      <c r="AI38" s="37">
        <v>3</v>
      </c>
      <c r="AJ38" s="37">
        <v>3</v>
      </c>
      <c r="AK38" s="37">
        <v>3</v>
      </c>
      <c r="AL38" s="37">
        <v>3</v>
      </c>
      <c r="AM38" s="37">
        <v>3</v>
      </c>
      <c r="AN38" s="37">
        <v>3</v>
      </c>
      <c r="AO38" s="37">
        <v>3</v>
      </c>
      <c r="AP38" s="37">
        <v>1</v>
      </c>
    </row>
    <row r="39" spans="1:42" ht="156" x14ac:dyDescent="0.25">
      <c r="A39" s="28" t="s">
        <v>52</v>
      </c>
      <c r="B39" s="28" t="s">
        <v>3154</v>
      </c>
      <c r="C39" s="28" t="s">
        <v>3178</v>
      </c>
      <c r="D39" s="28">
        <v>224210000</v>
      </c>
      <c r="E39" s="29" t="s">
        <v>3183</v>
      </c>
      <c r="F39" s="28" t="s">
        <v>3184</v>
      </c>
      <c r="G39" s="28" t="s">
        <v>3185</v>
      </c>
      <c r="H39" s="30">
        <v>240000000</v>
      </c>
      <c r="I39" s="39">
        <v>303372773</v>
      </c>
      <c r="J39" s="40"/>
      <c r="K39" s="40"/>
      <c r="L39" s="39"/>
      <c r="M39" s="40"/>
      <c r="N39" s="30">
        <f t="shared" si="0"/>
        <v>240000000</v>
      </c>
      <c r="O39" s="32">
        <f t="shared" si="0"/>
        <v>303372773</v>
      </c>
      <c r="P39" s="32">
        <f t="shared" si="0"/>
        <v>0</v>
      </c>
      <c r="Q39" s="39">
        <v>23632015</v>
      </c>
      <c r="R39" s="39"/>
      <c r="S39" s="32">
        <f t="shared" si="1"/>
        <v>23632015</v>
      </c>
      <c r="T39" s="33" t="s">
        <v>3186</v>
      </c>
      <c r="U39" s="33" t="s">
        <v>209</v>
      </c>
      <c r="V39" s="33">
        <v>1</v>
      </c>
      <c r="W39" s="36">
        <v>0</v>
      </c>
      <c r="X39" s="36"/>
      <c r="Y39" s="36">
        <v>5</v>
      </c>
      <c r="Z39" s="36"/>
      <c r="AA39" s="35">
        <v>180</v>
      </c>
      <c r="AB39" s="36"/>
      <c r="AC39" s="36"/>
      <c r="AD39" s="36"/>
      <c r="AE39" s="37">
        <v>0</v>
      </c>
      <c r="AF39" s="37">
        <v>0.16666666666666666</v>
      </c>
      <c r="AG39" s="37">
        <v>0.16666666666666666</v>
      </c>
      <c r="AH39" s="37">
        <v>0.16666666666666666</v>
      </c>
      <c r="AI39" s="37">
        <v>0.16666666666666666</v>
      </c>
      <c r="AJ39" s="37">
        <v>0.16666666666666666</v>
      </c>
      <c r="AK39" s="37">
        <v>0.16666666666666666</v>
      </c>
      <c r="AL39" s="37">
        <v>0</v>
      </c>
      <c r="AM39" s="37">
        <v>0</v>
      </c>
      <c r="AN39" s="37">
        <v>0</v>
      </c>
      <c r="AO39" s="37">
        <v>0</v>
      </c>
      <c r="AP39" s="37">
        <v>0</v>
      </c>
    </row>
    <row r="40" spans="1:42" ht="36" x14ac:dyDescent="0.25">
      <c r="A40" s="28">
        <v>0</v>
      </c>
      <c r="B40" s="28">
        <v>0</v>
      </c>
      <c r="C40" s="28">
        <v>0</v>
      </c>
      <c r="D40" s="28">
        <v>0</v>
      </c>
      <c r="E40" s="29"/>
      <c r="F40" s="28">
        <v>0</v>
      </c>
      <c r="G40" s="28">
        <v>0</v>
      </c>
      <c r="H40" s="30">
        <v>0</v>
      </c>
      <c r="I40" s="39"/>
      <c r="J40" s="40"/>
      <c r="K40" s="40"/>
      <c r="L40" s="39"/>
      <c r="M40" s="40"/>
      <c r="N40" s="30">
        <f t="shared" si="0"/>
        <v>0</v>
      </c>
      <c r="O40" s="32">
        <f t="shared" si="0"/>
        <v>0</v>
      </c>
      <c r="P40" s="32">
        <f t="shared" si="0"/>
        <v>0</v>
      </c>
      <c r="Q40" s="39"/>
      <c r="R40" s="39"/>
      <c r="S40" s="32">
        <f t="shared" si="1"/>
        <v>0</v>
      </c>
      <c r="T40" s="33" t="s">
        <v>3187</v>
      </c>
      <c r="U40" s="33" t="s">
        <v>703</v>
      </c>
      <c r="V40" s="548">
        <v>0.6</v>
      </c>
      <c r="W40" s="36">
        <v>0</v>
      </c>
      <c r="X40" s="36"/>
      <c r="Y40" s="36">
        <v>0</v>
      </c>
      <c r="Z40" s="36"/>
      <c r="AA40" s="35">
        <v>180</v>
      </c>
      <c r="AB40" s="36"/>
      <c r="AC40" s="36"/>
      <c r="AD40" s="36"/>
      <c r="AE40" s="37">
        <v>0</v>
      </c>
      <c r="AF40" s="37">
        <v>0</v>
      </c>
      <c r="AG40" s="37">
        <v>0</v>
      </c>
      <c r="AH40" s="37">
        <v>0</v>
      </c>
      <c r="AI40" s="37">
        <v>0</v>
      </c>
      <c r="AJ40" s="37">
        <v>10</v>
      </c>
      <c r="AK40" s="37">
        <v>10</v>
      </c>
      <c r="AL40" s="37">
        <v>10</v>
      </c>
      <c r="AM40" s="37">
        <v>10</v>
      </c>
      <c r="AN40" s="37">
        <v>10</v>
      </c>
      <c r="AO40" s="37">
        <v>10</v>
      </c>
      <c r="AP40" s="37">
        <v>0</v>
      </c>
    </row>
    <row r="41" spans="1:42" ht="120" x14ac:dyDescent="0.25">
      <c r="A41" s="28" t="s">
        <v>52</v>
      </c>
      <c r="B41" s="28" t="s">
        <v>3154</v>
      </c>
      <c r="C41" s="28" t="s">
        <v>3155</v>
      </c>
      <c r="D41" s="28">
        <v>224110007</v>
      </c>
      <c r="E41" s="29" t="s">
        <v>3188</v>
      </c>
      <c r="F41" s="28" t="s">
        <v>3189</v>
      </c>
      <c r="G41" s="28" t="s">
        <v>3190</v>
      </c>
      <c r="H41" s="30">
        <v>1700000000</v>
      </c>
      <c r="I41" s="39">
        <v>1665101697</v>
      </c>
      <c r="J41" s="40"/>
      <c r="K41" s="40"/>
      <c r="L41" s="39">
        <v>1786777839</v>
      </c>
      <c r="M41" s="40"/>
      <c r="N41" s="30">
        <f t="shared" si="0"/>
        <v>1700000000</v>
      </c>
      <c r="O41" s="32">
        <f t="shared" si="0"/>
        <v>3451879536</v>
      </c>
      <c r="P41" s="32">
        <f t="shared" si="0"/>
        <v>0</v>
      </c>
      <c r="Q41" s="39">
        <v>274000000</v>
      </c>
      <c r="R41" s="39"/>
      <c r="S41" s="32">
        <f t="shared" si="1"/>
        <v>274000000</v>
      </c>
      <c r="T41" s="33" t="s">
        <v>3191</v>
      </c>
      <c r="U41" s="33" t="s">
        <v>209</v>
      </c>
      <c r="V41" s="33">
        <v>1</v>
      </c>
      <c r="W41" s="36"/>
      <c r="X41" s="36"/>
      <c r="Y41" s="36"/>
      <c r="Z41" s="36"/>
      <c r="AA41" s="35">
        <v>30</v>
      </c>
      <c r="AB41" s="36"/>
      <c r="AC41" s="36"/>
      <c r="AD41" s="36"/>
      <c r="AE41" s="37">
        <v>0</v>
      </c>
      <c r="AF41" s="37">
        <v>0</v>
      </c>
      <c r="AG41" s="37">
        <v>0</v>
      </c>
      <c r="AH41" s="37">
        <v>0</v>
      </c>
      <c r="AI41" s="37">
        <v>0</v>
      </c>
      <c r="AJ41" s="37">
        <v>1</v>
      </c>
      <c r="AK41" s="37">
        <v>0</v>
      </c>
      <c r="AL41" s="37">
        <v>0</v>
      </c>
      <c r="AM41" s="37">
        <v>0</v>
      </c>
      <c r="AN41" s="37">
        <v>0</v>
      </c>
      <c r="AO41" s="37">
        <v>0</v>
      </c>
      <c r="AP41" s="37">
        <v>0</v>
      </c>
    </row>
    <row r="42" spans="1:42" ht="48" x14ac:dyDescent="0.25">
      <c r="A42" s="28">
        <v>0</v>
      </c>
      <c r="B42" s="28">
        <v>0</v>
      </c>
      <c r="C42" s="28">
        <v>0</v>
      </c>
      <c r="D42" s="28">
        <v>0</v>
      </c>
      <c r="E42" s="29"/>
      <c r="F42" s="28">
        <v>0</v>
      </c>
      <c r="G42" s="28">
        <v>0</v>
      </c>
      <c r="H42" s="30">
        <v>0</v>
      </c>
      <c r="I42" s="39"/>
      <c r="J42" s="40"/>
      <c r="K42" s="40"/>
      <c r="L42" s="39"/>
      <c r="M42" s="40"/>
      <c r="N42" s="30">
        <f t="shared" si="0"/>
        <v>0</v>
      </c>
      <c r="O42" s="32">
        <f t="shared" si="0"/>
        <v>0</v>
      </c>
      <c r="P42" s="32">
        <f t="shared" si="0"/>
        <v>0</v>
      </c>
      <c r="Q42" s="39"/>
      <c r="R42" s="39"/>
      <c r="S42" s="32">
        <f t="shared" si="1"/>
        <v>0</v>
      </c>
      <c r="T42" s="33" t="s">
        <v>3192</v>
      </c>
      <c r="U42" s="33" t="s">
        <v>209</v>
      </c>
      <c r="V42" s="33">
        <v>45</v>
      </c>
      <c r="W42" s="36"/>
      <c r="X42" s="36"/>
      <c r="Y42" s="36"/>
      <c r="Z42" s="36"/>
      <c r="AA42" s="35">
        <v>60</v>
      </c>
      <c r="AB42" s="36"/>
      <c r="AC42" s="36"/>
      <c r="AD42" s="36"/>
      <c r="AE42" s="37">
        <v>0</v>
      </c>
      <c r="AF42" s="37">
        <v>0</v>
      </c>
      <c r="AG42" s="37">
        <v>22</v>
      </c>
      <c r="AH42" s="37">
        <v>23</v>
      </c>
      <c r="AI42" s="37">
        <v>0</v>
      </c>
      <c r="AJ42" s="37">
        <v>0</v>
      </c>
      <c r="AK42" s="37">
        <v>0</v>
      </c>
      <c r="AL42" s="37">
        <v>0</v>
      </c>
      <c r="AM42" s="37">
        <v>0</v>
      </c>
      <c r="AN42" s="37">
        <v>0</v>
      </c>
      <c r="AO42" s="37">
        <v>0</v>
      </c>
      <c r="AP42" s="37">
        <v>0</v>
      </c>
    </row>
    <row r="43" spans="1:42" ht="48" x14ac:dyDescent="0.25">
      <c r="A43" s="28">
        <v>0</v>
      </c>
      <c r="B43" s="28">
        <v>0</v>
      </c>
      <c r="C43" s="28">
        <v>0</v>
      </c>
      <c r="D43" s="28">
        <v>0</v>
      </c>
      <c r="E43" s="29"/>
      <c r="F43" s="28">
        <v>0</v>
      </c>
      <c r="G43" s="28">
        <v>0</v>
      </c>
      <c r="H43" s="30">
        <v>0</v>
      </c>
      <c r="I43" s="39"/>
      <c r="J43" s="40"/>
      <c r="K43" s="40"/>
      <c r="L43" s="39"/>
      <c r="M43" s="40"/>
      <c r="N43" s="30">
        <f t="shared" si="0"/>
        <v>0</v>
      </c>
      <c r="O43" s="32">
        <f t="shared" si="0"/>
        <v>0</v>
      </c>
      <c r="P43" s="32">
        <f t="shared" si="0"/>
        <v>0</v>
      </c>
      <c r="Q43" s="39"/>
      <c r="R43" s="39"/>
      <c r="S43" s="32">
        <f t="shared" si="1"/>
        <v>0</v>
      </c>
      <c r="T43" s="33" t="s">
        <v>3193</v>
      </c>
      <c r="U43" s="33" t="s">
        <v>209</v>
      </c>
      <c r="V43" s="33">
        <v>11</v>
      </c>
      <c r="W43" s="36">
        <v>11</v>
      </c>
      <c r="X43" s="36"/>
      <c r="Y43" s="36">
        <v>11</v>
      </c>
      <c r="Z43" s="36"/>
      <c r="AA43" s="35">
        <v>30</v>
      </c>
      <c r="AB43" s="36">
        <v>30</v>
      </c>
      <c r="AC43" s="36"/>
      <c r="AD43" s="36"/>
      <c r="AE43" s="37">
        <v>0</v>
      </c>
      <c r="AF43" s="37">
        <v>11</v>
      </c>
      <c r="AG43" s="37">
        <v>0</v>
      </c>
      <c r="AH43" s="37">
        <v>0</v>
      </c>
      <c r="AI43" s="37">
        <v>0</v>
      </c>
      <c r="AJ43" s="37">
        <v>0</v>
      </c>
      <c r="AK43" s="37">
        <v>0</v>
      </c>
      <c r="AL43" s="37">
        <v>0</v>
      </c>
      <c r="AM43" s="37">
        <v>0</v>
      </c>
      <c r="AN43" s="37">
        <v>0</v>
      </c>
      <c r="AO43" s="37">
        <v>0</v>
      </c>
      <c r="AP43" s="37">
        <v>0</v>
      </c>
    </row>
    <row r="44" spans="1:42" ht="132" x14ac:dyDescent="0.25">
      <c r="A44" s="28" t="s">
        <v>78</v>
      </c>
      <c r="B44" s="28" t="s">
        <v>2062</v>
      </c>
      <c r="C44" s="28" t="s">
        <v>2063</v>
      </c>
      <c r="D44" s="28">
        <v>232120000</v>
      </c>
      <c r="E44" s="29" t="s">
        <v>3194</v>
      </c>
      <c r="F44" s="28" t="s">
        <v>3195</v>
      </c>
      <c r="G44" s="28" t="s">
        <v>3196</v>
      </c>
      <c r="H44" s="30">
        <v>516736802</v>
      </c>
      <c r="I44" s="39">
        <v>1849773835</v>
      </c>
      <c r="J44" s="40"/>
      <c r="K44" s="40"/>
      <c r="L44" s="39"/>
      <c r="M44" s="40"/>
      <c r="N44" s="30">
        <f t="shared" si="0"/>
        <v>516736802</v>
      </c>
      <c r="O44" s="32">
        <f t="shared" si="0"/>
        <v>1849773835</v>
      </c>
      <c r="P44" s="32">
        <f t="shared" si="0"/>
        <v>0</v>
      </c>
      <c r="Q44" s="39">
        <v>474354785</v>
      </c>
      <c r="R44" s="39"/>
      <c r="S44" s="32">
        <f t="shared" si="1"/>
        <v>474354785</v>
      </c>
      <c r="T44" s="33" t="s">
        <v>3197</v>
      </c>
      <c r="U44" s="33" t="s">
        <v>209</v>
      </c>
      <c r="V44" s="33">
        <v>7</v>
      </c>
      <c r="W44" s="36">
        <v>0</v>
      </c>
      <c r="X44" s="36"/>
      <c r="Y44" s="36"/>
      <c r="Z44" s="36"/>
      <c r="AA44" s="35">
        <v>120</v>
      </c>
      <c r="AB44" s="36"/>
      <c r="AC44" s="36"/>
      <c r="AD44" s="36"/>
      <c r="AE44" s="37">
        <v>0</v>
      </c>
      <c r="AF44" s="37">
        <v>0</v>
      </c>
      <c r="AG44" s="37">
        <v>0</v>
      </c>
      <c r="AH44" s="37">
        <v>0</v>
      </c>
      <c r="AI44" s="37">
        <v>0</v>
      </c>
      <c r="AJ44" s="37">
        <v>0</v>
      </c>
      <c r="AK44" s="37">
        <v>0</v>
      </c>
      <c r="AL44" s="37">
        <v>2</v>
      </c>
      <c r="AM44" s="37">
        <v>2</v>
      </c>
      <c r="AN44" s="37">
        <v>2</v>
      </c>
      <c r="AO44" s="37">
        <v>1</v>
      </c>
      <c r="AP44" s="37">
        <v>0</v>
      </c>
    </row>
    <row r="45" spans="1:42" ht="36" x14ac:dyDescent="0.25">
      <c r="A45" s="28">
        <v>0</v>
      </c>
      <c r="B45" s="28">
        <v>0</v>
      </c>
      <c r="C45" s="28">
        <v>0</v>
      </c>
      <c r="D45" s="28">
        <v>0</v>
      </c>
      <c r="E45" s="29"/>
      <c r="F45" s="28">
        <v>0</v>
      </c>
      <c r="G45" s="28">
        <v>0</v>
      </c>
      <c r="H45" s="30">
        <v>0</v>
      </c>
      <c r="I45" s="39"/>
      <c r="J45" s="40"/>
      <c r="K45" s="40"/>
      <c r="L45" s="39"/>
      <c r="M45" s="40"/>
      <c r="N45" s="30">
        <f t="shared" si="0"/>
        <v>0</v>
      </c>
      <c r="O45" s="32">
        <f t="shared" si="0"/>
        <v>0</v>
      </c>
      <c r="P45" s="32">
        <f t="shared" si="0"/>
        <v>0</v>
      </c>
      <c r="Q45" s="39"/>
      <c r="R45" s="39"/>
      <c r="S45" s="32">
        <f t="shared" si="1"/>
        <v>0</v>
      </c>
      <c r="T45" s="33" t="s">
        <v>3198</v>
      </c>
      <c r="U45" s="33" t="s">
        <v>209</v>
      </c>
      <c r="V45" s="33">
        <v>1</v>
      </c>
      <c r="W45" s="36">
        <v>0</v>
      </c>
      <c r="X45" s="36"/>
      <c r="Y45" s="36"/>
      <c r="Z45" s="36"/>
      <c r="AA45" s="35">
        <v>20</v>
      </c>
      <c r="AB45" s="36"/>
      <c r="AC45" s="36"/>
      <c r="AD45" s="36"/>
      <c r="AE45" s="37">
        <v>0</v>
      </c>
      <c r="AF45" s="37">
        <v>0</v>
      </c>
      <c r="AG45" s="37">
        <v>0</v>
      </c>
      <c r="AH45" s="37">
        <v>0</v>
      </c>
      <c r="AI45" s="37">
        <v>0</v>
      </c>
      <c r="AJ45" s="37">
        <v>0</v>
      </c>
      <c r="AK45" s="37">
        <v>0</v>
      </c>
      <c r="AL45" s="37">
        <v>0</v>
      </c>
      <c r="AM45" s="37">
        <v>0</v>
      </c>
      <c r="AN45" s="37">
        <v>0</v>
      </c>
      <c r="AO45" s="37">
        <v>0</v>
      </c>
      <c r="AP45" s="37">
        <v>1</v>
      </c>
    </row>
    <row r="46" spans="1:42" ht="60" x14ac:dyDescent="0.25">
      <c r="A46" s="28" t="s">
        <v>483</v>
      </c>
      <c r="B46" s="28" t="s">
        <v>533</v>
      </c>
      <c r="C46" s="28" t="s">
        <v>1737</v>
      </c>
      <c r="D46" s="28">
        <v>245520007</v>
      </c>
      <c r="E46" s="29" t="s">
        <v>3199</v>
      </c>
      <c r="F46" s="28" t="s">
        <v>3200</v>
      </c>
      <c r="G46" s="28" t="s">
        <v>3201</v>
      </c>
      <c r="H46" s="30">
        <v>1000000000</v>
      </c>
      <c r="I46" s="39">
        <v>1088699579</v>
      </c>
      <c r="J46" s="40"/>
      <c r="K46" s="40"/>
      <c r="L46" s="39">
        <v>1537391147</v>
      </c>
      <c r="M46" s="40"/>
      <c r="N46" s="30">
        <f t="shared" si="0"/>
        <v>1000000000</v>
      </c>
      <c r="O46" s="32">
        <f t="shared" si="0"/>
        <v>2626090726</v>
      </c>
      <c r="P46" s="32">
        <f t="shared" si="0"/>
        <v>0</v>
      </c>
      <c r="Q46" s="39">
        <v>91706863</v>
      </c>
      <c r="R46" s="39">
        <v>1261250000</v>
      </c>
      <c r="S46" s="32">
        <f t="shared" si="1"/>
        <v>1352956863</v>
      </c>
      <c r="T46" s="33" t="s">
        <v>3202</v>
      </c>
      <c r="U46" s="33" t="s">
        <v>209</v>
      </c>
      <c r="V46" s="33">
        <v>1</v>
      </c>
      <c r="W46" s="36"/>
      <c r="X46" s="36"/>
      <c r="Y46" s="36">
        <v>1</v>
      </c>
      <c r="Z46" s="36"/>
      <c r="AA46" s="35">
        <v>30</v>
      </c>
      <c r="AB46" s="36"/>
      <c r="AC46" s="36"/>
      <c r="AD46" s="36"/>
      <c r="AE46" s="37">
        <v>0</v>
      </c>
      <c r="AF46" s="37">
        <v>0</v>
      </c>
      <c r="AG46" s="37">
        <v>0</v>
      </c>
      <c r="AH46" s="37">
        <v>0</v>
      </c>
      <c r="AI46" s="37">
        <v>0</v>
      </c>
      <c r="AJ46" s="37">
        <v>0</v>
      </c>
      <c r="AK46" s="37">
        <v>1</v>
      </c>
      <c r="AL46" s="37">
        <v>0</v>
      </c>
      <c r="AM46" s="37">
        <v>0</v>
      </c>
      <c r="AN46" s="37">
        <v>0</v>
      </c>
      <c r="AO46" s="37">
        <v>0</v>
      </c>
      <c r="AP46" s="37">
        <v>0</v>
      </c>
    </row>
    <row r="47" spans="1:42" ht="36" x14ac:dyDescent="0.25">
      <c r="A47" s="28">
        <v>0</v>
      </c>
      <c r="B47" s="28">
        <v>0</v>
      </c>
      <c r="C47" s="28">
        <v>0</v>
      </c>
      <c r="D47" s="28">
        <v>0</v>
      </c>
      <c r="E47" s="29"/>
      <c r="F47" s="28">
        <v>0</v>
      </c>
      <c r="G47" s="28">
        <v>0</v>
      </c>
      <c r="H47" s="30">
        <v>0</v>
      </c>
      <c r="I47" s="39"/>
      <c r="J47" s="40"/>
      <c r="K47" s="40"/>
      <c r="L47" s="39"/>
      <c r="M47" s="40"/>
      <c r="N47" s="30">
        <f t="shared" si="0"/>
        <v>0</v>
      </c>
      <c r="O47" s="32">
        <f t="shared" si="0"/>
        <v>0</v>
      </c>
      <c r="P47" s="32">
        <f t="shared" si="0"/>
        <v>0</v>
      </c>
      <c r="Q47" s="39"/>
      <c r="R47" s="39"/>
      <c r="S47" s="32">
        <f t="shared" si="1"/>
        <v>0</v>
      </c>
      <c r="T47" s="33" t="s">
        <v>3203</v>
      </c>
      <c r="U47" s="33" t="s">
        <v>209</v>
      </c>
      <c r="V47" s="33">
        <v>9</v>
      </c>
      <c r="W47" s="36"/>
      <c r="X47" s="36"/>
      <c r="Y47" s="36"/>
      <c r="Z47" s="36"/>
      <c r="AA47" s="35">
        <v>30</v>
      </c>
      <c r="AB47" s="36"/>
      <c r="AC47" s="36"/>
      <c r="AD47" s="36"/>
      <c r="AE47" s="37">
        <v>0</v>
      </c>
      <c r="AF47" s="37">
        <v>0</v>
      </c>
      <c r="AG47" s="37">
        <v>0</v>
      </c>
      <c r="AH47" s="37">
        <v>9</v>
      </c>
      <c r="AI47" s="37">
        <v>0</v>
      </c>
      <c r="AJ47" s="37">
        <v>0</v>
      </c>
      <c r="AK47" s="37">
        <v>0</v>
      </c>
      <c r="AL47" s="37">
        <v>0</v>
      </c>
      <c r="AM47" s="37">
        <v>0</v>
      </c>
      <c r="AN47" s="37">
        <v>0</v>
      </c>
      <c r="AO47" s="37">
        <v>0</v>
      </c>
      <c r="AP47" s="37">
        <v>0</v>
      </c>
    </row>
    <row r="48" spans="1:42" ht="72" x14ac:dyDescent="0.25">
      <c r="A48" s="28" t="s">
        <v>483</v>
      </c>
      <c r="B48" s="28" t="s">
        <v>550</v>
      </c>
      <c r="C48" s="28" t="s">
        <v>551</v>
      </c>
      <c r="D48" s="28">
        <v>241120000</v>
      </c>
      <c r="E48" s="29" t="s">
        <v>3204</v>
      </c>
      <c r="F48" s="28" t="s">
        <v>3205</v>
      </c>
      <c r="G48" s="28" t="s">
        <v>3206</v>
      </c>
      <c r="H48" s="30">
        <v>787500000</v>
      </c>
      <c r="I48" s="39">
        <v>1055993634</v>
      </c>
      <c r="J48" s="40"/>
      <c r="K48" s="40"/>
      <c r="L48" s="39">
        <v>1608741000</v>
      </c>
      <c r="M48" s="40"/>
      <c r="N48" s="30">
        <f t="shared" si="0"/>
        <v>787500000</v>
      </c>
      <c r="O48" s="32">
        <f t="shared" si="0"/>
        <v>2664734634</v>
      </c>
      <c r="P48" s="32">
        <f t="shared" si="0"/>
        <v>0</v>
      </c>
      <c r="Q48" s="39">
        <v>244901995</v>
      </c>
      <c r="R48" s="39">
        <v>108741000</v>
      </c>
      <c r="S48" s="32">
        <f t="shared" si="1"/>
        <v>353642995</v>
      </c>
      <c r="T48" s="33" t="s">
        <v>3207</v>
      </c>
      <c r="U48" s="33" t="s">
        <v>209</v>
      </c>
      <c r="V48" s="33">
        <v>1</v>
      </c>
      <c r="W48" s="36"/>
      <c r="X48" s="36"/>
      <c r="Y48" s="36"/>
      <c r="Z48" s="36"/>
      <c r="AA48" s="35">
        <v>90</v>
      </c>
      <c r="AB48" s="36"/>
      <c r="AC48" s="36"/>
      <c r="AD48" s="36"/>
      <c r="AE48" s="37">
        <v>0</v>
      </c>
      <c r="AF48" s="37">
        <v>0</v>
      </c>
      <c r="AG48" s="37">
        <v>0</v>
      </c>
      <c r="AH48" s="37">
        <v>0</v>
      </c>
      <c r="AI48" s="37">
        <v>0</v>
      </c>
      <c r="AJ48" s="37">
        <v>0</v>
      </c>
      <c r="AK48" s="37">
        <v>0.33</v>
      </c>
      <c r="AL48" s="37">
        <v>0.33</v>
      </c>
      <c r="AM48" s="37">
        <v>0.33</v>
      </c>
      <c r="AN48" s="37">
        <v>0</v>
      </c>
      <c r="AO48" s="37">
        <v>0</v>
      </c>
      <c r="AP48" s="37">
        <v>0</v>
      </c>
    </row>
    <row r="49" spans="1:42" ht="24" x14ac:dyDescent="0.25">
      <c r="A49" s="28">
        <v>0</v>
      </c>
      <c r="B49" s="28">
        <v>0</v>
      </c>
      <c r="C49" s="28">
        <v>0</v>
      </c>
      <c r="D49" s="28">
        <v>0</v>
      </c>
      <c r="E49" s="29"/>
      <c r="F49" s="28">
        <v>0</v>
      </c>
      <c r="G49" s="28">
        <v>0</v>
      </c>
      <c r="H49" s="30">
        <v>0</v>
      </c>
      <c r="I49" s="39"/>
      <c r="J49" s="40"/>
      <c r="K49" s="40"/>
      <c r="L49" s="39"/>
      <c r="M49" s="40"/>
      <c r="N49" s="30">
        <f t="shared" si="0"/>
        <v>0</v>
      </c>
      <c r="O49" s="32">
        <f t="shared" si="0"/>
        <v>0</v>
      </c>
      <c r="P49" s="32">
        <f t="shared" si="0"/>
        <v>0</v>
      </c>
      <c r="Q49" s="39"/>
      <c r="R49" s="39"/>
      <c r="S49" s="32">
        <f t="shared" si="1"/>
        <v>0</v>
      </c>
      <c r="T49" s="33" t="s">
        <v>3208</v>
      </c>
      <c r="U49" s="33" t="s">
        <v>209</v>
      </c>
      <c r="V49" s="33">
        <v>7</v>
      </c>
      <c r="W49" s="36">
        <v>1</v>
      </c>
      <c r="X49" s="36"/>
      <c r="Y49" s="36">
        <v>1</v>
      </c>
      <c r="Z49" s="36"/>
      <c r="AA49" s="35">
        <v>14</v>
      </c>
      <c r="AB49" s="36">
        <v>30</v>
      </c>
      <c r="AC49" s="36"/>
      <c r="AD49" s="36"/>
      <c r="AE49" s="37">
        <v>0</v>
      </c>
      <c r="AF49" s="37">
        <v>0</v>
      </c>
      <c r="AG49" s="37">
        <v>0</v>
      </c>
      <c r="AH49" s="37">
        <v>1</v>
      </c>
      <c r="AI49" s="37">
        <v>1</v>
      </c>
      <c r="AJ49" s="37">
        <v>1</v>
      </c>
      <c r="AK49" s="37">
        <v>1</v>
      </c>
      <c r="AL49" s="37">
        <v>1</v>
      </c>
      <c r="AM49" s="37">
        <v>1</v>
      </c>
      <c r="AN49" s="37">
        <v>1</v>
      </c>
      <c r="AO49" s="37">
        <v>0</v>
      </c>
      <c r="AP49" s="37">
        <v>0</v>
      </c>
    </row>
    <row r="50" spans="1:42" ht="24" x14ac:dyDescent="0.25">
      <c r="A50" s="28">
        <v>0</v>
      </c>
      <c r="B50" s="28">
        <v>0</v>
      </c>
      <c r="C50" s="28">
        <v>0</v>
      </c>
      <c r="D50" s="28">
        <v>0</v>
      </c>
      <c r="E50" s="29"/>
      <c r="F50" s="28">
        <v>0</v>
      </c>
      <c r="G50" s="28">
        <v>0</v>
      </c>
      <c r="H50" s="30">
        <v>0</v>
      </c>
      <c r="I50" s="39"/>
      <c r="J50" s="40"/>
      <c r="K50" s="40"/>
      <c r="L50" s="39"/>
      <c r="M50" s="40"/>
      <c r="N50" s="30">
        <f t="shared" si="0"/>
        <v>0</v>
      </c>
      <c r="O50" s="32">
        <f t="shared" si="0"/>
        <v>0</v>
      </c>
      <c r="P50" s="32">
        <f t="shared" si="0"/>
        <v>0</v>
      </c>
      <c r="Q50" s="39"/>
      <c r="R50" s="39"/>
      <c r="S50" s="32">
        <f t="shared" si="1"/>
        <v>0</v>
      </c>
      <c r="T50" s="33" t="s">
        <v>3209</v>
      </c>
      <c r="U50" s="33" t="s">
        <v>209</v>
      </c>
      <c r="V50" s="33">
        <v>3</v>
      </c>
      <c r="W50" s="36">
        <v>1</v>
      </c>
      <c r="X50" s="36"/>
      <c r="Y50" s="36">
        <v>1</v>
      </c>
      <c r="Z50" s="36"/>
      <c r="AA50" s="35">
        <v>3</v>
      </c>
      <c r="AB50" s="36">
        <v>30</v>
      </c>
      <c r="AC50" s="36"/>
      <c r="AD50" s="36"/>
      <c r="AE50" s="37">
        <v>0</v>
      </c>
      <c r="AF50" s="37">
        <v>0</v>
      </c>
      <c r="AG50" s="37">
        <v>0</v>
      </c>
      <c r="AH50" s="37">
        <v>1</v>
      </c>
      <c r="AI50" s="37">
        <v>0</v>
      </c>
      <c r="AJ50" s="37">
        <v>0</v>
      </c>
      <c r="AK50" s="37">
        <v>3</v>
      </c>
      <c r="AL50" s="37">
        <v>0</v>
      </c>
      <c r="AM50" s="37">
        <v>0</v>
      </c>
      <c r="AN50" s="37">
        <v>3</v>
      </c>
      <c r="AO50" s="37">
        <v>0</v>
      </c>
      <c r="AP50" s="37">
        <v>0</v>
      </c>
    </row>
    <row r="51" spans="1:42" ht="36" x14ac:dyDescent="0.25">
      <c r="A51" s="28">
        <v>0</v>
      </c>
      <c r="B51" s="28">
        <v>0</v>
      </c>
      <c r="C51" s="28">
        <v>0</v>
      </c>
      <c r="D51" s="28">
        <v>0</v>
      </c>
      <c r="E51" s="29"/>
      <c r="F51" s="28">
        <v>0</v>
      </c>
      <c r="G51" s="28">
        <v>0</v>
      </c>
      <c r="H51" s="30">
        <v>0</v>
      </c>
      <c r="I51" s="39"/>
      <c r="J51" s="40"/>
      <c r="K51" s="40"/>
      <c r="L51" s="39"/>
      <c r="M51" s="40"/>
      <c r="N51" s="30">
        <f t="shared" si="0"/>
        <v>0</v>
      </c>
      <c r="O51" s="32">
        <f t="shared" si="0"/>
        <v>0</v>
      </c>
      <c r="P51" s="32">
        <f t="shared" si="0"/>
        <v>0</v>
      </c>
      <c r="Q51" s="39"/>
      <c r="R51" s="39"/>
      <c r="S51" s="32">
        <f t="shared" si="1"/>
        <v>0</v>
      </c>
      <c r="T51" s="33" t="s">
        <v>3210</v>
      </c>
      <c r="U51" s="33" t="s">
        <v>209</v>
      </c>
      <c r="V51" s="33">
        <v>1</v>
      </c>
      <c r="W51" s="36"/>
      <c r="X51" s="36"/>
      <c r="Y51" s="36"/>
      <c r="Z51" s="36"/>
      <c r="AA51" s="35">
        <v>2</v>
      </c>
      <c r="AB51" s="36"/>
      <c r="AC51" s="36"/>
      <c r="AD51" s="36"/>
      <c r="AE51" s="37">
        <v>0</v>
      </c>
      <c r="AF51" s="37">
        <v>0</v>
      </c>
      <c r="AG51" s="37">
        <v>0</v>
      </c>
      <c r="AH51" s="37">
        <v>0</v>
      </c>
      <c r="AI51" s="37">
        <v>0</v>
      </c>
      <c r="AJ51" s="37">
        <v>1</v>
      </c>
      <c r="AK51" s="37">
        <v>0</v>
      </c>
      <c r="AL51" s="37">
        <v>0</v>
      </c>
      <c r="AM51" s="37">
        <v>0</v>
      </c>
      <c r="AN51" s="37">
        <v>0</v>
      </c>
      <c r="AO51" s="37">
        <v>0</v>
      </c>
      <c r="AP51" s="37">
        <v>0</v>
      </c>
    </row>
    <row r="52" spans="1:42" ht="48" x14ac:dyDescent="0.25">
      <c r="A52" s="28">
        <v>0</v>
      </c>
      <c r="B52" s="28">
        <v>0</v>
      </c>
      <c r="C52" s="28">
        <v>0</v>
      </c>
      <c r="D52" s="28">
        <v>0</v>
      </c>
      <c r="E52" s="29"/>
      <c r="F52" s="28">
        <v>0</v>
      </c>
      <c r="G52" s="28">
        <v>0</v>
      </c>
      <c r="H52" s="30">
        <v>0</v>
      </c>
      <c r="I52" s="39"/>
      <c r="J52" s="40"/>
      <c r="K52" s="40"/>
      <c r="L52" s="39"/>
      <c r="M52" s="40"/>
      <c r="N52" s="30">
        <f t="shared" si="0"/>
        <v>0</v>
      </c>
      <c r="O52" s="32">
        <f t="shared" si="0"/>
        <v>0</v>
      </c>
      <c r="P52" s="32">
        <f t="shared" si="0"/>
        <v>0</v>
      </c>
      <c r="Q52" s="39"/>
      <c r="R52" s="39"/>
      <c r="S52" s="32">
        <f t="shared" si="1"/>
        <v>0</v>
      </c>
      <c r="T52" s="33" t="s">
        <v>3211</v>
      </c>
      <c r="U52" s="33" t="s">
        <v>209</v>
      </c>
      <c r="V52" s="33">
        <v>1</v>
      </c>
      <c r="W52" s="36"/>
      <c r="X52" s="36"/>
      <c r="Y52" s="36"/>
      <c r="Z52" s="36"/>
      <c r="AA52" s="35">
        <v>30</v>
      </c>
      <c r="AB52" s="36"/>
      <c r="AC52" s="36"/>
      <c r="AD52" s="36"/>
      <c r="AE52" s="37">
        <v>0</v>
      </c>
      <c r="AF52" s="37">
        <v>0</v>
      </c>
      <c r="AG52" s="37">
        <v>0</v>
      </c>
      <c r="AH52" s="37">
        <v>0</v>
      </c>
      <c r="AI52" s="37">
        <v>0</v>
      </c>
      <c r="AJ52" s="37">
        <v>0</v>
      </c>
      <c r="AK52" s="37">
        <v>0</v>
      </c>
      <c r="AL52" s="37">
        <v>1</v>
      </c>
      <c r="AM52" s="37">
        <v>0</v>
      </c>
      <c r="AN52" s="37">
        <v>0</v>
      </c>
      <c r="AO52" s="37">
        <v>0</v>
      </c>
      <c r="AP52" s="37">
        <v>0</v>
      </c>
    </row>
    <row r="53" spans="1:42" ht="108" x14ac:dyDescent="0.25">
      <c r="A53" s="28" t="s">
        <v>483</v>
      </c>
      <c r="B53" s="28" t="s">
        <v>533</v>
      </c>
      <c r="C53" s="28" t="s">
        <v>1737</v>
      </c>
      <c r="D53" s="28">
        <v>245520002</v>
      </c>
      <c r="E53" s="29" t="s">
        <v>3212</v>
      </c>
      <c r="F53" s="28" t="s">
        <v>3213</v>
      </c>
      <c r="G53" s="28" t="s">
        <v>3214</v>
      </c>
      <c r="H53" s="30">
        <v>210000000</v>
      </c>
      <c r="I53" s="39">
        <v>578557667</v>
      </c>
      <c r="J53" s="40"/>
      <c r="K53" s="40"/>
      <c r="L53" s="39"/>
      <c r="M53" s="40"/>
      <c r="N53" s="30">
        <f t="shared" si="0"/>
        <v>210000000</v>
      </c>
      <c r="O53" s="32">
        <f t="shared" si="0"/>
        <v>578557667</v>
      </c>
      <c r="P53" s="32">
        <f t="shared" si="0"/>
        <v>0</v>
      </c>
      <c r="Q53" s="39">
        <v>121537100</v>
      </c>
      <c r="R53" s="39"/>
      <c r="S53" s="32">
        <f t="shared" si="1"/>
        <v>121537100</v>
      </c>
      <c r="T53" s="33" t="s">
        <v>3215</v>
      </c>
      <c r="U53" s="33" t="s">
        <v>209</v>
      </c>
      <c r="V53" s="33">
        <v>3</v>
      </c>
      <c r="W53" s="36">
        <v>4</v>
      </c>
      <c r="X53" s="36"/>
      <c r="Y53" s="36">
        <v>4</v>
      </c>
      <c r="Z53" s="36"/>
      <c r="AA53" s="35">
        <v>9</v>
      </c>
      <c r="AB53" s="36">
        <v>30</v>
      </c>
      <c r="AC53" s="36"/>
      <c r="AD53" s="36"/>
      <c r="AE53" s="37">
        <v>0</v>
      </c>
      <c r="AF53" s="37">
        <v>0</v>
      </c>
      <c r="AG53" s="37">
        <v>0</v>
      </c>
      <c r="AH53" s="37">
        <v>0</v>
      </c>
      <c r="AI53" s="37">
        <v>0</v>
      </c>
      <c r="AJ53" s="37">
        <v>0</v>
      </c>
      <c r="AK53" s="37">
        <v>0</v>
      </c>
      <c r="AL53" s="37">
        <v>0</v>
      </c>
      <c r="AM53" s="37">
        <v>1</v>
      </c>
      <c r="AN53" s="37">
        <v>1</v>
      </c>
      <c r="AO53" s="37">
        <v>1</v>
      </c>
      <c r="AP53" s="37">
        <v>0</v>
      </c>
    </row>
    <row r="54" spans="1:42" x14ac:dyDescent="0.25">
      <c r="A54" s="28">
        <v>0</v>
      </c>
      <c r="B54" s="28">
        <v>0</v>
      </c>
      <c r="C54" s="28">
        <v>0</v>
      </c>
      <c r="D54" s="28">
        <v>0</v>
      </c>
      <c r="E54" s="29"/>
      <c r="F54" s="28">
        <v>0</v>
      </c>
      <c r="G54" s="28">
        <v>0</v>
      </c>
      <c r="H54" s="30">
        <v>0</v>
      </c>
      <c r="I54" s="39"/>
      <c r="J54" s="40"/>
      <c r="K54" s="40"/>
      <c r="L54" s="39"/>
      <c r="M54" s="40"/>
      <c r="N54" s="30">
        <f t="shared" si="0"/>
        <v>0</v>
      </c>
      <c r="O54" s="32">
        <f t="shared" si="0"/>
        <v>0</v>
      </c>
      <c r="P54" s="32">
        <f t="shared" si="0"/>
        <v>0</v>
      </c>
      <c r="Q54" s="39"/>
      <c r="R54" s="39"/>
      <c r="S54" s="32">
        <f t="shared" si="1"/>
        <v>0</v>
      </c>
      <c r="T54" s="33">
        <v>0</v>
      </c>
      <c r="U54" s="33">
        <v>0</v>
      </c>
      <c r="V54" s="33">
        <v>0</v>
      </c>
      <c r="W54" s="36"/>
      <c r="X54" s="36"/>
      <c r="Y54" s="36"/>
      <c r="Z54" s="36"/>
      <c r="AA54" s="35">
        <v>0</v>
      </c>
      <c r="AB54" s="36"/>
      <c r="AC54" s="36"/>
      <c r="AD54" s="36"/>
      <c r="AE54" s="37">
        <v>0</v>
      </c>
      <c r="AF54" s="37">
        <v>0</v>
      </c>
      <c r="AG54" s="37">
        <v>0</v>
      </c>
      <c r="AH54" s="37">
        <v>0</v>
      </c>
      <c r="AI54" s="37">
        <v>0</v>
      </c>
      <c r="AJ54" s="37">
        <v>0</v>
      </c>
      <c r="AK54" s="37">
        <v>0</v>
      </c>
      <c r="AL54" s="37">
        <v>0</v>
      </c>
      <c r="AM54" s="37">
        <v>0</v>
      </c>
      <c r="AN54" s="37">
        <v>0</v>
      </c>
      <c r="AO54" s="37">
        <v>0</v>
      </c>
      <c r="AP54" s="37">
        <v>0</v>
      </c>
    </row>
    <row r="55" spans="1:42" ht="72" x14ac:dyDescent="0.25">
      <c r="A55" s="28" t="s">
        <v>483</v>
      </c>
      <c r="B55" s="28" t="s">
        <v>533</v>
      </c>
      <c r="C55" s="28" t="s">
        <v>1737</v>
      </c>
      <c r="D55" s="28">
        <v>245520008</v>
      </c>
      <c r="E55" s="29" t="s">
        <v>3216</v>
      </c>
      <c r="F55" s="28" t="s">
        <v>3217</v>
      </c>
      <c r="G55" s="28" t="s">
        <v>3218</v>
      </c>
      <c r="H55" s="30">
        <v>525000000</v>
      </c>
      <c r="I55" s="39">
        <v>725000000</v>
      </c>
      <c r="J55" s="40"/>
      <c r="K55" s="40"/>
      <c r="L55" s="39">
        <v>182798840</v>
      </c>
      <c r="M55" s="40"/>
      <c r="N55" s="30">
        <f t="shared" si="0"/>
        <v>525000000</v>
      </c>
      <c r="O55" s="32">
        <f t="shared" si="0"/>
        <v>907798840</v>
      </c>
      <c r="P55" s="32">
        <f t="shared" si="0"/>
        <v>0</v>
      </c>
      <c r="Q55" s="39">
        <v>0</v>
      </c>
      <c r="R55" s="39"/>
      <c r="S55" s="32">
        <f t="shared" si="1"/>
        <v>0</v>
      </c>
      <c r="T55" s="33" t="s">
        <v>3219</v>
      </c>
      <c r="U55" s="33" t="s">
        <v>209</v>
      </c>
      <c r="V55" s="33">
        <v>35</v>
      </c>
      <c r="W55" s="36"/>
      <c r="X55" s="36"/>
      <c r="Y55" s="36"/>
      <c r="Z55" s="36"/>
      <c r="AA55" s="35">
        <v>60</v>
      </c>
      <c r="AB55" s="36"/>
      <c r="AC55" s="36"/>
      <c r="AD55" s="36"/>
      <c r="AE55" s="37">
        <v>0</v>
      </c>
      <c r="AF55" s="37">
        <v>0</v>
      </c>
      <c r="AG55" s="37">
        <v>0</v>
      </c>
      <c r="AH55" s="37">
        <v>0</v>
      </c>
      <c r="AI55" s="37">
        <v>0</v>
      </c>
      <c r="AJ55" s="37">
        <v>25</v>
      </c>
      <c r="AK55" s="37">
        <v>0</v>
      </c>
      <c r="AL55" s="37">
        <v>0</v>
      </c>
      <c r="AM55" s="37">
        <v>0</v>
      </c>
      <c r="AN55" s="37">
        <v>0</v>
      </c>
      <c r="AO55" s="37">
        <v>0</v>
      </c>
      <c r="AP55" s="37">
        <v>10</v>
      </c>
    </row>
    <row r="56" spans="1:42" x14ac:dyDescent="0.25">
      <c r="A56" s="28"/>
      <c r="B56" s="28"/>
      <c r="C56" s="28"/>
      <c r="D56" s="28"/>
      <c r="E56" s="28"/>
      <c r="F56" s="28"/>
      <c r="G56" s="28"/>
      <c r="H56" s="30"/>
      <c r="I56" s="39"/>
      <c r="J56" s="40"/>
      <c r="K56" s="40"/>
      <c r="L56" s="39"/>
      <c r="M56" s="40"/>
      <c r="N56" s="30">
        <f t="shared" si="0"/>
        <v>0</v>
      </c>
      <c r="O56" s="32">
        <f t="shared" si="0"/>
        <v>0</v>
      </c>
      <c r="P56" s="32">
        <f t="shared" si="0"/>
        <v>0</v>
      </c>
      <c r="Q56" s="39"/>
      <c r="R56" s="39"/>
      <c r="S56" s="32">
        <f t="shared" si="1"/>
        <v>0</v>
      </c>
      <c r="T56" s="33"/>
      <c r="U56" s="33"/>
      <c r="V56" s="33"/>
      <c r="W56" s="36"/>
      <c r="X56" s="36"/>
      <c r="Y56" s="36"/>
      <c r="Z56" s="36"/>
      <c r="AA56" s="35"/>
      <c r="AB56" s="36"/>
      <c r="AC56" s="36"/>
      <c r="AD56" s="36"/>
      <c r="AE56" s="37"/>
      <c r="AF56" s="37"/>
      <c r="AG56" s="37"/>
      <c r="AH56" s="37"/>
      <c r="AI56" s="37"/>
      <c r="AJ56" s="37"/>
      <c r="AK56" s="37"/>
      <c r="AL56" s="37"/>
      <c r="AM56" s="37"/>
      <c r="AN56" s="37"/>
      <c r="AO56" s="37"/>
      <c r="AP56" s="37"/>
    </row>
    <row r="57" spans="1:42" x14ac:dyDescent="0.25">
      <c r="K57" s="168"/>
    </row>
    <row r="59" spans="1:42" x14ac:dyDescent="0.25">
      <c r="I59" s="549"/>
      <c r="J59" s="101"/>
      <c r="K59" s="101"/>
      <c r="L59" s="550"/>
      <c r="M59" s="101"/>
      <c r="N59" s="551"/>
      <c r="O59" s="101"/>
      <c r="P59" s="101"/>
      <c r="Q59" s="549"/>
      <c r="R59" s="549"/>
      <c r="S59" s="552"/>
    </row>
  </sheetData>
  <sheetProtection algorithmName="SHA-512" hashValue="f0ftSghsBgAfoaegDzRfotv2HlPZorVg4tod0rsJPjTs4bw9IG4lly0UKrPFzz5C/Lz3AKk4wEe0PxeW53VBGQ==" saltValue="6PIUXqkurOL3Uc2ixmOCVg==" spinCount="100000" sheet="1" objects="1" scenarios="1" formatCell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4"/>
  <sheetViews>
    <sheetView view="pageBreakPreview" topLeftCell="D4" zoomScale="90" zoomScaleNormal="71" zoomScaleSheetLayoutView="90" workbookViewId="0">
      <pane ySplit="5" topLeftCell="A19" activePane="bottomLeft" state="frozen"/>
      <selection activeCell="A4" sqref="A4"/>
      <selection pane="bottomLeft" activeCell="R5" sqref="R5"/>
    </sheetView>
  </sheetViews>
  <sheetFormatPr baseColWidth="10" defaultRowHeight="15" x14ac:dyDescent="0.25"/>
  <cols>
    <col min="1" max="1" width="15.7109375" style="1" customWidth="1"/>
    <col min="2" max="2" width="17.7109375" style="1" customWidth="1"/>
    <col min="3" max="3" width="18.7109375" style="1" customWidth="1"/>
    <col min="4" max="4" width="13.7109375" style="1" customWidth="1"/>
    <col min="5" max="5" width="14.7109375" style="1" customWidth="1"/>
    <col min="6" max="6" width="15.5703125" style="1" customWidth="1"/>
    <col min="7" max="7" width="12.140625" style="1" customWidth="1"/>
    <col min="8" max="8" width="22.7109375" style="1" customWidth="1"/>
    <col min="9" max="10" width="14.7109375" style="1" customWidth="1"/>
    <col min="11" max="11" width="28.7109375" style="1" customWidth="1"/>
    <col min="12" max="12" width="11.7109375" style="1" customWidth="1"/>
    <col min="13" max="14" width="14.28515625" style="1" customWidth="1"/>
    <col min="15" max="16" width="11.7109375" style="1" customWidth="1"/>
    <col min="17" max="17" width="24.7109375" style="1" customWidth="1"/>
    <col min="18" max="16384" width="11.42578125" style="1"/>
  </cols>
  <sheetData>
    <row r="1" spans="1:22" x14ac:dyDescent="0.25">
      <c r="A1" s="645" t="s">
        <v>0</v>
      </c>
      <c r="B1" s="645"/>
      <c r="C1" s="645"/>
      <c r="D1" s="645"/>
      <c r="E1" s="645"/>
      <c r="F1" s="645"/>
      <c r="G1" s="645"/>
      <c r="H1" s="645"/>
      <c r="I1" s="645"/>
      <c r="J1" s="645"/>
      <c r="K1" s="645"/>
      <c r="L1" s="645"/>
      <c r="M1" s="645"/>
      <c r="N1" s="645"/>
      <c r="O1" s="645"/>
    </row>
    <row r="2" spans="1:22" x14ac:dyDescent="0.25">
      <c r="A2" s="645" t="s">
        <v>1</v>
      </c>
      <c r="B2" s="645"/>
      <c r="C2" s="645"/>
      <c r="D2" s="645"/>
      <c r="E2" s="645"/>
      <c r="F2" s="645"/>
      <c r="G2" s="645"/>
      <c r="H2" s="645"/>
      <c r="I2" s="645"/>
      <c r="J2" s="645"/>
      <c r="K2" s="645"/>
      <c r="L2" s="645"/>
      <c r="M2" s="645"/>
      <c r="N2" s="645"/>
      <c r="O2" s="645"/>
    </row>
    <row r="3" spans="1:22" x14ac:dyDescent="0.25">
      <c r="A3" s="645" t="s">
        <v>2</v>
      </c>
      <c r="B3" s="645"/>
      <c r="C3" s="645"/>
      <c r="D3" s="645"/>
      <c r="E3" s="645"/>
      <c r="F3" s="645"/>
      <c r="G3" s="645"/>
      <c r="H3" s="645" t="s">
        <v>3</v>
      </c>
      <c r="I3" s="645"/>
      <c r="J3" s="645"/>
      <c r="K3" s="645"/>
      <c r="L3" s="645"/>
      <c r="M3" s="645"/>
      <c r="N3" s="645"/>
      <c r="O3" s="645"/>
    </row>
    <row r="4" spans="1:22" x14ac:dyDescent="0.25">
      <c r="A4" s="645">
        <v>2013</v>
      </c>
      <c r="B4" s="645"/>
      <c r="C4" s="645"/>
      <c r="D4" s="645"/>
      <c r="E4" s="645"/>
      <c r="F4" s="645"/>
      <c r="G4" s="645"/>
      <c r="H4" s="645"/>
      <c r="I4" s="645"/>
      <c r="J4" s="645"/>
      <c r="K4" s="645"/>
      <c r="L4" s="645"/>
      <c r="M4" s="645"/>
      <c r="N4" s="645"/>
      <c r="O4" s="645"/>
    </row>
    <row r="5" spans="1:22" x14ac:dyDescent="0.25">
      <c r="A5" s="193"/>
      <c r="B5" s="193"/>
      <c r="C5" s="193"/>
      <c r="D5" s="193"/>
      <c r="E5" s="193"/>
      <c r="F5" s="193"/>
      <c r="G5" s="193"/>
      <c r="H5" s="193"/>
      <c r="I5" s="193"/>
      <c r="J5" s="193"/>
      <c r="K5" s="193"/>
      <c r="L5" s="194"/>
      <c r="M5" s="182"/>
      <c r="N5" s="182"/>
      <c r="O5" s="182"/>
      <c r="P5" s="168"/>
      <c r="Q5" s="168"/>
    </row>
    <row r="6" spans="1:22" x14ac:dyDescent="0.25">
      <c r="A6" s="469" t="s">
        <v>4</v>
      </c>
      <c r="B6" s="712" t="s">
        <v>2991</v>
      </c>
      <c r="C6" s="712"/>
      <c r="D6" s="712"/>
      <c r="E6" s="712"/>
      <c r="F6" s="712"/>
      <c r="G6" s="712"/>
      <c r="H6" s="712"/>
      <c r="I6" s="712"/>
      <c r="J6" s="712"/>
      <c r="K6" s="712"/>
      <c r="L6" s="712"/>
      <c r="M6" s="712"/>
      <c r="N6" s="712"/>
      <c r="O6" s="712"/>
      <c r="P6" s="168"/>
      <c r="Q6" s="168"/>
    </row>
    <row r="7" spans="1:22"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22" ht="32.25" customHeight="1" x14ac:dyDescent="0.25">
      <c r="A8" s="638"/>
      <c r="B8" s="638"/>
      <c r="C8" s="638"/>
      <c r="D8" s="638"/>
      <c r="E8" s="638"/>
      <c r="F8" s="638"/>
      <c r="G8" s="638"/>
      <c r="H8" s="638"/>
      <c r="I8" s="644"/>
      <c r="J8" s="644"/>
      <c r="K8" s="638"/>
      <c r="L8" s="638"/>
      <c r="M8" s="638"/>
      <c r="N8" s="640"/>
      <c r="O8" s="640"/>
      <c r="P8" s="640"/>
      <c r="Q8" s="642"/>
      <c r="S8" s="6"/>
      <c r="T8" s="6"/>
      <c r="U8" s="6"/>
      <c r="V8" s="6"/>
    </row>
    <row r="9" spans="1:22" ht="90" x14ac:dyDescent="0.25">
      <c r="A9" s="37" t="s">
        <v>23</v>
      </c>
      <c r="B9" s="37" t="s">
        <v>24</v>
      </c>
      <c r="C9" s="37" t="s">
        <v>25</v>
      </c>
      <c r="D9" s="37">
        <v>211180000</v>
      </c>
      <c r="E9" s="37" t="s">
        <v>403</v>
      </c>
      <c r="F9" s="96">
        <v>2012050000217</v>
      </c>
      <c r="G9" s="37" t="s">
        <v>2992</v>
      </c>
      <c r="H9" s="8" t="s">
        <v>2994</v>
      </c>
      <c r="I9" s="490">
        <v>-25000000</v>
      </c>
      <c r="J9" s="170"/>
      <c r="K9" s="365" t="s">
        <v>3085</v>
      </c>
      <c r="L9" s="487">
        <v>80</v>
      </c>
      <c r="M9" s="491">
        <v>0.8</v>
      </c>
      <c r="N9" s="61"/>
      <c r="O9" s="492">
        <v>0.7</v>
      </c>
      <c r="P9" s="170"/>
      <c r="Q9" s="37" t="s">
        <v>3086</v>
      </c>
      <c r="R9" s="14"/>
      <c r="U9" s="97"/>
      <c r="V9" s="6"/>
    </row>
    <row r="10" spans="1:22" ht="120" x14ac:dyDescent="0.25">
      <c r="A10" s="37" t="s">
        <v>23</v>
      </c>
      <c r="B10" s="37" t="s">
        <v>1146</v>
      </c>
      <c r="C10" s="37" t="s">
        <v>1338</v>
      </c>
      <c r="D10" s="37">
        <v>212210000</v>
      </c>
      <c r="E10" s="37" t="s">
        <v>3087</v>
      </c>
      <c r="F10" s="96" t="s">
        <v>2999</v>
      </c>
      <c r="G10" s="37" t="s">
        <v>2998</v>
      </c>
      <c r="H10" s="8" t="s">
        <v>3000</v>
      </c>
      <c r="I10" s="493">
        <v>0</v>
      </c>
      <c r="J10" s="37"/>
      <c r="K10" s="365" t="s">
        <v>3088</v>
      </c>
      <c r="L10" s="487">
        <v>50</v>
      </c>
      <c r="M10" s="491">
        <v>0.5</v>
      </c>
      <c r="N10" s="61"/>
      <c r="O10" s="491">
        <v>0.16</v>
      </c>
      <c r="P10" s="36"/>
      <c r="Q10" s="133" t="s">
        <v>3089</v>
      </c>
      <c r="R10" s="14"/>
      <c r="U10" s="97"/>
    </row>
    <row r="11" spans="1:22" ht="120" x14ac:dyDescent="0.25">
      <c r="A11" s="37" t="s">
        <v>23</v>
      </c>
      <c r="B11" s="37" t="s">
        <v>1146</v>
      </c>
      <c r="C11" s="37" t="s">
        <v>1147</v>
      </c>
      <c r="D11" s="37">
        <v>212320000</v>
      </c>
      <c r="E11" s="37" t="s">
        <v>1489</v>
      </c>
      <c r="F11" s="96" t="s">
        <v>3006</v>
      </c>
      <c r="G11" s="37" t="s">
        <v>3005</v>
      </c>
      <c r="H11" s="8" t="s">
        <v>3007</v>
      </c>
      <c r="I11" s="493">
        <v>0</v>
      </c>
      <c r="J11" s="37"/>
      <c r="K11" s="365" t="s">
        <v>1490</v>
      </c>
      <c r="L11" s="487">
        <v>1</v>
      </c>
      <c r="M11" s="491">
        <v>1</v>
      </c>
      <c r="N11" s="61"/>
      <c r="O11" s="494">
        <v>0.5</v>
      </c>
      <c r="P11" s="36"/>
      <c r="Q11" s="36"/>
      <c r="R11" s="14"/>
      <c r="U11" s="97"/>
    </row>
    <row r="12" spans="1:22" ht="105" x14ac:dyDescent="0.25">
      <c r="A12" s="37" t="s">
        <v>52</v>
      </c>
      <c r="B12" s="37" t="s">
        <v>1995</v>
      </c>
      <c r="C12" s="37" t="s">
        <v>1996</v>
      </c>
      <c r="D12" s="37">
        <v>223110000</v>
      </c>
      <c r="E12" s="37" t="s">
        <v>3090</v>
      </c>
      <c r="F12" s="96" t="s">
        <v>3010</v>
      </c>
      <c r="G12" s="127" t="s">
        <v>3009</v>
      </c>
      <c r="H12" s="8" t="s">
        <v>3011</v>
      </c>
      <c r="I12" s="495">
        <v>2608563011</v>
      </c>
      <c r="J12" s="37"/>
      <c r="K12" s="37" t="s">
        <v>3091</v>
      </c>
      <c r="L12" s="487">
        <v>1400</v>
      </c>
      <c r="M12" s="496">
        <v>1400</v>
      </c>
      <c r="N12" s="61"/>
      <c r="O12" s="497">
        <v>1121</v>
      </c>
      <c r="P12" s="36"/>
      <c r="Q12" s="36"/>
      <c r="R12" s="14"/>
      <c r="U12" s="97"/>
    </row>
    <row r="13" spans="1:22" ht="60" x14ac:dyDescent="0.25">
      <c r="A13" s="37" t="s">
        <v>52</v>
      </c>
      <c r="B13" s="37" t="s">
        <v>1995</v>
      </c>
      <c r="C13" s="37" t="s">
        <v>1996</v>
      </c>
      <c r="D13" s="37">
        <v>223120000</v>
      </c>
      <c r="E13" s="37" t="s">
        <v>3092</v>
      </c>
      <c r="F13" s="96" t="s">
        <v>3018</v>
      </c>
      <c r="G13" s="127" t="s">
        <v>3017</v>
      </c>
      <c r="H13" s="8" t="s">
        <v>3019</v>
      </c>
      <c r="I13" s="498">
        <v>3349165491</v>
      </c>
      <c r="J13" s="37"/>
      <c r="K13" s="37" t="s">
        <v>3093</v>
      </c>
      <c r="L13" s="487">
        <v>17</v>
      </c>
      <c r="M13" s="496">
        <v>21</v>
      </c>
      <c r="N13" s="61"/>
      <c r="O13" s="497">
        <v>5</v>
      </c>
      <c r="P13" s="36"/>
      <c r="Q13" s="36"/>
      <c r="R13" s="14"/>
      <c r="U13" s="97"/>
    </row>
    <row r="14" spans="1:22" ht="90" x14ac:dyDescent="0.25">
      <c r="A14" s="37" t="s">
        <v>52</v>
      </c>
      <c r="B14" s="37" t="s">
        <v>1995</v>
      </c>
      <c r="C14" s="37" t="s">
        <v>1996</v>
      </c>
      <c r="D14" s="37">
        <v>223130000</v>
      </c>
      <c r="E14" s="37" t="s">
        <v>3094</v>
      </c>
      <c r="F14" s="96" t="s">
        <v>3027</v>
      </c>
      <c r="G14" s="37" t="s">
        <v>3026</v>
      </c>
      <c r="H14" s="8" t="s">
        <v>3028</v>
      </c>
      <c r="I14" s="495">
        <v>715002928</v>
      </c>
      <c r="J14" s="37"/>
      <c r="K14" s="37" t="s">
        <v>3095</v>
      </c>
      <c r="L14" s="487">
        <v>2</v>
      </c>
      <c r="M14" s="496">
        <v>2</v>
      </c>
      <c r="N14" s="61"/>
      <c r="O14" s="497">
        <v>2</v>
      </c>
      <c r="P14" s="36"/>
      <c r="Q14" s="36"/>
      <c r="R14" s="14"/>
      <c r="U14" s="97"/>
    </row>
    <row r="15" spans="1:22" ht="120" x14ac:dyDescent="0.25">
      <c r="A15" s="37" t="s">
        <v>52</v>
      </c>
      <c r="B15" s="37" t="s">
        <v>1995</v>
      </c>
      <c r="C15" s="37" t="s">
        <v>3031</v>
      </c>
      <c r="D15" s="37">
        <v>223210000</v>
      </c>
      <c r="E15" s="37" t="s">
        <v>3096</v>
      </c>
      <c r="F15" s="96" t="s">
        <v>3033</v>
      </c>
      <c r="G15" s="37" t="s">
        <v>3032</v>
      </c>
      <c r="H15" s="8" t="s">
        <v>3034</v>
      </c>
      <c r="I15" s="495">
        <v>260350930</v>
      </c>
      <c r="J15" s="37"/>
      <c r="K15" s="37" t="s">
        <v>3097</v>
      </c>
      <c r="L15" s="487">
        <v>1</v>
      </c>
      <c r="M15" s="496">
        <v>1</v>
      </c>
      <c r="N15" s="61"/>
      <c r="O15" s="497">
        <v>1</v>
      </c>
      <c r="P15" s="36"/>
      <c r="Q15" s="36"/>
      <c r="R15" s="14"/>
      <c r="U15" s="97"/>
    </row>
    <row r="16" spans="1:22" ht="75" x14ac:dyDescent="0.25">
      <c r="A16" s="37" t="s">
        <v>52</v>
      </c>
      <c r="B16" s="37" t="s">
        <v>1995</v>
      </c>
      <c r="C16" s="37" t="s">
        <v>3031</v>
      </c>
      <c r="D16" s="37">
        <v>223220000</v>
      </c>
      <c r="E16" s="37" t="s">
        <v>3098</v>
      </c>
      <c r="F16" s="96" t="s">
        <v>3040</v>
      </c>
      <c r="G16" s="37" t="s">
        <v>3039</v>
      </c>
      <c r="H16" s="8" t="s">
        <v>3041</v>
      </c>
      <c r="I16" s="498">
        <v>354148655</v>
      </c>
      <c r="J16" s="8"/>
      <c r="K16" s="8" t="s">
        <v>3099</v>
      </c>
      <c r="L16" s="487">
        <v>2</v>
      </c>
      <c r="M16" s="496">
        <v>13</v>
      </c>
      <c r="N16" s="61"/>
      <c r="O16" s="497">
        <v>0</v>
      </c>
      <c r="P16" s="36"/>
      <c r="Q16" s="36" t="s">
        <v>3100</v>
      </c>
      <c r="R16" s="14"/>
      <c r="U16" s="97"/>
    </row>
    <row r="17" spans="1:21" ht="90" x14ac:dyDescent="0.25">
      <c r="A17" s="37" t="s">
        <v>52</v>
      </c>
      <c r="B17" s="37" t="s">
        <v>1995</v>
      </c>
      <c r="C17" s="37" t="s">
        <v>3031</v>
      </c>
      <c r="D17" s="37">
        <v>223220000</v>
      </c>
      <c r="E17" s="37" t="s">
        <v>3098</v>
      </c>
      <c r="F17" s="96" t="s">
        <v>3045</v>
      </c>
      <c r="G17" s="37" t="s">
        <v>3044</v>
      </c>
      <c r="H17" s="8" t="s">
        <v>3046</v>
      </c>
      <c r="I17" s="499" t="s">
        <v>3101</v>
      </c>
      <c r="J17" s="8"/>
      <c r="K17" s="8"/>
      <c r="L17" s="487">
        <v>0</v>
      </c>
      <c r="M17" s="496">
        <v>1</v>
      </c>
      <c r="N17" s="61"/>
      <c r="O17" s="497">
        <v>0</v>
      </c>
      <c r="P17" s="36"/>
      <c r="Q17" s="36" t="s">
        <v>3102</v>
      </c>
      <c r="R17" s="14"/>
      <c r="U17" s="97"/>
    </row>
    <row r="18" spans="1:21" ht="90" x14ac:dyDescent="0.25">
      <c r="A18" s="37" t="s">
        <v>52</v>
      </c>
      <c r="B18" s="37" t="s">
        <v>1995</v>
      </c>
      <c r="C18" s="37" t="s">
        <v>3031</v>
      </c>
      <c r="D18" s="37">
        <v>223220000</v>
      </c>
      <c r="E18" s="37" t="s">
        <v>3098</v>
      </c>
      <c r="F18" s="96" t="s">
        <v>3050</v>
      </c>
      <c r="G18" s="37" t="s">
        <v>3049</v>
      </c>
      <c r="H18" s="8" t="s">
        <v>3051</v>
      </c>
      <c r="I18" s="498">
        <v>170000000</v>
      </c>
      <c r="J18" s="8"/>
      <c r="K18" s="8" t="s">
        <v>3099</v>
      </c>
      <c r="L18" s="487">
        <v>0</v>
      </c>
      <c r="M18" s="496">
        <v>2</v>
      </c>
      <c r="N18" s="61"/>
      <c r="O18" s="497">
        <v>0</v>
      </c>
      <c r="P18" s="36"/>
      <c r="Q18" s="36" t="s">
        <v>3102</v>
      </c>
      <c r="R18" s="14"/>
      <c r="U18" s="97"/>
    </row>
    <row r="19" spans="1:21" ht="75" x14ac:dyDescent="0.25">
      <c r="A19" s="37" t="s">
        <v>52</v>
      </c>
      <c r="B19" s="37" t="s">
        <v>1995</v>
      </c>
      <c r="C19" s="37" t="s">
        <v>3054</v>
      </c>
      <c r="D19" s="37">
        <v>223310000</v>
      </c>
      <c r="E19" s="37" t="s">
        <v>3103</v>
      </c>
      <c r="F19" s="96" t="s">
        <v>3056</v>
      </c>
      <c r="G19" s="37" t="s">
        <v>3055</v>
      </c>
      <c r="H19" s="37" t="s">
        <v>3057</v>
      </c>
      <c r="I19" s="495">
        <v>-77075750</v>
      </c>
      <c r="J19" s="37"/>
      <c r="K19" s="37" t="s">
        <v>3104</v>
      </c>
      <c r="L19" s="487">
        <v>150</v>
      </c>
      <c r="M19" s="496">
        <v>150</v>
      </c>
      <c r="N19" s="61"/>
      <c r="O19" s="497">
        <v>68</v>
      </c>
      <c r="P19" s="36"/>
      <c r="Q19" s="36"/>
      <c r="R19" s="14"/>
      <c r="U19" s="97"/>
    </row>
    <row r="20" spans="1:21" ht="75" x14ac:dyDescent="0.25">
      <c r="A20" s="37" t="s">
        <v>52</v>
      </c>
      <c r="B20" s="37" t="s">
        <v>1995</v>
      </c>
      <c r="C20" s="37" t="s">
        <v>3063</v>
      </c>
      <c r="D20" s="37">
        <v>223410000</v>
      </c>
      <c r="E20" s="37" t="s">
        <v>3105</v>
      </c>
      <c r="F20" s="96" t="s">
        <v>3065</v>
      </c>
      <c r="G20" s="37" t="s">
        <v>3064</v>
      </c>
      <c r="H20" s="8" t="s">
        <v>3066</v>
      </c>
      <c r="I20" s="500" t="s">
        <v>3101</v>
      </c>
      <c r="J20" s="8"/>
      <c r="K20" s="8" t="s">
        <v>3106</v>
      </c>
      <c r="L20" s="487">
        <v>1</v>
      </c>
      <c r="M20" s="496">
        <v>1</v>
      </c>
      <c r="N20" s="61"/>
      <c r="O20" s="496">
        <v>3</v>
      </c>
      <c r="P20" s="36"/>
      <c r="Q20" s="36"/>
      <c r="R20" s="14"/>
      <c r="U20" s="97"/>
    </row>
    <row r="21" spans="1:21" ht="90" x14ac:dyDescent="0.25">
      <c r="A21" s="37" t="s">
        <v>52</v>
      </c>
      <c r="B21" s="37" t="s">
        <v>1995</v>
      </c>
      <c r="C21" s="37" t="s">
        <v>3063</v>
      </c>
      <c r="D21" s="37">
        <v>223410000</v>
      </c>
      <c r="E21" s="37" t="s">
        <v>3105</v>
      </c>
      <c r="F21" s="96" t="s">
        <v>3070</v>
      </c>
      <c r="G21" s="37" t="s">
        <v>3069</v>
      </c>
      <c r="H21" s="488" t="s">
        <v>3071</v>
      </c>
      <c r="I21" s="501">
        <v>3695521970</v>
      </c>
      <c r="J21" s="488"/>
      <c r="K21" s="8" t="s">
        <v>3106</v>
      </c>
      <c r="L21" s="487">
        <v>7</v>
      </c>
      <c r="M21" s="496">
        <v>20</v>
      </c>
      <c r="N21" s="496"/>
      <c r="O21" s="497">
        <v>3</v>
      </c>
      <c r="P21" s="36"/>
      <c r="Q21" s="36"/>
      <c r="R21" s="14"/>
      <c r="U21" s="97"/>
    </row>
    <row r="22" spans="1:21" ht="75" x14ac:dyDescent="0.25">
      <c r="A22" s="502" t="s">
        <v>3076</v>
      </c>
      <c r="B22" s="503" t="s">
        <v>3107</v>
      </c>
      <c r="C22" s="257" t="s">
        <v>3031</v>
      </c>
      <c r="D22" s="504">
        <v>223210000</v>
      </c>
      <c r="E22" s="502" t="s">
        <v>3096</v>
      </c>
      <c r="F22" s="505">
        <v>2013050000001</v>
      </c>
      <c r="G22" s="506" t="s">
        <v>3077</v>
      </c>
      <c r="H22" s="502" t="s">
        <v>3079</v>
      </c>
      <c r="I22" s="501">
        <v>527275405</v>
      </c>
      <c r="J22" s="61"/>
      <c r="K22" s="507" t="s">
        <v>3097</v>
      </c>
      <c r="L22" s="487">
        <v>1</v>
      </c>
      <c r="M22" s="496">
        <v>1</v>
      </c>
      <c r="N22" s="496"/>
      <c r="O22" s="508">
        <v>1</v>
      </c>
      <c r="P22" s="61"/>
      <c r="Q22" s="61"/>
      <c r="R22" s="14"/>
      <c r="U22" s="97"/>
    </row>
    <row r="23" spans="1:21" x14ac:dyDescent="0.25">
      <c r="H23" s="18"/>
      <c r="I23" s="489"/>
      <c r="J23" s="18"/>
    </row>
    <row r="24" spans="1:21" x14ac:dyDescent="0.25">
      <c r="H24" s="18"/>
      <c r="I24" s="18"/>
      <c r="J24" s="18"/>
    </row>
  </sheetData>
  <sheetProtection algorithmName="SHA-512" hashValue="xVhIym5WI8a0pNBF6uHiA3b6h/u9fTcZ7mhvCJ7A9h23H2THT5i97iOu+iIwV5C/3AM38e3/z94Wp1Zg5ZNpww==" saltValue="zWlV7Zs1sjpDlk0wL9NYCw=="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paperSize="14" scale="90" orientation="landscape" horizontalDpi="4294967295" verticalDpi="4294967295"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
  <sheetViews>
    <sheetView showZeros="0" view="pageBreakPreview" topLeftCell="A4" zoomScale="90" zoomScaleNormal="80" zoomScaleSheetLayoutView="90" workbookViewId="0">
      <pane ySplit="5" topLeftCell="A9" activePane="bottomLeft" state="frozen"/>
      <selection activeCell="A4" sqref="A4"/>
      <selection pane="bottomLeft" activeCell="AQ4" sqref="AQ4"/>
    </sheetView>
  </sheetViews>
  <sheetFormatPr baseColWidth="10" defaultRowHeight="15" x14ac:dyDescent="0.25"/>
  <cols>
    <col min="1" max="1" width="15.7109375" style="1" customWidth="1"/>
    <col min="2" max="2" width="17.7109375" style="1" customWidth="1"/>
    <col min="3" max="3" width="18.7109375" style="1" customWidth="1"/>
    <col min="4" max="5" width="13.7109375" style="1" customWidth="1"/>
    <col min="6" max="6" width="10.7109375" style="1" customWidth="1"/>
    <col min="7" max="7" width="22.7109375" style="1" customWidth="1"/>
    <col min="8" max="8" width="14.7109375" style="1" customWidth="1"/>
    <col min="9" max="9" width="14.7109375" style="472" customWidth="1"/>
    <col min="10" max="18" width="14.7109375" style="1" customWidth="1"/>
    <col min="19" max="19" width="14.7109375" style="472" customWidth="1"/>
    <col min="20" max="20" width="30.7109375" style="1" customWidth="1"/>
    <col min="21" max="28" width="12.7109375" style="473" customWidth="1"/>
    <col min="29" max="29" width="12.7109375" style="1" customWidth="1"/>
    <col min="30" max="30" width="21.7109375" style="1" customWidth="1"/>
    <col min="31" max="38" width="5.7109375" style="1" customWidth="1"/>
    <col min="39" max="42" width="8.7109375" style="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717">
        <v>2013</v>
      </c>
      <c r="B4" s="717"/>
      <c r="C4" s="717"/>
      <c r="D4" s="717"/>
      <c r="E4" s="717"/>
      <c r="F4" s="717"/>
      <c r="G4" s="717"/>
      <c r="H4" s="717"/>
      <c r="I4" s="717"/>
      <c r="J4" s="717"/>
      <c r="K4" s="717"/>
      <c r="L4" s="717"/>
      <c r="M4" s="717"/>
      <c r="N4" s="717"/>
      <c r="O4" s="717"/>
      <c r="P4" s="717"/>
      <c r="Q4" s="168"/>
      <c r="R4" s="168"/>
      <c r="S4" s="509"/>
      <c r="T4" s="168"/>
      <c r="U4" s="510"/>
      <c r="V4" s="510"/>
      <c r="W4" s="510"/>
      <c r="X4" s="510"/>
      <c r="Y4" s="510"/>
      <c r="Z4" s="510"/>
      <c r="AA4" s="510"/>
      <c r="AB4" s="510"/>
      <c r="AC4" s="168"/>
      <c r="AD4" s="168"/>
      <c r="AE4" s="168"/>
      <c r="AF4" s="168"/>
      <c r="AG4" s="168"/>
      <c r="AH4" s="168"/>
      <c r="AI4" s="168"/>
      <c r="AJ4" s="168"/>
      <c r="AK4" s="168"/>
      <c r="AL4" s="168"/>
      <c r="AM4" s="168"/>
      <c r="AN4" s="168"/>
      <c r="AO4" s="168"/>
      <c r="AP4" s="168"/>
    </row>
    <row r="5" spans="1:42" x14ac:dyDescent="0.25">
      <c r="A5" s="712" t="s">
        <v>4</v>
      </c>
      <c r="B5" s="712"/>
      <c r="C5" s="175" t="s">
        <v>2991</v>
      </c>
      <c r="D5" s="175"/>
      <c r="E5" s="175"/>
      <c r="F5" s="175"/>
      <c r="G5" s="511"/>
      <c r="H5" s="175"/>
      <c r="I5" s="512"/>
      <c r="J5" s="176"/>
      <c r="K5" s="175"/>
      <c r="L5" s="176"/>
      <c r="M5" s="176"/>
      <c r="N5" s="176"/>
      <c r="O5" s="176"/>
      <c r="P5" s="176"/>
      <c r="Q5" s="177"/>
      <c r="R5" s="177"/>
      <c r="S5" s="513"/>
      <c r="T5" s="177"/>
      <c r="U5" s="514"/>
      <c r="V5" s="514"/>
      <c r="W5" s="514"/>
      <c r="X5" s="514"/>
      <c r="Y5" s="514"/>
      <c r="Z5" s="514"/>
      <c r="AA5" s="514"/>
      <c r="AB5" s="514"/>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509"/>
      <c r="J6" s="168"/>
      <c r="K6" s="168"/>
      <c r="L6" s="168"/>
      <c r="M6" s="168"/>
      <c r="N6" s="168"/>
      <c r="O6" s="168"/>
      <c r="P6" s="168"/>
      <c r="Q6" s="168"/>
      <c r="R6" s="168"/>
      <c r="S6" s="509"/>
      <c r="T6" s="168"/>
      <c r="U6" s="510"/>
      <c r="V6" s="510"/>
      <c r="W6" s="510"/>
      <c r="X6" s="510"/>
      <c r="Y6" s="510"/>
      <c r="Z6" s="510"/>
      <c r="AA6" s="510"/>
      <c r="AB6" s="510"/>
      <c r="AC6" s="168"/>
      <c r="AD6" s="168"/>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715" t="s">
        <v>113</v>
      </c>
      <c r="J7" s="657" t="s">
        <v>114</v>
      </c>
      <c r="K7" s="647" t="s">
        <v>115</v>
      </c>
      <c r="L7" s="657" t="s">
        <v>116</v>
      </c>
      <c r="M7" s="657" t="s">
        <v>117</v>
      </c>
      <c r="N7" s="647" t="s">
        <v>118</v>
      </c>
      <c r="O7" s="657" t="s">
        <v>119</v>
      </c>
      <c r="P7" s="657" t="s">
        <v>120</v>
      </c>
      <c r="Q7" s="647" t="s">
        <v>121</v>
      </c>
      <c r="R7" s="647" t="s">
        <v>122</v>
      </c>
      <c r="S7" s="713"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customHeight="1" x14ac:dyDescent="0.25">
      <c r="A8" s="648"/>
      <c r="B8" s="648"/>
      <c r="C8" s="648"/>
      <c r="D8" s="648"/>
      <c r="E8" s="648"/>
      <c r="F8" s="648"/>
      <c r="G8" s="648"/>
      <c r="H8" s="648"/>
      <c r="I8" s="716"/>
      <c r="J8" s="658"/>
      <c r="K8" s="648"/>
      <c r="L8" s="658"/>
      <c r="M8" s="658"/>
      <c r="N8" s="648"/>
      <c r="O8" s="658"/>
      <c r="P8" s="658"/>
      <c r="Q8" s="648"/>
      <c r="R8" s="648"/>
      <c r="S8" s="714"/>
      <c r="T8" s="24" t="s">
        <v>126</v>
      </c>
      <c r="U8" s="467" t="s">
        <v>127</v>
      </c>
      <c r="V8" s="467" t="s">
        <v>128</v>
      </c>
      <c r="W8" s="468" t="s">
        <v>129</v>
      </c>
      <c r="X8" s="468" t="s">
        <v>130</v>
      </c>
      <c r="Y8" s="468" t="s">
        <v>131</v>
      </c>
      <c r="Z8" s="468" t="s">
        <v>132</v>
      </c>
      <c r="AA8" s="467" t="s">
        <v>133</v>
      </c>
      <c r="AB8" s="468" t="s">
        <v>134</v>
      </c>
      <c r="AC8" s="46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60" x14ac:dyDescent="0.25">
      <c r="A9" s="28" t="s">
        <v>23</v>
      </c>
      <c r="B9" s="28" t="s">
        <v>24</v>
      </c>
      <c r="C9" s="28" t="s">
        <v>25</v>
      </c>
      <c r="D9" s="28">
        <v>211180000</v>
      </c>
      <c r="E9" s="28" t="s">
        <v>2992</v>
      </c>
      <c r="F9" s="29" t="s">
        <v>2993</v>
      </c>
      <c r="G9" s="28" t="s">
        <v>2994</v>
      </c>
      <c r="H9" s="474">
        <v>260000000</v>
      </c>
      <c r="I9" s="475">
        <v>235000000</v>
      </c>
      <c r="J9" s="475"/>
      <c r="K9" s="475">
        <v>0</v>
      </c>
      <c r="L9" s="475"/>
      <c r="M9" s="475"/>
      <c r="N9" s="475">
        <f>H9+K9</f>
        <v>260000000</v>
      </c>
      <c r="O9" s="475">
        <f>I9+L9</f>
        <v>235000000</v>
      </c>
      <c r="P9" s="475">
        <f>J9+M9</f>
        <v>0</v>
      </c>
      <c r="Q9" s="515">
        <v>100506625</v>
      </c>
      <c r="R9" s="475"/>
      <c r="S9" s="475">
        <f>Q9+R9</f>
        <v>100506625</v>
      </c>
      <c r="T9" s="33" t="s">
        <v>2995</v>
      </c>
      <c r="U9" s="476" t="s">
        <v>726</v>
      </c>
      <c r="V9" s="476">
        <v>8</v>
      </c>
      <c r="W9" s="516">
        <v>6</v>
      </c>
      <c r="X9" s="477"/>
      <c r="Y9" s="477">
        <v>5</v>
      </c>
      <c r="Z9" s="477"/>
      <c r="AA9" s="477">
        <v>345</v>
      </c>
      <c r="AB9" s="477">
        <v>180</v>
      </c>
      <c r="AC9" s="35"/>
      <c r="AD9" s="36"/>
      <c r="AE9" s="37" t="s">
        <v>179</v>
      </c>
      <c r="AF9" s="37" t="s">
        <v>179</v>
      </c>
      <c r="AG9" s="37" t="s">
        <v>179</v>
      </c>
      <c r="AH9" s="37" t="s">
        <v>179</v>
      </c>
      <c r="AI9" s="37" t="s">
        <v>179</v>
      </c>
      <c r="AJ9" s="37" t="s">
        <v>179</v>
      </c>
      <c r="AK9" s="37" t="s">
        <v>179</v>
      </c>
      <c r="AL9" s="37" t="s">
        <v>179</v>
      </c>
      <c r="AM9" s="37" t="s">
        <v>179</v>
      </c>
      <c r="AN9" s="37" t="s">
        <v>179</v>
      </c>
      <c r="AO9" s="37" t="s">
        <v>179</v>
      </c>
      <c r="AP9" s="37" t="s">
        <v>179</v>
      </c>
    </row>
    <row r="10" spans="1:42" ht="36" x14ac:dyDescent="0.25">
      <c r="A10" s="28">
        <v>0</v>
      </c>
      <c r="B10" s="28">
        <v>0</v>
      </c>
      <c r="C10" s="28">
        <v>0</v>
      </c>
      <c r="D10" s="28">
        <v>0</v>
      </c>
      <c r="E10" s="28">
        <v>0</v>
      </c>
      <c r="F10" s="29">
        <v>0</v>
      </c>
      <c r="G10" s="28">
        <v>0</v>
      </c>
      <c r="H10" s="474">
        <v>0</v>
      </c>
      <c r="I10" s="478"/>
      <c r="J10" s="478"/>
      <c r="K10" s="478"/>
      <c r="L10" s="478"/>
      <c r="M10" s="478"/>
      <c r="N10" s="475">
        <f t="shared" ref="N10:P32" si="0">H10+K10</f>
        <v>0</v>
      </c>
      <c r="O10" s="475">
        <f t="shared" si="0"/>
        <v>0</v>
      </c>
      <c r="P10" s="475">
        <f t="shared" si="0"/>
        <v>0</v>
      </c>
      <c r="Q10" s="475"/>
      <c r="R10" s="475"/>
      <c r="S10" s="475">
        <f t="shared" ref="S10:S32" si="1">Q10+R10</f>
        <v>0</v>
      </c>
      <c r="T10" s="33" t="s">
        <v>2996</v>
      </c>
      <c r="U10" s="476" t="s">
        <v>726</v>
      </c>
      <c r="V10" s="476">
        <v>1</v>
      </c>
      <c r="W10" s="517"/>
      <c r="X10" s="312"/>
      <c r="Y10" s="312">
        <v>1</v>
      </c>
      <c r="Z10" s="312"/>
      <c r="AA10" s="477">
        <v>150</v>
      </c>
      <c r="AB10" s="477">
        <v>180</v>
      </c>
      <c r="AC10" s="36"/>
      <c r="AD10" s="36"/>
      <c r="AE10" s="37">
        <v>0</v>
      </c>
      <c r="AF10" s="37">
        <v>0</v>
      </c>
      <c r="AG10" s="37" t="s">
        <v>179</v>
      </c>
      <c r="AH10" s="37" t="s">
        <v>179</v>
      </c>
      <c r="AI10" s="37" t="s">
        <v>179</v>
      </c>
      <c r="AJ10" s="37" t="s">
        <v>179</v>
      </c>
      <c r="AK10" s="37" t="s">
        <v>179</v>
      </c>
      <c r="AL10" s="37">
        <v>0</v>
      </c>
      <c r="AM10" s="37">
        <v>0</v>
      </c>
      <c r="AN10" s="37">
        <v>0</v>
      </c>
      <c r="AO10" s="37">
        <v>0</v>
      </c>
      <c r="AP10" s="37">
        <v>0</v>
      </c>
    </row>
    <row r="11" spans="1:42" ht="48" x14ac:dyDescent="0.25">
      <c r="A11" s="28">
        <v>0</v>
      </c>
      <c r="B11" s="28">
        <v>0</v>
      </c>
      <c r="C11" s="28">
        <v>0</v>
      </c>
      <c r="D11" s="28">
        <v>0</v>
      </c>
      <c r="E11" s="28">
        <v>0</v>
      </c>
      <c r="F11" s="29">
        <v>0</v>
      </c>
      <c r="G11" s="28">
        <v>0</v>
      </c>
      <c r="H11" s="474">
        <v>0</v>
      </c>
      <c r="I11" s="478"/>
      <c r="J11" s="478"/>
      <c r="K11" s="478"/>
      <c r="L11" s="478"/>
      <c r="M11" s="478"/>
      <c r="N11" s="475">
        <f t="shared" si="0"/>
        <v>0</v>
      </c>
      <c r="O11" s="475">
        <f t="shared" si="0"/>
        <v>0</v>
      </c>
      <c r="P11" s="475">
        <f t="shared" si="0"/>
        <v>0</v>
      </c>
      <c r="Q11" s="475"/>
      <c r="R11" s="475"/>
      <c r="S11" s="475">
        <f t="shared" si="1"/>
        <v>0</v>
      </c>
      <c r="T11" s="33" t="s">
        <v>2997</v>
      </c>
      <c r="U11" s="476" t="s">
        <v>726</v>
      </c>
      <c r="V11" s="476">
        <v>1</v>
      </c>
      <c r="W11" s="312"/>
      <c r="X11" s="312"/>
      <c r="Y11" s="312">
        <v>1</v>
      </c>
      <c r="Z11" s="312"/>
      <c r="AA11" s="477">
        <v>120</v>
      </c>
      <c r="AB11" s="312">
        <v>90</v>
      </c>
      <c r="AC11" s="36"/>
      <c r="AD11" s="36"/>
      <c r="AE11" s="37">
        <v>0</v>
      </c>
      <c r="AF11" s="37" t="s">
        <v>179</v>
      </c>
      <c r="AG11" s="37" t="s">
        <v>179</v>
      </c>
      <c r="AH11" s="37" t="s">
        <v>179</v>
      </c>
      <c r="AI11" s="37" t="s">
        <v>179</v>
      </c>
      <c r="AJ11" s="37">
        <v>0</v>
      </c>
      <c r="AK11" s="37">
        <v>0</v>
      </c>
      <c r="AL11" s="37">
        <v>0</v>
      </c>
      <c r="AM11" s="37">
        <v>0</v>
      </c>
      <c r="AN11" s="37">
        <v>0</v>
      </c>
      <c r="AO11" s="37">
        <v>0</v>
      </c>
      <c r="AP11" s="37">
        <v>0</v>
      </c>
    </row>
    <row r="12" spans="1:42" ht="72" x14ac:dyDescent="0.25">
      <c r="A12" s="28" t="s">
        <v>23</v>
      </c>
      <c r="B12" s="28" t="s">
        <v>1146</v>
      </c>
      <c r="C12" s="28" t="s">
        <v>1338</v>
      </c>
      <c r="D12" s="28">
        <v>212210000</v>
      </c>
      <c r="E12" s="28" t="s">
        <v>2998</v>
      </c>
      <c r="F12" s="29" t="s">
        <v>2999</v>
      </c>
      <c r="G12" s="28" t="s">
        <v>3000</v>
      </c>
      <c r="H12" s="474">
        <v>500000000</v>
      </c>
      <c r="I12" s="478"/>
      <c r="J12" s="478"/>
      <c r="K12" s="478"/>
      <c r="L12" s="478"/>
      <c r="M12" s="478"/>
      <c r="N12" s="475">
        <f t="shared" si="0"/>
        <v>500000000</v>
      </c>
      <c r="O12" s="475">
        <f t="shared" si="0"/>
        <v>0</v>
      </c>
      <c r="P12" s="475">
        <f t="shared" si="0"/>
        <v>0</v>
      </c>
      <c r="Q12" s="515">
        <v>117337757</v>
      </c>
      <c r="R12" s="475"/>
      <c r="S12" s="475">
        <f t="shared" si="1"/>
        <v>117337757</v>
      </c>
      <c r="T12" s="33" t="s">
        <v>3001</v>
      </c>
      <c r="U12" s="476" t="s">
        <v>1243</v>
      </c>
      <c r="V12" s="476">
        <v>100</v>
      </c>
      <c r="W12" s="312"/>
      <c r="X12" s="312"/>
      <c r="Y12" s="518">
        <v>0.2</v>
      </c>
      <c r="Z12" s="312"/>
      <c r="AA12" s="477">
        <v>330</v>
      </c>
      <c r="AB12" s="312">
        <v>150</v>
      </c>
      <c r="AC12" s="36"/>
      <c r="AD12" s="196" t="s">
        <v>3002</v>
      </c>
      <c r="AE12" s="37">
        <v>0</v>
      </c>
      <c r="AF12" s="37" t="s">
        <v>179</v>
      </c>
      <c r="AG12" s="37" t="s">
        <v>179</v>
      </c>
      <c r="AH12" s="37" t="s">
        <v>179</v>
      </c>
      <c r="AI12" s="37" t="s">
        <v>179</v>
      </c>
      <c r="AJ12" s="37" t="s">
        <v>179</v>
      </c>
      <c r="AK12" s="37" t="s">
        <v>179</v>
      </c>
      <c r="AL12" s="37" t="s">
        <v>179</v>
      </c>
      <c r="AM12" s="37" t="s">
        <v>179</v>
      </c>
      <c r="AN12" s="37" t="s">
        <v>179</v>
      </c>
      <c r="AO12" s="37" t="s">
        <v>179</v>
      </c>
      <c r="AP12" s="37" t="s">
        <v>179</v>
      </c>
    </row>
    <row r="13" spans="1:42" ht="67.5" x14ac:dyDescent="0.25">
      <c r="A13" s="28">
        <v>0</v>
      </c>
      <c r="B13" s="28">
        <v>0</v>
      </c>
      <c r="C13" s="28">
        <v>0</v>
      </c>
      <c r="D13" s="28">
        <v>0</v>
      </c>
      <c r="E13" s="28">
        <v>0</v>
      </c>
      <c r="F13" s="29">
        <v>0</v>
      </c>
      <c r="G13" s="28">
        <v>0</v>
      </c>
      <c r="H13" s="474">
        <v>0</v>
      </c>
      <c r="I13" s="478"/>
      <c r="J13" s="478"/>
      <c r="K13" s="478"/>
      <c r="L13" s="478"/>
      <c r="M13" s="478"/>
      <c r="N13" s="475">
        <f t="shared" si="0"/>
        <v>0</v>
      </c>
      <c r="O13" s="475">
        <f t="shared" si="0"/>
        <v>0</v>
      </c>
      <c r="P13" s="475">
        <f t="shared" si="0"/>
        <v>0</v>
      </c>
      <c r="Q13" s="475"/>
      <c r="R13" s="475"/>
      <c r="S13" s="475">
        <f t="shared" si="1"/>
        <v>0</v>
      </c>
      <c r="T13" s="33" t="s">
        <v>3003</v>
      </c>
      <c r="U13" s="476" t="s">
        <v>209</v>
      </c>
      <c r="V13" s="476">
        <v>1</v>
      </c>
      <c r="W13" s="312">
        <v>0</v>
      </c>
      <c r="X13" s="312"/>
      <c r="Y13" s="519">
        <v>0.2</v>
      </c>
      <c r="Z13" s="312"/>
      <c r="AA13" s="477">
        <v>330</v>
      </c>
      <c r="AB13" s="312">
        <v>0</v>
      </c>
      <c r="AC13" s="36"/>
      <c r="AD13" s="196" t="s">
        <v>3004</v>
      </c>
      <c r="AE13" s="37">
        <v>0</v>
      </c>
      <c r="AF13" s="37" t="s">
        <v>179</v>
      </c>
      <c r="AG13" s="37" t="s">
        <v>179</v>
      </c>
      <c r="AH13" s="37" t="s">
        <v>179</v>
      </c>
      <c r="AI13" s="37" t="s">
        <v>179</v>
      </c>
      <c r="AJ13" s="37" t="s">
        <v>179</v>
      </c>
      <c r="AK13" s="37" t="s">
        <v>179</v>
      </c>
      <c r="AL13" s="37" t="s">
        <v>179</v>
      </c>
      <c r="AM13" s="37" t="s">
        <v>179</v>
      </c>
      <c r="AN13" s="37" t="s">
        <v>179</v>
      </c>
      <c r="AO13" s="37" t="s">
        <v>179</v>
      </c>
      <c r="AP13" s="37" t="s">
        <v>179</v>
      </c>
    </row>
    <row r="14" spans="1:42" ht="72" x14ac:dyDescent="0.25">
      <c r="A14" s="28" t="s">
        <v>23</v>
      </c>
      <c r="B14" s="28" t="s">
        <v>1146</v>
      </c>
      <c r="C14" s="28" t="s">
        <v>1147</v>
      </c>
      <c r="D14" s="28">
        <v>212320000</v>
      </c>
      <c r="E14" s="28" t="s">
        <v>3005</v>
      </c>
      <c r="F14" s="29" t="s">
        <v>3006</v>
      </c>
      <c r="G14" s="28" t="s">
        <v>3007</v>
      </c>
      <c r="H14" s="474">
        <v>70000000</v>
      </c>
      <c r="I14" s="478"/>
      <c r="J14" s="478"/>
      <c r="K14" s="478"/>
      <c r="L14" s="478"/>
      <c r="M14" s="478"/>
      <c r="N14" s="475">
        <f t="shared" si="0"/>
        <v>70000000</v>
      </c>
      <c r="O14" s="475">
        <f t="shared" si="0"/>
        <v>0</v>
      </c>
      <c r="P14" s="475">
        <f t="shared" si="0"/>
        <v>0</v>
      </c>
      <c r="Q14" s="515">
        <v>44870720</v>
      </c>
      <c r="R14" s="475"/>
      <c r="S14" s="475">
        <f t="shared" si="1"/>
        <v>44870720</v>
      </c>
      <c r="T14" s="33" t="s">
        <v>3008</v>
      </c>
      <c r="U14" s="476" t="s">
        <v>1243</v>
      </c>
      <c r="V14" s="476">
        <v>100</v>
      </c>
      <c r="W14" s="312"/>
      <c r="X14" s="312"/>
      <c r="Y14" s="518">
        <v>0.6</v>
      </c>
      <c r="Z14" s="312"/>
      <c r="AA14" s="477">
        <v>345</v>
      </c>
      <c r="AB14" s="312">
        <v>180</v>
      </c>
      <c r="AC14" s="36"/>
      <c r="AD14" s="36"/>
      <c r="AE14" s="37" t="s">
        <v>179</v>
      </c>
      <c r="AF14" s="37" t="s">
        <v>179</v>
      </c>
      <c r="AG14" s="37" t="s">
        <v>179</v>
      </c>
      <c r="AH14" s="37" t="s">
        <v>179</v>
      </c>
      <c r="AI14" s="37" t="s">
        <v>179</v>
      </c>
      <c r="AJ14" s="37" t="s">
        <v>179</v>
      </c>
      <c r="AK14" s="37" t="s">
        <v>179</v>
      </c>
      <c r="AL14" s="37" t="s">
        <v>179</v>
      </c>
      <c r="AM14" s="37" t="s">
        <v>179</v>
      </c>
      <c r="AN14" s="37" t="s">
        <v>179</v>
      </c>
      <c r="AO14" s="37" t="s">
        <v>179</v>
      </c>
      <c r="AP14" s="37" t="s">
        <v>179</v>
      </c>
    </row>
    <row r="15" spans="1:42" ht="84" x14ac:dyDescent="0.25">
      <c r="A15" s="28" t="s">
        <v>52</v>
      </c>
      <c r="B15" s="28" t="s">
        <v>1995</v>
      </c>
      <c r="C15" s="28" t="s">
        <v>1996</v>
      </c>
      <c r="D15" s="28">
        <v>223110000</v>
      </c>
      <c r="E15" s="29" t="s">
        <v>3009</v>
      </c>
      <c r="F15" s="29" t="s">
        <v>3010</v>
      </c>
      <c r="G15" s="28" t="s">
        <v>3011</v>
      </c>
      <c r="H15" s="474">
        <v>1100472000</v>
      </c>
      <c r="I15" s="475">
        <v>3709035011</v>
      </c>
      <c r="J15" s="478"/>
      <c r="K15" s="478"/>
      <c r="L15" s="478">
        <v>335234306</v>
      </c>
      <c r="M15" s="478"/>
      <c r="N15" s="475">
        <f t="shared" si="0"/>
        <v>1100472000</v>
      </c>
      <c r="O15" s="475">
        <f t="shared" si="0"/>
        <v>4044269317</v>
      </c>
      <c r="P15" s="475">
        <f t="shared" si="0"/>
        <v>0</v>
      </c>
      <c r="Q15" s="475">
        <v>1334980756</v>
      </c>
      <c r="R15" s="475">
        <v>322089253</v>
      </c>
      <c r="S15" s="475">
        <f>Q15+R15</f>
        <v>1657070009</v>
      </c>
      <c r="T15" s="33" t="s">
        <v>3012</v>
      </c>
      <c r="U15" s="476" t="s">
        <v>1243</v>
      </c>
      <c r="V15" s="476">
        <v>100</v>
      </c>
      <c r="W15" s="312"/>
      <c r="X15" s="312"/>
      <c r="Y15" s="518">
        <v>0.5</v>
      </c>
      <c r="Z15" s="312"/>
      <c r="AA15" s="477">
        <v>300</v>
      </c>
      <c r="AB15" s="312">
        <v>120</v>
      </c>
      <c r="AC15" s="36"/>
      <c r="AD15" s="36"/>
      <c r="AE15" s="37">
        <v>0</v>
      </c>
      <c r="AF15" s="37">
        <v>0</v>
      </c>
      <c r="AG15" s="37" t="s">
        <v>179</v>
      </c>
      <c r="AH15" s="37" t="s">
        <v>179</v>
      </c>
      <c r="AI15" s="37" t="s">
        <v>179</v>
      </c>
      <c r="AJ15" s="37" t="s">
        <v>179</v>
      </c>
      <c r="AK15" s="37" t="s">
        <v>179</v>
      </c>
      <c r="AL15" s="37" t="s">
        <v>179</v>
      </c>
      <c r="AM15" s="37" t="s">
        <v>179</v>
      </c>
      <c r="AN15" s="37" t="s">
        <v>179</v>
      </c>
      <c r="AO15" s="37" t="s">
        <v>179</v>
      </c>
      <c r="AP15" s="37" t="s">
        <v>179</v>
      </c>
    </row>
    <row r="16" spans="1:42" ht="24" x14ac:dyDescent="0.25">
      <c r="A16" s="28">
        <v>0</v>
      </c>
      <c r="B16" s="28">
        <v>0</v>
      </c>
      <c r="C16" s="28">
        <v>0</v>
      </c>
      <c r="D16" s="28">
        <v>0</v>
      </c>
      <c r="E16" s="29">
        <v>0</v>
      </c>
      <c r="F16" s="29">
        <v>0</v>
      </c>
      <c r="G16" s="28">
        <v>0</v>
      </c>
      <c r="H16" s="474">
        <v>0</v>
      </c>
      <c r="I16" s="520"/>
      <c r="J16" s="478"/>
      <c r="K16" s="478"/>
      <c r="L16" s="478"/>
      <c r="M16" s="478"/>
      <c r="N16" s="475">
        <f t="shared" si="0"/>
        <v>0</v>
      </c>
      <c r="O16" s="475">
        <f t="shared" si="0"/>
        <v>0</v>
      </c>
      <c r="P16" s="475">
        <f t="shared" si="0"/>
        <v>0</v>
      </c>
      <c r="Q16" s="475"/>
      <c r="R16" s="475"/>
      <c r="S16" s="475">
        <f t="shared" si="1"/>
        <v>0</v>
      </c>
      <c r="T16" s="33" t="s">
        <v>3013</v>
      </c>
      <c r="U16" s="476" t="s">
        <v>1243</v>
      </c>
      <c r="V16" s="476">
        <v>100</v>
      </c>
      <c r="W16" s="312"/>
      <c r="X16" s="312"/>
      <c r="Y16" s="518">
        <v>0.5</v>
      </c>
      <c r="Z16" s="312"/>
      <c r="AA16" s="477">
        <v>345</v>
      </c>
      <c r="AB16" s="312">
        <v>150</v>
      </c>
      <c r="AC16" s="36"/>
      <c r="AD16" s="196" t="s">
        <v>3014</v>
      </c>
      <c r="AE16" s="37" t="s">
        <v>179</v>
      </c>
      <c r="AF16" s="37" t="s">
        <v>179</v>
      </c>
      <c r="AG16" s="37" t="s">
        <v>179</v>
      </c>
      <c r="AH16" s="37" t="s">
        <v>179</v>
      </c>
      <c r="AI16" s="37" t="s">
        <v>179</v>
      </c>
      <c r="AJ16" s="37" t="s">
        <v>179</v>
      </c>
      <c r="AK16" s="37" t="s">
        <v>179</v>
      </c>
      <c r="AL16" s="37" t="s">
        <v>179</v>
      </c>
      <c r="AM16" s="37" t="s">
        <v>179</v>
      </c>
      <c r="AN16" s="37" t="s">
        <v>179</v>
      </c>
      <c r="AO16" s="37" t="s">
        <v>179</v>
      </c>
      <c r="AP16" s="37" t="s">
        <v>179</v>
      </c>
    </row>
    <row r="17" spans="1:42" ht="33.75" x14ac:dyDescent="0.25">
      <c r="A17" s="28">
        <v>0</v>
      </c>
      <c r="B17" s="28">
        <v>0</v>
      </c>
      <c r="C17" s="28">
        <v>0</v>
      </c>
      <c r="D17" s="28">
        <v>0</v>
      </c>
      <c r="E17" s="29">
        <v>0</v>
      </c>
      <c r="F17" s="29">
        <v>0</v>
      </c>
      <c r="G17" s="28">
        <v>0</v>
      </c>
      <c r="H17" s="474">
        <v>0</v>
      </c>
      <c r="I17" s="520"/>
      <c r="J17" s="478"/>
      <c r="K17" s="478"/>
      <c r="L17" s="478"/>
      <c r="M17" s="478"/>
      <c r="N17" s="475">
        <f t="shared" si="0"/>
        <v>0</v>
      </c>
      <c r="O17" s="475">
        <f t="shared" si="0"/>
        <v>0</v>
      </c>
      <c r="P17" s="475">
        <f t="shared" si="0"/>
        <v>0</v>
      </c>
      <c r="Q17" s="475"/>
      <c r="R17" s="475"/>
      <c r="S17" s="475">
        <f t="shared" si="1"/>
        <v>0</v>
      </c>
      <c r="T17" s="33" t="s">
        <v>3015</v>
      </c>
      <c r="U17" s="476" t="s">
        <v>1243</v>
      </c>
      <c r="V17" s="476">
        <v>100</v>
      </c>
      <c r="W17" s="518">
        <v>0</v>
      </c>
      <c r="X17" s="312"/>
      <c r="Y17" s="518">
        <v>0</v>
      </c>
      <c r="Z17" s="312"/>
      <c r="AA17" s="477">
        <v>330</v>
      </c>
      <c r="AB17" s="312">
        <v>120</v>
      </c>
      <c r="AC17" s="36"/>
      <c r="AD17" s="196" t="s">
        <v>3016</v>
      </c>
      <c r="AE17" s="37">
        <v>0</v>
      </c>
      <c r="AF17" s="37" t="s">
        <v>179</v>
      </c>
      <c r="AG17" s="37" t="s">
        <v>179</v>
      </c>
      <c r="AH17" s="37" t="s">
        <v>179</v>
      </c>
      <c r="AI17" s="37" t="s">
        <v>179</v>
      </c>
      <c r="AJ17" s="37" t="s">
        <v>179</v>
      </c>
      <c r="AK17" s="37" t="s">
        <v>179</v>
      </c>
      <c r="AL17" s="37" t="s">
        <v>179</v>
      </c>
      <c r="AM17" s="37" t="s">
        <v>179</v>
      </c>
      <c r="AN17" s="37" t="s">
        <v>179</v>
      </c>
      <c r="AO17" s="37" t="s">
        <v>179</v>
      </c>
      <c r="AP17" s="37" t="s">
        <v>179</v>
      </c>
    </row>
    <row r="18" spans="1:42" ht="48" x14ac:dyDescent="0.25">
      <c r="A18" s="28" t="s">
        <v>52</v>
      </c>
      <c r="B18" s="28" t="s">
        <v>1995</v>
      </c>
      <c r="C18" s="28" t="s">
        <v>1996</v>
      </c>
      <c r="D18" s="28">
        <v>223120000</v>
      </c>
      <c r="E18" s="29" t="s">
        <v>3017</v>
      </c>
      <c r="F18" s="29" t="s">
        <v>3018</v>
      </c>
      <c r="G18" s="28" t="s">
        <v>3019</v>
      </c>
      <c r="H18" s="474">
        <v>803113000</v>
      </c>
      <c r="I18" s="521">
        <v>4152278491</v>
      </c>
      <c r="J18" s="478"/>
      <c r="K18" s="478"/>
      <c r="L18" s="478">
        <v>223489503</v>
      </c>
      <c r="M18" s="478"/>
      <c r="N18" s="475">
        <f t="shared" si="0"/>
        <v>803113000</v>
      </c>
      <c r="O18" s="475">
        <f t="shared" si="0"/>
        <v>4375767994</v>
      </c>
      <c r="P18" s="475">
        <f t="shared" si="0"/>
        <v>0</v>
      </c>
      <c r="Q18" s="475">
        <v>883076589</v>
      </c>
      <c r="R18" s="475">
        <v>294234306</v>
      </c>
      <c r="S18" s="475">
        <f t="shared" si="1"/>
        <v>1177310895</v>
      </c>
      <c r="T18" s="33" t="s">
        <v>3020</v>
      </c>
      <c r="U18" s="476" t="s">
        <v>209</v>
      </c>
      <c r="V18" s="476">
        <v>1</v>
      </c>
      <c r="W18" s="312">
        <v>0</v>
      </c>
      <c r="X18" s="312"/>
      <c r="Y18" s="312">
        <v>0</v>
      </c>
      <c r="Z18" s="312"/>
      <c r="AA18" s="477">
        <v>120</v>
      </c>
      <c r="AB18" s="312">
        <v>0</v>
      </c>
      <c r="AC18" s="36"/>
      <c r="AD18" s="196" t="s">
        <v>3021</v>
      </c>
      <c r="AE18" s="37">
        <v>0</v>
      </c>
      <c r="AF18" s="37">
        <v>0</v>
      </c>
      <c r="AG18" s="37">
        <v>0</v>
      </c>
      <c r="AH18" s="37">
        <v>0</v>
      </c>
      <c r="AI18" s="37">
        <v>0</v>
      </c>
      <c r="AJ18" s="37">
        <v>0</v>
      </c>
      <c r="AK18" s="37">
        <v>0</v>
      </c>
      <c r="AL18" s="37" t="s">
        <v>179</v>
      </c>
      <c r="AM18" s="37" t="s">
        <v>179</v>
      </c>
      <c r="AN18" s="37" t="s">
        <v>179</v>
      </c>
      <c r="AO18" s="37" t="s">
        <v>179</v>
      </c>
      <c r="AP18" s="37">
        <v>0</v>
      </c>
    </row>
    <row r="19" spans="1:42" ht="33.75" x14ac:dyDescent="0.25">
      <c r="A19" s="28">
        <v>0</v>
      </c>
      <c r="B19" s="28">
        <v>0</v>
      </c>
      <c r="C19" s="28">
        <v>0</v>
      </c>
      <c r="D19" s="28">
        <v>0</v>
      </c>
      <c r="E19" s="29">
        <v>0</v>
      </c>
      <c r="F19" s="29">
        <v>0</v>
      </c>
      <c r="G19" s="28">
        <v>0</v>
      </c>
      <c r="H19" s="474">
        <v>0</v>
      </c>
      <c r="I19" s="520"/>
      <c r="J19" s="478"/>
      <c r="K19" s="478"/>
      <c r="L19" s="478"/>
      <c r="M19" s="478"/>
      <c r="N19" s="475">
        <f t="shared" si="0"/>
        <v>0</v>
      </c>
      <c r="O19" s="475">
        <f t="shared" si="0"/>
        <v>0</v>
      </c>
      <c r="P19" s="475">
        <f t="shared" si="0"/>
        <v>0</v>
      </c>
      <c r="Q19" s="475"/>
      <c r="R19" s="475"/>
      <c r="S19" s="475">
        <f t="shared" si="1"/>
        <v>0</v>
      </c>
      <c r="T19" s="33" t="s">
        <v>3022</v>
      </c>
      <c r="U19" s="476" t="s">
        <v>209</v>
      </c>
      <c r="V19" s="476">
        <v>1</v>
      </c>
      <c r="W19" s="312"/>
      <c r="X19" s="312"/>
      <c r="Y19" s="312">
        <v>0</v>
      </c>
      <c r="Z19" s="312"/>
      <c r="AA19" s="477">
        <v>150</v>
      </c>
      <c r="AB19" s="312">
        <v>0</v>
      </c>
      <c r="AC19" s="36"/>
      <c r="AD19" s="196" t="s">
        <v>3023</v>
      </c>
      <c r="AE19" s="37">
        <v>0</v>
      </c>
      <c r="AF19" s="37">
        <v>0</v>
      </c>
      <c r="AG19" s="37">
        <v>0</v>
      </c>
      <c r="AH19" s="37">
        <v>0</v>
      </c>
      <c r="AI19" s="37">
        <v>0</v>
      </c>
      <c r="AJ19" s="37">
        <v>0</v>
      </c>
      <c r="AK19" s="37" t="s">
        <v>179</v>
      </c>
      <c r="AL19" s="37" t="s">
        <v>179</v>
      </c>
      <c r="AM19" s="37" t="s">
        <v>179</v>
      </c>
      <c r="AN19" s="37" t="s">
        <v>179</v>
      </c>
      <c r="AO19" s="37" t="s">
        <v>179</v>
      </c>
      <c r="AP19" s="37">
        <v>0</v>
      </c>
    </row>
    <row r="20" spans="1:42" ht="33.75" x14ac:dyDescent="0.25">
      <c r="A20" s="28">
        <v>0</v>
      </c>
      <c r="B20" s="28">
        <v>0</v>
      </c>
      <c r="C20" s="28">
        <v>0</v>
      </c>
      <c r="D20" s="28">
        <v>0</v>
      </c>
      <c r="E20" s="29">
        <v>0</v>
      </c>
      <c r="F20" s="29">
        <v>0</v>
      </c>
      <c r="G20" s="28">
        <v>0</v>
      </c>
      <c r="H20" s="474">
        <v>0</v>
      </c>
      <c r="I20" s="520"/>
      <c r="J20" s="478"/>
      <c r="K20" s="478"/>
      <c r="L20" s="478"/>
      <c r="M20" s="478"/>
      <c r="N20" s="475">
        <f t="shared" si="0"/>
        <v>0</v>
      </c>
      <c r="O20" s="475">
        <f t="shared" si="0"/>
        <v>0</v>
      </c>
      <c r="P20" s="475">
        <f t="shared" si="0"/>
        <v>0</v>
      </c>
      <c r="Q20" s="475"/>
      <c r="R20" s="475"/>
      <c r="S20" s="475">
        <f t="shared" si="1"/>
        <v>0</v>
      </c>
      <c r="T20" s="33" t="s">
        <v>3024</v>
      </c>
      <c r="U20" s="476" t="s">
        <v>209</v>
      </c>
      <c r="V20" s="476">
        <v>1</v>
      </c>
      <c r="W20" s="312"/>
      <c r="X20" s="312"/>
      <c r="Y20" s="312">
        <v>0.5</v>
      </c>
      <c r="Z20" s="312"/>
      <c r="AA20" s="477">
        <v>360</v>
      </c>
      <c r="AB20" s="312">
        <v>120</v>
      </c>
      <c r="AC20" s="36"/>
      <c r="AD20" s="196" t="s">
        <v>3025</v>
      </c>
      <c r="AE20" s="37" t="s">
        <v>179</v>
      </c>
      <c r="AF20" s="37" t="s">
        <v>179</v>
      </c>
      <c r="AG20" s="37" t="s">
        <v>179</v>
      </c>
      <c r="AH20" s="37" t="s">
        <v>179</v>
      </c>
      <c r="AI20" s="37" t="s">
        <v>179</v>
      </c>
      <c r="AJ20" s="37" t="s">
        <v>179</v>
      </c>
      <c r="AK20" s="37" t="s">
        <v>179</v>
      </c>
      <c r="AL20" s="37" t="s">
        <v>179</v>
      </c>
      <c r="AM20" s="37" t="s">
        <v>179</v>
      </c>
      <c r="AN20" s="37" t="s">
        <v>179</v>
      </c>
      <c r="AO20" s="37" t="s">
        <v>179</v>
      </c>
      <c r="AP20" s="37" t="s">
        <v>179</v>
      </c>
    </row>
    <row r="21" spans="1:42" ht="72" x14ac:dyDescent="0.25">
      <c r="A21" s="28" t="s">
        <v>52</v>
      </c>
      <c r="B21" s="28" t="s">
        <v>1995</v>
      </c>
      <c r="C21" s="28" t="s">
        <v>1996</v>
      </c>
      <c r="D21" s="28">
        <v>223130000</v>
      </c>
      <c r="E21" s="28" t="s">
        <v>3026</v>
      </c>
      <c r="F21" s="29" t="s">
        <v>3027</v>
      </c>
      <c r="G21" s="28" t="s">
        <v>3028</v>
      </c>
      <c r="H21" s="474">
        <v>685849000</v>
      </c>
      <c r="I21" s="522">
        <v>1400851928</v>
      </c>
      <c r="J21" s="478"/>
      <c r="K21" s="478"/>
      <c r="L21" s="478">
        <v>109575333</v>
      </c>
      <c r="M21" s="478"/>
      <c r="N21" s="475">
        <f t="shared" si="0"/>
        <v>685849000</v>
      </c>
      <c r="O21" s="475">
        <f t="shared" si="0"/>
        <v>1510427261</v>
      </c>
      <c r="P21" s="475">
        <f t="shared" si="0"/>
        <v>0</v>
      </c>
      <c r="Q21" s="475">
        <v>1104294443</v>
      </c>
      <c r="R21" s="475">
        <v>53325333</v>
      </c>
      <c r="S21" s="475">
        <f t="shared" si="1"/>
        <v>1157619776</v>
      </c>
      <c r="T21" s="33" t="s">
        <v>3029</v>
      </c>
      <c r="U21" s="476" t="s">
        <v>209</v>
      </c>
      <c r="V21" s="476">
        <v>3</v>
      </c>
      <c r="W21" s="312">
        <v>2</v>
      </c>
      <c r="X21" s="312"/>
      <c r="Y21" s="312">
        <v>1</v>
      </c>
      <c r="Z21" s="312"/>
      <c r="AA21" s="477">
        <v>90</v>
      </c>
      <c r="AB21" s="312">
        <v>90</v>
      </c>
      <c r="AC21" s="36"/>
      <c r="AD21" s="196" t="s">
        <v>3030</v>
      </c>
      <c r="AE21" s="37">
        <v>0</v>
      </c>
      <c r="AF21" s="37" t="s">
        <v>179</v>
      </c>
      <c r="AG21" s="37">
        <v>0</v>
      </c>
      <c r="AH21" s="37" t="s">
        <v>179</v>
      </c>
      <c r="AI21" s="37">
        <v>0</v>
      </c>
      <c r="AJ21" s="37" t="s">
        <v>179</v>
      </c>
      <c r="AK21" s="37">
        <v>0</v>
      </c>
      <c r="AL21" s="37">
        <v>0</v>
      </c>
      <c r="AM21" s="37">
        <v>0</v>
      </c>
      <c r="AN21" s="37">
        <v>0</v>
      </c>
      <c r="AO21" s="37">
        <v>0</v>
      </c>
      <c r="AP21" s="37">
        <v>0</v>
      </c>
    </row>
    <row r="22" spans="1:42" ht="72" x14ac:dyDescent="0.25">
      <c r="A22" s="28" t="s">
        <v>52</v>
      </c>
      <c r="B22" s="28" t="s">
        <v>1995</v>
      </c>
      <c r="C22" s="28" t="s">
        <v>3031</v>
      </c>
      <c r="D22" s="28">
        <v>223210000</v>
      </c>
      <c r="E22" s="28" t="s">
        <v>3032</v>
      </c>
      <c r="F22" s="29" t="s">
        <v>3033</v>
      </c>
      <c r="G22" s="28" t="s">
        <v>3034</v>
      </c>
      <c r="H22" s="474">
        <v>1526130000</v>
      </c>
      <c r="I22" s="522">
        <v>1786480930</v>
      </c>
      <c r="J22" s="478"/>
      <c r="K22" s="478"/>
      <c r="L22" s="478">
        <v>171820808</v>
      </c>
      <c r="M22" s="478"/>
      <c r="N22" s="475">
        <f t="shared" si="0"/>
        <v>1526130000</v>
      </c>
      <c r="O22" s="475">
        <f t="shared" si="0"/>
        <v>1958301738</v>
      </c>
      <c r="P22" s="475">
        <f t="shared" si="0"/>
        <v>0</v>
      </c>
      <c r="Q22" s="475">
        <v>889453232</v>
      </c>
      <c r="R22" s="475">
        <v>17077058</v>
      </c>
      <c r="S22" s="475">
        <f t="shared" si="1"/>
        <v>906530290</v>
      </c>
      <c r="T22" s="33" t="s">
        <v>3035</v>
      </c>
      <c r="U22" s="476" t="s">
        <v>1243</v>
      </c>
      <c r="V22" s="476">
        <v>100</v>
      </c>
      <c r="W22" s="518">
        <v>1</v>
      </c>
      <c r="X22" s="312"/>
      <c r="Y22" s="518">
        <v>0.4</v>
      </c>
      <c r="Z22" s="312"/>
      <c r="AA22" s="477">
        <v>330</v>
      </c>
      <c r="AB22" s="312">
        <v>150</v>
      </c>
      <c r="AC22" s="36"/>
      <c r="AD22" s="196" t="s">
        <v>3036</v>
      </c>
      <c r="AE22" s="37">
        <v>0</v>
      </c>
      <c r="AF22" s="37" t="s">
        <v>179</v>
      </c>
      <c r="AG22" s="37" t="s">
        <v>179</v>
      </c>
      <c r="AH22" s="37" t="s">
        <v>179</v>
      </c>
      <c r="AI22" s="37" t="s">
        <v>179</v>
      </c>
      <c r="AJ22" s="37" t="s">
        <v>179</v>
      </c>
      <c r="AK22" s="37" t="s">
        <v>179</v>
      </c>
      <c r="AL22" s="37" t="s">
        <v>179</v>
      </c>
      <c r="AM22" s="37" t="s">
        <v>179</v>
      </c>
      <c r="AN22" s="37" t="s">
        <v>179</v>
      </c>
      <c r="AO22" s="37" t="s">
        <v>179</v>
      </c>
      <c r="AP22" s="37" t="s">
        <v>179</v>
      </c>
    </row>
    <row r="23" spans="1:42" ht="22.5" x14ac:dyDescent="0.25">
      <c r="A23" s="28">
        <v>0</v>
      </c>
      <c r="B23" s="28">
        <v>0</v>
      </c>
      <c r="C23" s="28">
        <v>0</v>
      </c>
      <c r="D23" s="28">
        <v>0</v>
      </c>
      <c r="E23" s="28">
        <v>0</v>
      </c>
      <c r="F23" s="29">
        <v>0</v>
      </c>
      <c r="G23" s="28">
        <v>0</v>
      </c>
      <c r="H23" s="474">
        <v>0</v>
      </c>
      <c r="I23" s="478"/>
      <c r="J23" s="478"/>
      <c r="K23" s="478"/>
      <c r="L23" s="478"/>
      <c r="M23" s="478"/>
      <c r="N23" s="475">
        <f t="shared" si="0"/>
        <v>0</v>
      </c>
      <c r="O23" s="475">
        <f t="shared" si="0"/>
        <v>0</v>
      </c>
      <c r="P23" s="475">
        <f t="shared" si="0"/>
        <v>0</v>
      </c>
      <c r="Q23" s="475"/>
      <c r="R23" s="475"/>
      <c r="S23" s="475">
        <f t="shared" si="1"/>
        <v>0</v>
      </c>
      <c r="T23" s="33" t="s">
        <v>3037</v>
      </c>
      <c r="U23" s="476" t="s">
        <v>1243</v>
      </c>
      <c r="V23" s="476">
        <v>100</v>
      </c>
      <c r="W23" s="518">
        <v>1</v>
      </c>
      <c r="X23" s="312"/>
      <c r="Y23" s="518">
        <v>0.5</v>
      </c>
      <c r="Z23" s="312"/>
      <c r="AA23" s="477">
        <v>345</v>
      </c>
      <c r="AB23" s="312">
        <v>150</v>
      </c>
      <c r="AC23" s="36"/>
      <c r="AD23" s="196" t="s">
        <v>3038</v>
      </c>
      <c r="AE23" s="37" t="s">
        <v>179</v>
      </c>
      <c r="AF23" s="37" t="s">
        <v>179</v>
      </c>
      <c r="AG23" s="37" t="s">
        <v>179</v>
      </c>
      <c r="AH23" s="37" t="s">
        <v>179</v>
      </c>
      <c r="AI23" s="37" t="s">
        <v>179</v>
      </c>
      <c r="AJ23" s="37" t="s">
        <v>179</v>
      </c>
      <c r="AK23" s="37" t="s">
        <v>179</v>
      </c>
      <c r="AL23" s="37">
        <v>0</v>
      </c>
      <c r="AM23" s="37">
        <v>0</v>
      </c>
      <c r="AN23" s="37">
        <v>0</v>
      </c>
      <c r="AO23" s="37">
        <v>0</v>
      </c>
      <c r="AP23" s="37">
        <v>0</v>
      </c>
    </row>
    <row r="24" spans="1:42" ht="48" x14ac:dyDescent="0.25">
      <c r="A24" s="28" t="s">
        <v>52</v>
      </c>
      <c r="B24" s="28" t="s">
        <v>1995</v>
      </c>
      <c r="C24" s="28" t="s">
        <v>3031</v>
      </c>
      <c r="D24" s="28">
        <v>223220000</v>
      </c>
      <c r="E24" s="28" t="s">
        <v>3039</v>
      </c>
      <c r="F24" s="29" t="s">
        <v>3040</v>
      </c>
      <c r="G24" s="28" t="s">
        <v>3041</v>
      </c>
      <c r="H24" s="474">
        <v>262924000</v>
      </c>
      <c r="I24" s="523">
        <v>617072655</v>
      </c>
      <c r="J24" s="478"/>
      <c r="K24" s="478"/>
      <c r="L24" s="478"/>
      <c r="M24" s="478"/>
      <c r="N24" s="475">
        <f t="shared" si="0"/>
        <v>262924000</v>
      </c>
      <c r="O24" s="475">
        <f t="shared" si="0"/>
        <v>617072655</v>
      </c>
      <c r="P24" s="475">
        <f t="shared" si="0"/>
        <v>0</v>
      </c>
      <c r="Q24" s="515">
        <v>169161315</v>
      </c>
      <c r="R24" s="475">
        <v>23100000</v>
      </c>
      <c r="S24" s="475">
        <f t="shared" si="1"/>
        <v>192261315</v>
      </c>
      <c r="T24" s="33" t="s">
        <v>3042</v>
      </c>
      <c r="U24" s="476" t="s">
        <v>209</v>
      </c>
      <c r="V24" s="476">
        <v>4</v>
      </c>
      <c r="W24" s="312">
        <v>13</v>
      </c>
      <c r="X24" s="312"/>
      <c r="Y24" s="312">
        <v>0</v>
      </c>
      <c r="Z24" s="312"/>
      <c r="AA24" s="477">
        <v>180</v>
      </c>
      <c r="AB24" s="312">
        <v>180</v>
      </c>
      <c r="AC24" s="36"/>
      <c r="AD24" s="196" t="s">
        <v>3043</v>
      </c>
      <c r="AE24" s="37">
        <v>0</v>
      </c>
      <c r="AF24" s="37">
        <v>0</v>
      </c>
      <c r="AG24" s="37">
        <v>0</v>
      </c>
      <c r="AH24" s="37">
        <v>0</v>
      </c>
      <c r="AI24" s="37">
        <v>0</v>
      </c>
      <c r="AJ24" s="37">
        <v>0</v>
      </c>
      <c r="AK24" s="37" t="s">
        <v>179</v>
      </c>
      <c r="AL24" s="37" t="s">
        <v>179</v>
      </c>
      <c r="AM24" s="37" t="s">
        <v>179</v>
      </c>
      <c r="AN24" s="37" t="s">
        <v>179</v>
      </c>
      <c r="AO24" s="37" t="s">
        <v>179</v>
      </c>
      <c r="AP24" s="37" t="s">
        <v>179</v>
      </c>
    </row>
    <row r="25" spans="1:42" ht="69" customHeight="1" x14ac:dyDescent="0.25">
      <c r="A25" s="28" t="s">
        <v>52</v>
      </c>
      <c r="B25" s="28" t="s">
        <v>1995</v>
      </c>
      <c r="C25" s="28" t="s">
        <v>3031</v>
      </c>
      <c r="D25" s="28">
        <v>223220000</v>
      </c>
      <c r="E25" s="28" t="s">
        <v>3044</v>
      </c>
      <c r="F25" s="29" t="s">
        <v>3045</v>
      </c>
      <c r="G25" s="28" t="s">
        <v>3046</v>
      </c>
      <c r="H25" s="474">
        <v>60000000</v>
      </c>
      <c r="I25" s="478">
        <v>0</v>
      </c>
      <c r="J25" s="478"/>
      <c r="K25" s="478"/>
      <c r="L25" s="478">
        <v>37500000</v>
      </c>
      <c r="M25" s="478"/>
      <c r="N25" s="475">
        <f t="shared" si="0"/>
        <v>60000000</v>
      </c>
      <c r="O25" s="475">
        <f t="shared" si="0"/>
        <v>37500000</v>
      </c>
      <c r="P25" s="475">
        <f t="shared" si="0"/>
        <v>0</v>
      </c>
      <c r="Q25" s="475">
        <v>0</v>
      </c>
      <c r="R25" s="475"/>
      <c r="S25" s="475">
        <f t="shared" si="1"/>
        <v>0</v>
      </c>
      <c r="T25" s="33" t="s">
        <v>3047</v>
      </c>
      <c r="U25" s="476" t="s">
        <v>1243</v>
      </c>
      <c r="V25" s="476">
        <v>100</v>
      </c>
      <c r="W25" s="518">
        <v>1</v>
      </c>
      <c r="X25" s="312"/>
      <c r="Y25" s="312">
        <v>0</v>
      </c>
      <c r="Z25" s="312"/>
      <c r="AA25" s="477">
        <v>300</v>
      </c>
      <c r="AB25" s="312">
        <v>0</v>
      </c>
      <c r="AC25" s="36"/>
      <c r="AD25" s="196" t="s">
        <v>3048</v>
      </c>
      <c r="AE25" s="37">
        <v>0</v>
      </c>
      <c r="AF25" s="37">
        <v>0</v>
      </c>
      <c r="AG25" s="37" t="s">
        <v>179</v>
      </c>
      <c r="AH25" s="37" t="s">
        <v>179</v>
      </c>
      <c r="AI25" s="37" t="s">
        <v>179</v>
      </c>
      <c r="AJ25" s="37" t="s">
        <v>179</v>
      </c>
      <c r="AK25" s="37" t="s">
        <v>179</v>
      </c>
      <c r="AL25" s="37" t="s">
        <v>179</v>
      </c>
      <c r="AM25" s="37" t="s">
        <v>179</v>
      </c>
      <c r="AN25" s="37" t="s">
        <v>179</v>
      </c>
      <c r="AO25" s="37" t="s">
        <v>179</v>
      </c>
      <c r="AP25" s="37" t="s">
        <v>179</v>
      </c>
    </row>
    <row r="26" spans="1:42" ht="60" x14ac:dyDescent="0.25">
      <c r="A26" s="28" t="s">
        <v>52</v>
      </c>
      <c r="B26" s="28" t="s">
        <v>1995</v>
      </c>
      <c r="C26" s="28" t="s">
        <v>3031</v>
      </c>
      <c r="D26" s="28">
        <v>223220000</v>
      </c>
      <c r="E26" s="28" t="s">
        <v>3049</v>
      </c>
      <c r="F26" s="29" t="s">
        <v>3050</v>
      </c>
      <c r="G26" s="28" t="s">
        <v>3051</v>
      </c>
      <c r="H26" s="474">
        <v>120000000</v>
      </c>
      <c r="I26" s="523">
        <v>290000000</v>
      </c>
      <c r="J26" s="478"/>
      <c r="K26" s="478"/>
      <c r="L26" s="478"/>
      <c r="M26" s="478"/>
      <c r="N26" s="475">
        <f t="shared" si="0"/>
        <v>120000000</v>
      </c>
      <c r="O26" s="475">
        <f t="shared" si="0"/>
        <v>290000000</v>
      </c>
      <c r="P26" s="475">
        <f t="shared" si="0"/>
        <v>0</v>
      </c>
      <c r="Q26" s="475">
        <v>35000000</v>
      </c>
      <c r="R26" s="475"/>
      <c r="S26" s="475">
        <f t="shared" si="1"/>
        <v>35000000</v>
      </c>
      <c r="T26" s="33" t="s">
        <v>3052</v>
      </c>
      <c r="U26" s="476" t="s">
        <v>1243</v>
      </c>
      <c r="V26" s="476">
        <v>100</v>
      </c>
      <c r="W26" s="518">
        <v>1</v>
      </c>
      <c r="X26" s="312"/>
      <c r="Y26" s="518">
        <v>0.1</v>
      </c>
      <c r="Z26" s="312"/>
      <c r="AA26" s="477">
        <v>90</v>
      </c>
      <c r="AB26" s="312">
        <v>30</v>
      </c>
      <c r="AC26" s="36"/>
      <c r="AD26" s="196" t="s">
        <v>3053</v>
      </c>
      <c r="AE26" s="37">
        <v>0</v>
      </c>
      <c r="AF26" s="37">
        <v>0</v>
      </c>
      <c r="AG26" s="37">
        <v>0</v>
      </c>
      <c r="AH26" s="37">
        <v>0</v>
      </c>
      <c r="AI26" s="37">
        <v>0</v>
      </c>
      <c r="AJ26" s="37">
        <v>0</v>
      </c>
      <c r="AK26" s="37" t="s">
        <v>179</v>
      </c>
      <c r="AL26" s="37" t="s">
        <v>179</v>
      </c>
      <c r="AM26" s="37" t="s">
        <v>179</v>
      </c>
      <c r="AN26" s="37">
        <v>0</v>
      </c>
      <c r="AO26" s="37">
        <v>0</v>
      </c>
      <c r="AP26" s="37">
        <v>0</v>
      </c>
    </row>
    <row r="27" spans="1:42" ht="48" x14ac:dyDescent="0.25">
      <c r="A27" s="28" t="s">
        <v>52</v>
      </c>
      <c r="B27" s="28" t="s">
        <v>1995</v>
      </c>
      <c r="C27" s="28" t="s">
        <v>3054</v>
      </c>
      <c r="D27" s="28">
        <v>223310000</v>
      </c>
      <c r="E27" s="28" t="s">
        <v>3055</v>
      </c>
      <c r="F27" s="29" t="s">
        <v>3056</v>
      </c>
      <c r="G27" s="28" t="s">
        <v>3057</v>
      </c>
      <c r="H27" s="474">
        <v>911510000</v>
      </c>
      <c r="I27" s="523">
        <v>834434250</v>
      </c>
      <c r="J27" s="478"/>
      <c r="K27" s="478"/>
      <c r="L27" s="478">
        <v>12000000</v>
      </c>
      <c r="M27" s="478"/>
      <c r="N27" s="475">
        <f t="shared" si="0"/>
        <v>911510000</v>
      </c>
      <c r="O27" s="475">
        <f t="shared" si="0"/>
        <v>846434250</v>
      </c>
      <c r="P27" s="475">
        <f t="shared" si="0"/>
        <v>0</v>
      </c>
      <c r="Q27" s="515">
        <v>362443125</v>
      </c>
      <c r="R27" s="475"/>
      <c r="S27" s="475">
        <f t="shared" si="1"/>
        <v>362443125</v>
      </c>
      <c r="T27" s="33" t="s">
        <v>3058</v>
      </c>
      <c r="U27" s="476" t="s">
        <v>209</v>
      </c>
      <c r="V27" s="476">
        <v>1</v>
      </c>
      <c r="W27" s="312">
        <v>1</v>
      </c>
      <c r="X27" s="312"/>
      <c r="Y27" s="312">
        <v>0.3</v>
      </c>
      <c r="Z27" s="312"/>
      <c r="AA27" s="477">
        <v>270</v>
      </c>
      <c r="AB27" s="312">
        <v>120</v>
      </c>
      <c r="AC27" s="36"/>
      <c r="AD27" s="196" t="s">
        <v>3059</v>
      </c>
      <c r="AE27" s="37">
        <v>0</v>
      </c>
      <c r="AF27" s="37">
        <v>0</v>
      </c>
      <c r="AG27" s="37" t="s">
        <v>179</v>
      </c>
      <c r="AH27" s="37" t="s">
        <v>179</v>
      </c>
      <c r="AI27" s="37" t="s">
        <v>179</v>
      </c>
      <c r="AJ27" s="37" t="s">
        <v>179</v>
      </c>
      <c r="AK27" s="37" t="s">
        <v>179</v>
      </c>
      <c r="AL27" s="37" t="s">
        <v>179</v>
      </c>
      <c r="AM27" s="37" t="s">
        <v>179</v>
      </c>
      <c r="AN27" s="37" t="s">
        <v>179</v>
      </c>
      <c r="AO27" s="37" t="s">
        <v>179</v>
      </c>
      <c r="AP27" s="37">
        <v>0</v>
      </c>
    </row>
    <row r="28" spans="1:42" ht="33.75" x14ac:dyDescent="0.25">
      <c r="A28" s="28">
        <v>0</v>
      </c>
      <c r="B28" s="28">
        <v>0</v>
      </c>
      <c r="C28" s="28">
        <v>0</v>
      </c>
      <c r="D28" s="28">
        <v>0</v>
      </c>
      <c r="E28" s="28">
        <v>0</v>
      </c>
      <c r="F28" s="29">
        <v>0</v>
      </c>
      <c r="G28" s="28">
        <v>0</v>
      </c>
      <c r="H28" s="474">
        <v>0</v>
      </c>
      <c r="I28" s="478"/>
      <c r="J28" s="478"/>
      <c r="K28" s="478"/>
      <c r="L28" s="478"/>
      <c r="M28" s="478"/>
      <c r="N28" s="475">
        <f t="shared" si="0"/>
        <v>0</v>
      </c>
      <c r="O28" s="475">
        <f t="shared" si="0"/>
        <v>0</v>
      </c>
      <c r="P28" s="475">
        <f t="shared" si="0"/>
        <v>0</v>
      </c>
      <c r="Q28" s="475"/>
      <c r="R28" s="475"/>
      <c r="S28" s="475">
        <f t="shared" si="1"/>
        <v>0</v>
      </c>
      <c r="T28" s="33" t="s">
        <v>3060</v>
      </c>
      <c r="U28" s="476" t="s">
        <v>209</v>
      </c>
      <c r="V28" s="476">
        <v>1</v>
      </c>
      <c r="W28" s="312">
        <v>1</v>
      </c>
      <c r="X28" s="312"/>
      <c r="Y28" s="312">
        <v>0.15</v>
      </c>
      <c r="Z28" s="312"/>
      <c r="AA28" s="477">
        <v>270</v>
      </c>
      <c r="AB28" s="312">
        <v>120</v>
      </c>
      <c r="AC28" s="36"/>
      <c r="AD28" s="196" t="s">
        <v>3061</v>
      </c>
      <c r="AE28" s="37">
        <v>0</v>
      </c>
      <c r="AF28" s="37">
        <v>0</v>
      </c>
      <c r="AG28" s="37" t="s">
        <v>179</v>
      </c>
      <c r="AH28" s="37" t="s">
        <v>179</v>
      </c>
      <c r="AI28" s="37" t="s">
        <v>179</v>
      </c>
      <c r="AJ28" s="37" t="s">
        <v>179</v>
      </c>
      <c r="AK28" s="37" t="s">
        <v>179</v>
      </c>
      <c r="AL28" s="37" t="s">
        <v>179</v>
      </c>
      <c r="AM28" s="37" t="s">
        <v>179</v>
      </c>
      <c r="AN28" s="37" t="s">
        <v>179</v>
      </c>
      <c r="AO28" s="37" t="s">
        <v>179</v>
      </c>
      <c r="AP28" s="37">
        <v>0</v>
      </c>
    </row>
    <row r="29" spans="1:42" ht="48" x14ac:dyDescent="0.25">
      <c r="A29" s="28">
        <v>0</v>
      </c>
      <c r="B29" s="28">
        <v>0</v>
      </c>
      <c r="C29" s="28">
        <v>0</v>
      </c>
      <c r="D29" s="28">
        <v>0</v>
      </c>
      <c r="E29" s="28">
        <v>0</v>
      </c>
      <c r="F29" s="29">
        <v>0</v>
      </c>
      <c r="G29" s="28">
        <v>0</v>
      </c>
      <c r="H29" s="474">
        <v>0</v>
      </c>
      <c r="I29" s="478"/>
      <c r="J29" s="478"/>
      <c r="K29" s="478"/>
      <c r="L29" s="478"/>
      <c r="M29" s="478"/>
      <c r="N29" s="475">
        <f t="shared" si="0"/>
        <v>0</v>
      </c>
      <c r="O29" s="475">
        <f t="shared" si="0"/>
        <v>0</v>
      </c>
      <c r="P29" s="475">
        <f t="shared" si="0"/>
        <v>0</v>
      </c>
      <c r="Q29" s="475"/>
      <c r="R29" s="475"/>
      <c r="S29" s="475">
        <f t="shared" si="1"/>
        <v>0</v>
      </c>
      <c r="T29" s="33" t="s">
        <v>3062</v>
      </c>
      <c r="U29" s="476" t="s">
        <v>1243</v>
      </c>
      <c r="V29" s="476">
        <v>100</v>
      </c>
      <c r="W29" s="518"/>
      <c r="X29" s="312"/>
      <c r="Y29" s="312">
        <v>0</v>
      </c>
      <c r="Z29" s="312"/>
      <c r="AA29" s="477">
        <v>90</v>
      </c>
      <c r="AB29" s="312">
        <v>150</v>
      </c>
      <c r="AC29" s="36"/>
      <c r="AD29" s="36"/>
      <c r="AE29" s="37">
        <v>0</v>
      </c>
      <c r="AF29" s="37">
        <v>0</v>
      </c>
      <c r="AG29" s="37" t="s">
        <v>179</v>
      </c>
      <c r="AH29" s="37" t="s">
        <v>179</v>
      </c>
      <c r="AI29" s="37" t="s">
        <v>179</v>
      </c>
      <c r="AJ29" s="37">
        <v>0</v>
      </c>
      <c r="AK29" s="37">
        <v>0</v>
      </c>
      <c r="AL29" s="37">
        <v>0</v>
      </c>
      <c r="AM29" s="37">
        <v>0</v>
      </c>
      <c r="AN29" s="37">
        <v>0</v>
      </c>
      <c r="AO29" s="37">
        <v>0</v>
      </c>
      <c r="AP29" s="37">
        <v>0</v>
      </c>
    </row>
    <row r="30" spans="1:42" ht="60" x14ac:dyDescent="0.25">
      <c r="A30" s="28" t="s">
        <v>52</v>
      </c>
      <c r="B30" s="28" t="s">
        <v>1995</v>
      </c>
      <c r="C30" s="28" t="s">
        <v>3063</v>
      </c>
      <c r="D30" s="28">
        <v>223410000</v>
      </c>
      <c r="E30" s="28" t="s">
        <v>3064</v>
      </c>
      <c r="F30" s="29" t="s">
        <v>3065</v>
      </c>
      <c r="G30" s="28" t="s">
        <v>3066</v>
      </c>
      <c r="H30" s="474">
        <v>400000000</v>
      </c>
      <c r="I30" s="478">
        <v>0</v>
      </c>
      <c r="J30" s="478"/>
      <c r="K30" s="478"/>
      <c r="L30" s="478"/>
      <c r="M30" s="478"/>
      <c r="N30" s="475">
        <f t="shared" si="0"/>
        <v>400000000</v>
      </c>
      <c r="O30" s="475">
        <f t="shared" si="0"/>
        <v>0</v>
      </c>
      <c r="P30" s="475">
        <f t="shared" si="0"/>
        <v>0</v>
      </c>
      <c r="Q30" s="475">
        <v>20000000</v>
      </c>
      <c r="R30" s="475"/>
      <c r="S30" s="475">
        <f t="shared" si="1"/>
        <v>20000000</v>
      </c>
      <c r="T30" s="33" t="s">
        <v>3067</v>
      </c>
      <c r="U30" s="476" t="s">
        <v>209</v>
      </c>
      <c r="V30" s="476">
        <v>1</v>
      </c>
      <c r="W30" s="312">
        <v>1</v>
      </c>
      <c r="X30" s="312"/>
      <c r="Y30" s="312">
        <v>0</v>
      </c>
      <c r="Z30" s="312"/>
      <c r="AA30" s="477">
        <v>360</v>
      </c>
      <c r="AB30" s="312"/>
      <c r="AC30" s="36"/>
      <c r="AD30" s="196" t="s">
        <v>3068</v>
      </c>
      <c r="AE30" s="37" t="s">
        <v>179</v>
      </c>
      <c r="AF30" s="37" t="s">
        <v>179</v>
      </c>
      <c r="AG30" s="37" t="s">
        <v>179</v>
      </c>
      <c r="AH30" s="37" t="s">
        <v>179</v>
      </c>
      <c r="AI30" s="37" t="s">
        <v>179</v>
      </c>
      <c r="AJ30" s="37" t="s">
        <v>179</v>
      </c>
      <c r="AK30" s="37" t="s">
        <v>179</v>
      </c>
      <c r="AL30" s="37" t="s">
        <v>179</v>
      </c>
      <c r="AM30" s="37" t="s">
        <v>179</v>
      </c>
      <c r="AN30" s="37" t="s">
        <v>179</v>
      </c>
      <c r="AO30" s="37" t="s">
        <v>179</v>
      </c>
      <c r="AP30" s="37" t="s">
        <v>179</v>
      </c>
    </row>
    <row r="31" spans="1:42" ht="72" x14ac:dyDescent="0.25">
      <c r="A31" s="28" t="s">
        <v>52</v>
      </c>
      <c r="B31" s="28" t="s">
        <v>1995</v>
      </c>
      <c r="C31" s="28" t="s">
        <v>3063</v>
      </c>
      <c r="D31" s="28">
        <v>223410000</v>
      </c>
      <c r="E31" s="28" t="s">
        <v>3069</v>
      </c>
      <c r="F31" s="29" t="s">
        <v>3070</v>
      </c>
      <c r="G31" s="28" t="s">
        <v>3071</v>
      </c>
      <c r="H31" s="474">
        <v>2883766861.1399999</v>
      </c>
      <c r="I31" s="522">
        <v>6579288831</v>
      </c>
      <c r="J31" s="478"/>
      <c r="K31" s="478"/>
      <c r="L31" s="478">
        <v>182233000</v>
      </c>
      <c r="M31" s="478"/>
      <c r="N31" s="475">
        <f t="shared" si="0"/>
        <v>2883766861.1399999</v>
      </c>
      <c r="O31" s="475">
        <f t="shared" si="0"/>
        <v>6761521831</v>
      </c>
      <c r="P31" s="475">
        <f t="shared" si="0"/>
        <v>0</v>
      </c>
      <c r="Q31" s="475">
        <v>603663339</v>
      </c>
      <c r="R31" s="475">
        <v>131233000</v>
      </c>
      <c r="S31" s="475">
        <f t="shared" si="1"/>
        <v>734896339</v>
      </c>
      <c r="T31" s="33" t="s">
        <v>3072</v>
      </c>
      <c r="U31" s="476" t="s">
        <v>209</v>
      </c>
      <c r="V31" s="476">
        <v>2</v>
      </c>
      <c r="W31" s="312">
        <v>2</v>
      </c>
      <c r="X31" s="312"/>
      <c r="Y31" s="312">
        <v>1</v>
      </c>
      <c r="Z31" s="312"/>
      <c r="AA31" s="477">
        <v>30</v>
      </c>
      <c r="AB31" s="312">
        <v>90</v>
      </c>
      <c r="AC31" s="36"/>
      <c r="AD31" s="196" t="s">
        <v>3073</v>
      </c>
      <c r="AE31" s="37">
        <v>0</v>
      </c>
      <c r="AF31" s="37">
        <v>0</v>
      </c>
      <c r="AG31" s="37">
        <v>0</v>
      </c>
      <c r="AH31" s="37">
        <v>0</v>
      </c>
      <c r="AI31" s="37">
        <v>0</v>
      </c>
      <c r="AJ31" s="37">
        <v>0</v>
      </c>
      <c r="AK31" s="37">
        <v>0</v>
      </c>
      <c r="AL31" s="37" t="s">
        <v>179</v>
      </c>
      <c r="AM31" s="37">
        <v>0</v>
      </c>
      <c r="AN31" s="37">
        <v>0</v>
      </c>
      <c r="AO31" s="37">
        <v>0</v>
      </c>
      <c r="AP31" s="37">
        <v>0</v>
      </c>
    </row>
    <row r="32" spans="1:42" ht="56.25" x14ac:dyDescent="0.25">
      <c r="A32" s="28">
        <v>0</v>
      </c>
      <c r="B32" s="28">
        <v>0</v>
      </c>
      <c r="C32" s="28">
        <v>0</v>
      </c>
      <c r="D32" s="28">
        <v>0</v>
      </c>
      <c r="E32" s="28">
        <v>0</v>
      </c>
      <c r="F32" s="28">
        <v>0</v>
      </c>
      <c r="G32" s="28">
        <v>0</v>
      </c>
      <c r="H32" s="474">
        <v>0</v>
      </c>
      <c r="I32" s="478"/>
      <c r="J32" s="478"/>
      <c r="K32" s="478"/>
      <c r="L32" s="478"/>
      <c r="M32" s="478"/>
      <c r="N32" s="475">
        <f t="shared" si="0"/>
        <v>0</v>
      </c>
      <c r="O32" s="475">
        <f t="shared" si="0"/>
        <v>0</v>
      </c>
      <c r="P32" s="475">
        <f t="shared" si="0"/>
        <v>0</v>
      </c>
      <c r="Q32" s="475"/>
      <c r="R32" s="475"/>
      <c r="S32" s="475">
        <f t="shared" si="1"/>
        <v>0</v>
      </c>
      <c r="T32" s="33" t="s">
        <v>3074</v>
      </c>
      <c r="U32" s="476" t="s">
        <v>1243</v>
      </c>
      <c r="V32" s="476">
        <v>100</v>
      </c>
      <c r="W32" s="518">
        <v>1</v>
      </c>
      <c r="X32" s="312"/>
      <c r="Y32" s="518">
        <v>0.15</v>
      </c>
      <c r="Z32" s="312"/>
      <c r="AA32" s="477">
        <v>270</v>
      </c>
      <c r="AB32" s="312">
        <v>150</v>
      </c>
      <c r="AC32" s="36"/>
      <c r="AD32" s="196" t="s">
        <v>3075</v>
      </c>
      <c r="AE32" s="37">
        <v>0</v>
      </c>
      <c r="AF32" s="37">
        <v>0</v>
      </c>
      <c r="AG32" s="37">
        <v>0</v>
      </c>
      <c r="AH32" s="37" t="s">
        <v>179</v>
      </c>
      <c r="AI32" s="37" t="s">
        <v>179</v>
      </c>
      <c r="AJ32" s="37" t="s">
        <v>179</v>
      </c>
      <c r="AK32" s="37" t="s">
        <v>179</v>
      </c>
      <c r="AL32" s="37" t="s">
        <v>179</v>
      </c>
      <c r="AM32" s="37" t="s">
        <v>179</v>
      </c>
      <c r="AN32" s="37" t="s">
        <v>179</v>
      </c>
      <c r="AO32" s="37" t="s">
        <v>179</v>
      </c>
      <c r="AP32" s="37" t="s">
        <v>179</v>
      </c>
    </row>
    <row r="33" spans="1:42" ht="60" x14ac:dyDescent="0.25">
      <c r="A33" s="502" t="s">
        <v>3076</v>
      </c>
      <c r="B33" s="502" t="s">
        <v>3076</v>
      </c>
      <c r="C33" s="257" t="s">
        <v>3031</v>
      </c>
      <c r="D33" s="504">
        <v>223210000</v>
      </c>
      <c r="E33" s="506" t="s">
        <v>3077</v>
      </c>
      <c r="F33" s="524" t="s">
        <v>3078</v>
      </c>
      <c r="G33" s="502" t="s">
        <v>3079</v>
      </c>
      <c r="H33" s="525"/>
      <c r="I33" s="526">
        <v>527275405</v>
      </c>
      <c r="J33" s="527"/>
      <c r="K33" s="527"/>
      <c r="L33" s="527"/>
      <c r="M33" s="528"/>
      <c r="N33" s="526">
        <v>527275405</v>
      </c>
      <c r="O33" s="528"/>
      <c r="P33" s="527"/>
      <c r="Q33" s="475">
        <v>326869835</v>
      </c>
      <c r="R33" s="529"/>
      <c r="S33" s="528"/>
      <c r="T33" s="196" t="s">
        <v>3080</v>
      </c>
      <c r="U33" s="530" t="s">
        <v>1243</v>
      </c>
      <c r="V33" s="531">
        <v>100</v>
      </c>
      <c r="W33" s="531">
        <v>100</v>
      </c>
      <c r="X33" s="531"/>
      <c r="Y33" s="532">
        <v>0.4</v>
      </c>
      <c r="Z33" s="531"/>
      <c r="AA33" s="531">
        <v>270</v>
      </c>
      <c r="AB33" s="531">
        <v>90</v>
      </c>
      <c r="AC33" s="531"/>
      <c r="AD33" s="531"/>
      <c r="AE33" s="61"/>
      <c r="AF33" s="61"/>
      <c r="AG33" s="61"/>
      <c r="AH33" s="533" t="s">
        <v>179</v>
      </c>
      <c r="AI33" s="533" t="s">
        <v>179</v>
      </c>
      <c r="AJ33" s="534" t="s">
        <v>179</v>
      </c>
      <c r="AK33" s="533" t="s">
        <v>179</v>
      </c>
      <c r="AL33" s="533" t="s">
        <v>179</v>
      </c>
      <c r="AM33" s="533" t="s">
        <v>179</v>
      </c>
      <c r="AN33" s="533" t="s">
        <v>179</v>
      </c>
      <c r="AO33" s="533" t="s">
        <v>179</v>
      </c>
      <c r="AP33" s="533" t="s">
        <v>179</v>
      </c>
    </row>
    <row r="34" spans="1:42" ht="33.75" x14ac:dyDescent="0.25">
      <c r="A34" s="168"/>
      <c r="B34" s="168"/>
      <c r="C34" s="168"/>
      <c r="D34" s="168"/>
      <c r="E34" s="168"/>
      <c r="F34" s="168"/>
      <c r="G34" s="168"/>
      <c r="H34" s="168"/>
      <c r="I34" s="513"/>
      <c r="J34" s="177"/>
      <c r="K34" s="177"/>
      <c r="L34" s="177"/>
      <c r="M34" s="177"/>
      <c r="N34" s="177"/>
      <c r="O34" s="177"/>
      <c r="P34" s="177"/>
      <c r="Q34" s="177"/>
      <c r="R34" s="177"/>
      <c r="S34" s="513"/>
      <c r="T34" s="196" t="s">
        <v>3081</v>
      </c>
      <c r="U34" s="530" t="s">
        <v>522</v>
      </c>
      <c r="V34" s="508">
        <v>4</v>
      </c>
      <c r="W34" s="508">
        <v>3</v>
      </c>
      <c r="X34" s="535"/>
      <c r="Y34" s="535">
        <v>3</v>
      </c>
      <c r="Z34" s="535"/>
      <c r="AA34" s="535">
        <v>330</v>
      </c>
      <c r="AB34" s="535">
        <v>150</v>
      </c>
      <c r="AC34" s="63"/>
      <c r="AD34" s="63"/>
      <c r="AE34" s="369"/>
      <c r="AF34" s="536" t="s">
        <v>179</v>
      </c>
      <c r="AG34" s="537" t="s">
        <v>179</v>
      </c>
      <c r="AH34" s="369" t="s">
        <v>179</v>
      </c>
      <c r="AI34" s="369" t="s">
        <v>179</v>
      </c>
      <c r="AJ34" s="369" t="s">
        <v>179</v>
      </c>
      <c r="AK34" s="369" t="s">
        <v>179</v>
      </c>
      <c r="AL34" s="369" t="s">
        <v>179</v>
      </c>
      <c r="AM34" s="369" t="s">
        <v>179</v>
      </c>
      <c r="AN34" s="369" t="s">
        <v>179</v>
      </c>
      <c r="AO34" s="369" t="s">
        <v>179</v>
      </c>
      <c r="AP34" s="369" t="s">
        <v>179</v>
      </c>
    </row>
    <row r="35" spans="1:42" ht="22.5" x14ac:dyDescent="0.25">
      <c r="A35" s="168"/>
      <c r="B35" s="168"/>
      <c r="C35" s="168"/>
      <c r="D35" s="168"/>
      <c r="E35" s="168"/>
      <c r="F35" s="168"/>
      <c r="G35" s="168"/>
      <c r="H35" s="168"/>
      <c r="I35" s="513"/>
      <c r="J35" s="177"/>
      <c r="K35" s="177"/>
      <c r="L35" s="177"/>
      <c r="M35" s="177"/>
      <c r="N35" s="177"/>
      <c r="O35" s="177"/>
      <c r="P35" s="177"/>
      <c r="Q35" s="177"/>
      <c r="R35" s="177"/>
      <c r="S35" s="513"/>
      <c r="T35" s="196" t="s">
        <v>3082</v>
      </c>
      <c r="U35" s="530" t="s">
        <v>522</v>
      </c>
      <c r="V35" s="508">
        <v>1</v>
      </c>
      <c r="W35" s="508">
        <v>1</v>
      </c>
      <c r="X35" s="535"/>
      <c r="Y35" s="535">
        <v>0</v>
      </c>
      <c r="Z35" s="535"/>
      <c r="AA35" s="535">
        <v>90</v>
      </c>
      <c r="AB35" s="535">
        <v>0</v>
      </c>
      <c r="AC35" s="63"/>
      <c r="AD35" s="63"/>
      <c r="AE35" s="61"/>
      <c r="AF35" s="538"/>
      <c r="AG35" s="539"/>
      <c r="AH35" s="61"/>
      <c r="AI35" s="61"/>
      <c r="AJ35" s="61"/>
      <c r="AK35" s="533" t="s">
        <v>179</v>
      </c>
      <c r="AL35" s="533" t="s">
        <v>179</v>
      </c>
      <c r="AM35" s="533" t="s">
        <v>179</v>
      </c>
      <c r="AN35" s="61"/>
      <c r="AO35" s="61"/>
      <c r="AP35" s="61"/>
    </row>
    <row r="36" spans="1:42" ht="33.75" x14ac:dyDescent="0.25">
      <c r="A36" s="168"/>
      <c r="B36" s="168"/>
      <c r="C36" s="168"/>
      <c r="D36" s="168"/>
      <c r="E36" s="168"/>
      <c r="F36" s="168"/>
      <c r="G36" s="168"/>
      <c r="H36" s="168"/>
      <c r="I36" s="513"/>
      <c r="J36" s="177"/>
      <c r="K36" s="177"/>
      <c r="L36" s="177"/>
      <c r="M36" s="177"/>
      <c r="N36" s="177"/>
      <c r="O36" s="177"/>
      <c r="P36" s="177"/>
      <c r="Q36" s="177"/>
      <c r="R36" s="177"/>
      <c r="S36" s="513"/>
      <c r="T36" s="196" t="s">
        <v>3083</v>
      </c>
      <c r="U36" s="530" t="s">
        <v>522</v>
      </c>
      <c r="V36" s="508">
        <v>1</v>
      </c>
      <c r="W36" s="508">
        <v>1</v>
      </c>
      <c r="X36" s="535"/>
      <c r="Y36" s="535">
        <v>0</v>
      </c>
      <c r="Z36" s="535"/>
      <c r="AA36" s="535">
        <v>90</v>
      </c>
      <c r="AB36" s="535">
        <v>0</v>
      </c>
      <c r="AC36" s="63"/>
      <c r="AD36" s="63"/>
      <c r="AE36" s="61"/>
      <c r="AF36" s="538"/>
      <c r="AG36" s="539"/>
      <c r="AH36" s="61"/>
      <c r="AI36" s="61"/>
      <c r="AJ36" s="61"/>
      <c r="AK36" s="533" t="s">
        <v>179</v>
      </c>
      <c r="AL36" s="533" t="s">
        <v>179</v>
      </c>
      <c r="AM36" s="533" t="s">
        <v>179</v>
      </c>
      <c r="AN36" s="61"/>
      <c r="AO36" s="61"/>
      <c r="AP36" s="61"/>
    </row>
    <row r="37" spans="1:42" ht="33.75" x14ac:dyDescent="0.25">
      <c r="A37" s="168"/>
      <c r="B37" s="168"/>
      <c r="C37" s="168"/>
      <c r="D37" s="168"/>
      <c r="E37" s="168"/>
      <c r="F37" s="168"/>
      <c r="G37" s="168"/>
      <c r="H37" s="168"/>
      <c r="I37" s="513"/>
      <c r="J37" s="177"/>
      <c r="K37" s="177"/>
      <c r="L37" s="177"/>
      <c r="M37" s="177"/>
      <c r="N37" s="177"/>
      <c r="O37" s="177"/>
      <c r="P37" s="177"/>
      <c r="Q37" s="177"/>
      <c r="R37" s="177"/>
      <c r="S37" s="513"/>
      <c r="T37" s="196" t="s">
        <v>3084</v>
      </c>
      <c r="U37" s="530" t="s">
        <v>522</v>
      </c>
      <c r="V37" s="508">
        <v>1</v>
      </c>
      <c r="W37" s="508">
        <v>1</v>
      </c>
      <c r="X37" s="535"/>
      <c r="Y37" s="535">
        <v>0</v>
      </c>
      <c r="Z37" s="535"/>
      <c r="AA37" s="535">
        <v>150</v>
      </c>
      <c r="AB37" s="535"/>
      <c r="AC37" s="63"/>
      <c r="AD37" s="63"/>
      <c r="AE37" s="61"/>
      <c r="AF37" s="538"/>
      <c r="AG37" s="539"/>
      <c r="AH37" s="61"/>
      <c r="AI37" s="61"/>
      <c r="AJ37" s="61"/>
      <c r="AK37" s="61"/>
      <c r="AL37" s="61"/>
      <c r="AM37" s="61"/>
      <c r="AN37" s="61"/>
      <c r="AO37" s="61"/>
      <c r="AP37" s="61"/>
    </row>
    <row r="44" spans="1:42" x14ac:dyDescent="0.25">
      <c r="C44" s="18"/>
      <c r="D44" s="18"/>
      <c r="E44" s="479"/>
      <c r="F44" s="479"/>
      <c r="G44" s="479"/>
      <c r="H44" s="480"/>
      <c r="I44" s="481"/>
      <c r="J44" s="482"/>
      <c r="K44" s="483"/>
      <c r="L44" s="479"/>
      <c r="M44" s="484"/>
      <c r="N44" s="18"/>
      <c r="O44" s="479"/>
      <c r="P44" s="18"/>
      <c r="Q44" s="18"/>
      <c r="R44" s="18"/>
      <c r="S44" s="485"/>
      <c r="T44" s="18"/>
      <c r="U44" s="486"/>
    </row>
    <row r="45" spans="1:42" x14ac:dyDescent="0.25">
      <c r="C45" s="18"/>
      <c r="D45" s="18"/>
      <c r="E45" s="18"/>
      <c r="F45" s="18"/>
      <c r="G45" s="18"/>
      <c r="H45" s="18"/>
      <c r="I45" s="485"/>
      <c r="J45" s="18"/>
      <c r="K45" s="18"/>
      <c r="L45" s="18"/>
      <c r="M45" s="18"/>
      <c r="N45" s="18"/>
      <c r="O45" s="18"/>
      <c r="P45" s="18"/>
      <c r="Q45" s="18"/>
      <c r="R45" s="18"/>
      <c r="S45" s="485"/>
      <c r="T45" s="18"/>
      <c r="U45" s="486"/>
    </row>
  </sheetData>
  <sheetProtection algorithmName="SHA-512" hashValue="vTNcNoPCfddGL3PodFuqJi7nlV/Nie+iG894MZwOIRSxVRrfzVmMRQbsYDzMamgsEqkzk0jl84m5Pfb2AmSFhg==" saltValue="AoDguNk1uBDMYVqyZ2L4a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paperSize="14"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12"/>
  <sheetViews>
    <sheetView topLeftCell="A7" zoomScale="66" zoomScaleNormal="66" workbookViewId="0">
      <pane ySplit="2" topLeftCell="A9" activePane="bottomLeft" state="frozen"/>
      <selection activeCell="A7" sqref="A7"/>
      <selection pane="bottomLeft" activeCell="I96" sqref="I96"/>
    </sheetView>
  </sheetViews>
  <sheetFormatPr baseColWidth="10" defaultRowHeight="15" x14ac:dyDescent="0.25"/>
  <cols>
    <col min="1" max="1" width="20.85546875" style="1" customWidth="1"/>
    <col min="2" max="2" width="20.42578125" style="1" customWidth="1"/>
    <col min="3" max="3" width="18.7109375" style="1" customWidth="1"/>
    <col min="4" max="4" width="15.5703125" style="1" customWidth="1"/>
    <col min="5" max="5" width="18" style="1" customWidth="1"/>
    <col min="6" max="6" width="19.140625" style="1" customWidth="1"/>
    <col min="7" max="7" width="17.7109375" style="1" customWidth="1"/>
    <col min="8" max="8" width="26.5703125" style="1" customWidth="1"/>
    <col min="9" max="9" width="18.5703125" style="1" customWidth="1"/>
    <col min="10" max="10" width="20.140625" style="1" customWidth="1"/>
    <col min="11" max="11" width="22.85546875" style="1" customWidth="1"/>
    <col min="12" max="12" width="11.42578125" style="1"/>
    <col min="13" max="13" width="12.85546875" style="1" bestFit="1" customWidth="1"/>
    <col min="14" max="14" width="11.42578125" style="1"/>
    <col min="15" max="15" width="14.7109375" style="1" customWidth="1"/>
    <col min="16" max="16" width="11.42578125" style="1"/>
    <col min="17" max="17" width="37.28515625" style="1" customWidth="1"/>
    <col min="18" max="18" width="21.28515625" style="1" customWidth="1"/>
    <col min="19" max="19" width="11.42578125" style="1" customWidth="1"/>
    <col min="20" max="20" width="11.85546875" style="1" bestFit="1" customWidth="1"/>
    <col min="21" max="37" width="11.42578125" style="1"/>
    <col min="38" max="38" width="23.7109375" style="1" customWidth="1"/>
    <col min="39" max="16384" width="11.42578125" style="1"/>
  </cols>
  <sheetData>
    <row r="1" spans="1:98" x14ac:dyDescent="0.25">
      <c r="A1" s="645" t="s">
        <v>0</v>
      </c>
      <c r="B1" s="645"/>
      <c r="C1" s="645"/>
      <c r="D1" s="645"/>
      <c r="E1" s="645"/>
      <c r="F1" s="645"/>
      <c r="G1" s="645"/>
      <c r="H1" s="645"/>
      <c r="I1" s="645"/>
      <c r="J1" s="645"/>
      <c r="K1" s="645"/>
      <c r="L1" s="645"/>
      <c r="M1" s="645"/>
      <c r="N1" s="645"/>
      <c r="O1" s="645"/>
    </row>
    <row r="2" spans="1:98" x14ac:dyDescent="0.25">
      <c r="A2" s="645" t="s">
        <v>1</v>
      </c>
      <c r="B2" s="645"/>
      <c r="C2" s="645"/>
      <c r="D2" s="645"/>
      <c r="E2" s="645"/>
      <c r="F2" s="645"/>
      <c r="G2" s="645"/>
      <c r="H2" s="645"/>
      <c r="I2" s="645"/>
      <c r="J2" s="645"/>
      <c r="K2" s="645"/>
      <c r="L2" s="645"/>
      <c r="M2" s="645"/>
      <c r="N2" s="645"/>
      <c r="O2" s="645"/>
    </row>
    <row r="3" spans="1:98" x14ac:dyDescent="0.25">
      <c r="A3" s="645" t="s">
        <v>2</v>
      </c>
      <c r="B3" s="645"/>
      <c r="C3" s="645"/>
      <c r="D3" s="645"/>
      <c r="E3" s="645"/>
      <c r="F3" s="645"/>
      <c r="G3" s="645"/>
      <c r="H3" s="645" t="s">
        <v>3</v>
      </c>
      <c r="I3" s="645"/>
      <c r="J3" s="645"/>
      <c r="K3" s="645"/>
      <c r="L3" s="645"/>
      <c r="M3" s="645"/>
      <c r="N3" s="645"/>
      <c r="O3" s="645"/>
    </row>
    <row r="4" spans="1:98" x14ac:dyDescent="0.25">
      <c r="A4" s="645">
        <v>2013</v>
      </c>
      <c r="B4" s="645"/>
      <c r="C4" s="645"/>
      <c r="D4" s="645"/>
      <c r="E4" s="645"/>
      <c r="F4" s="645"/>
      <c r="G4" s="645"/>
      <c r="H4" s="645"/>
      <c r="I4" s="645"/>
      <c r="J4" s="645"/>
      <c r="K4" s="645"/>
      <c r="L4" s="645"/>
      <c r="M4" s="645"/>
      <c r="N4" s="645"/>
      <c r="O4" s="645"/>
    </row>
    <row r="5" spans="1:98" x14ac:dyDescent="0.25">
      <c r="A5" s="2"/>
      <c r="B5" s="2"/>
      <c r="C5" s="2"/>
      <c r="D5" s="2"/>
      <c r="E5" s="2"/>
      <c r="F5" s="2"/>
      <c r="G5" s="2"/>
      <c r="H5" s="2"/>
      <c r="I5" s="2"/>
      <c r="J5" s="2"/>
      <c r="K5" s="2"/>
      <c r="L5" s="3"/>
      <c r="M5" s="4"/>
      <c r="N5" s="4"/>
      <c r="O5" s="4"/>
    </row>
    <row r="6" spans="1:98" x14ac:dyDescent="0.25">
      <c r="A6" s="5" t="s">
        <v>4</v>
      </c>
      <c r="B6" s="646" t="s">
        <v>2406</v>
      </c>
      <c r="C6" s="646"/>
      <c r="D6" s="646"/>
      <c r="E6" s="646"/>
      <c r="F6" s="646"/>
      <c r="G6" s="646"/>
      <c r="H6" s="646"/>
      <c r="I6" s="646"/>
      <c r="J6" s="646"/>
      <c r="K6" s="646"/>
      <c r="L6" s="646"/>
      <c r="M6" s="646"/>
      <c r="N6" s="646"/>
      <c r="O6" s="646"/>
    </row>
    <row r="7" spans="1:98" ht="15" customHeight="1" x14ac:dyDescent="0.25">
      <c r="A7" s="637" t="s">
        <v>6</v>
      </c>
      <c r="B7" s="637" t="s">
        <v>7</v>
      </c>
      <c r="C7" s="637" t="s">
        <v>8</v>
      </c>
      <c r="D7" s="637" t="s">
        <v>9</v>
      </c>
      <c r="E7" s="637" t="s">
        <v>10</v>
      </c>
      <c r="F7" s="637" t="s">
        <v>11</v>
      </c>
      <c r="G7" s="637" t="s">
        <v>12</v>
      </c>
      <c r="H7" s="637" t="s">
        <v>13</v>
      </c>
      <c r="I7" s="643" t="s">
        <v>14</v>
      </c>
      <c r="J7" s="643" t="s">
        <v>15</v>
      </c>
      <c r="K7" s="637" t="s">
        <v>16</v>
      </c>
      <c r="L7" s="637" t="s">
        <v>17</v>
      </c>
      <c r="M7" s="720" t="s">
        <v>18</v>
      </c>
      <c r="N7" s="639" t="s">
        <v>19</v>
      </c>
      <c r="O7" s="639" t="s">
        <v>20</v>
      </c>
      <c r="P7" s="639" t="s">
        <v>21</v>
      </c>
      <c r="Q7" s="718" t="s">
        <v>22</v>
      </c>
      <c r="R7" s="17"/>
    </row>
    <row r="8" spans="1:98" ht="63.75" customHeight="1" x14ac:dyDescent="0.25">
      <c r="A8" s="638"/>
      <c r="B8" s="638"/>
      <c r="C8" s="638"/>
      <c r="D8" s="638"/>
      <c r="E8" s="638"/>
      <c r="F8" s="638"/>
      <c r="G8" s="638"/>
      <c r="H8" s="638"/>
      <c r="I8" s="644"/>
      <c r="J8" s="644"/>
      <c r="K8" s="638"/>
      <c r="L8" s="638"/>
      <c r="M8" s="721"/>
      <c r="N8" s="640"/>
      <c r="O8" s="640"/>
      <c r="P8" s="640"/>
      <c r="Q8" s="719"/>
      <c r="R8" s="426"/>
      <c r="S8" s="418"/>
      <c r="T8" s="6"/>
      <c r="U8" s="6"/>
      <c r="V8" s="6"/>
      <c r="W8" s="6"/>
      <c r="X8" s="6"/>
      <c r="Y8" s="6"/>
      <c r="Z8" s="6"/>
      <c r="AA8" s="6"/>
      <c r="AB8" s="6"/>
      <c r="AC8" s="6"/>
      <c r="AD8" s="6"/>
      <c r="AE8" s="6"/>
      <c r="AF8" s="6"/>
      <c r="AG8" s="6"/>
      <c r="AH8" s="6"/>
      <c r="AI8" s="6"/>
      <c r="AL8" s="7"/>
      <c r="AP8" s="7"/>
      <c r="AT8" s="7"/>
      <c r="AX8" s="7"/>
      <c r="BB8" s="7"/>
      <c r="BF8" s="7"/>
      <c r="BJ8" s="7"/>
      <c r="BN8" s="7"/>
      <c r="BR8" s="7"/>
      <c r="BV8" s="7"/>
      <c r="BZ8" s="7"/>
      <c r="CD8" s="7"/>
      <c r="CH8" s="7"/>
      <c r="CL8" s="7"/>
      <c r="CP8" s="7"/>
      <c r="CT8" s="7"/>
    </row>
    <row r="9" spans="1:98" ht="138.75" customHeight="1" x14ac:dyDescent="0.25">
      <c r="A9" s="37" t="s">
        <v>23</v>
      </c>
      <c r="B9" s="37" t="s">
        <v>1146</v>
      </c>
      <c r="C9" s="37" t="s">
        <v>1147</v>
      </c>
      <c r="D9" s="37">
        <v>212360000</v>
      </c>
      <c r="E9" s="37" t="s">
        <v>1195</v>
      </c>
      <c r="F9" s="127" t="s">
        <v>2408</v>
      </c>
      <c r="G9" s="37">
        <v>22329001</v>
      </c>
      <c r="H9" s="36" t="s">
        <v>2409</v>
      </c>
      <c r="I9" s="200">
        <v>0</v>
      </c>
      <c r="J9" s="444"/>
      <c r="K9" s="37" t="s">
        <v>2837</v>
      </c>
      <c r="L9" s="37">
        <v>5</v>
      </c>
      <c r="M9" s="317">
        <v>5</v>
      </c>
      <c r="N9" s="10"/>
      <c r="O9" s="36">
        <v>0</v>
      </c>
      <c r="P9" s="444"/>
      <c r="Q9" s="10" t="s">
        <v>2838</v>
      </c>
      <c r="R9" s="419"/>
      <c r="S9" s="14"/>
      <c r="V9" s="7"/>
      <c r="W9" s="6"/>
      <c r="X9" s="6"/>
      <c r="Y9" s="6"/>
      <c r="Z9" s="6"/>
      <c r="AA9" s="6"/>
      <c r="AB9" s="6"/>
      <c r="AC9" s="6"/>
      <c r="AD9" s="6"/>
      <c r="AE9" s="6"/>
      <c r="AF9" s="6"/>
      <c r="AG9" s="6"/>
      <c r="AH9" s="6"/>
      <c r="AI9" s="6"/>
      <c r="AL9" s="7"/>
      <c r="AP9" s="7"/>
      <c r="AT9" s="7"/>
      <c r="AX9" s="7"/>
      <c r="BB9" s="7"/>
      <c r="BF9" s="7"/>
      <c r="BJ9" s="7"/>
      <c r="BN9" s="7"/>
      <c r="BR9" s="7"/>
      <c r="BV9" s="7"/>
      <c r="BZ9" s="7"/>
      <c r="CD9" s="7"/>
      <c r="CH9" s="7"/>
      <c r="CL9" s="7"/>
      <c r="CP9" s="7"/>
      <c r="CT9" s="7"/>
    </row>
    <row r="10" spans="1:98" ht="120.75" customHeight="1" x14ac:dyDescent="0.25">
      <c r="A10" s="37" t="s">
        <v>23</v>
      </c>
      <c r="B10" s="37" t="s">
        <v>2415</v>
      </c>
      <c r="C10" s="37" t="s">
        <v>2416</v>
      </c>
      <c r="D10" s="37">
        <v>213110007</v>
      </c>
      <c r="E10" s="37" t="s">
        <v>2839</v>
      </c>
      <c r="F10" s="127" t="s">
        <v>2417</v>
      </c>
      <c r="G10" s="37">
        <v>22137001</v>
      </c>
      <c r="H10" s="36" t="s">
        <v>2418</v>
      </c>
      <c r="I10" s="445">
        <v>217241379</v>
      </c>
      <c r="J10" s="446"/>
      <c r="K10" s="37" t="s">
        <v>2840</v>
      </c>
      <c r="L10" s="37">
        <v>250</v>
      </c>
      <c r="M10" s="37">
        <v>33</v>
      </c>
      <c r="N10" s="36"/>
      <c r="O10" s="36">
        <v>0</v>
      </c>
      <c r="P10" s="36"/>
      <c r="Q10" s="116" t="s">
        <v>2841</v>
      </c>
      <c r="R10" s="419"/>
      <c r="S10" s="14"/>
      <c r="V10" s="7"/>
      <c r="W10" s="6"/>
      <c r="X10" s="6"/>
      <c r="Y10" s="6"/>
      <c r="Z10" s="6"/>
      <c r="AA10" s="6"/>
      <c r="AB10" s="6"/>
      <c r="AC10" s="6"/>
      <c r="AD10" s="6"/>
      <c r="AE10" s="6"/>
      <c r="AF10" s="6"/>
      <c r="AG10" s="6"/>
      <c r="AH10" s="6"/>
      <c r="AI10" s="6"/>
      <c r="AL10" s="7"/>
      <c r="AP10" s="7"/>
      <c r="AT10" s="7"/>
      <c r="AX10" s="7"/>
      <c r="BB10" s="7"/>
      <c r="BF10" s="7"/>
      <c r="BJ10" s="7"/>
      <c r="BN10" s="7"/>
      <c r="BR10" s="7"/>
      <c r="BV10" s="7"/>
      <c r="BZ10" s="7"/>
      <c r="CD10" s="7"/>
      <c r="CH10" s="7"/>
      <c r="CL10" s="7"/>
      <c r="CP10" s="7"/>
      <c r="CT10" s="7"/>
    </row>
    <row r="11" spans="1:98" ht="87" customHeight="1" x14ac:dyDescent="0.25">
      <c r="A11" s="37"/>
      <c r="B11" s="37"/>
      <c r="C11" s="37"/>
      <c r="D11" s="37"/>
      <c r="E11" s="37"/>
      <c r="F11" s="127"/>
      <c r="G11" s="37"/>
      <c r="H11" s="36"/>
      <c r="I11" s="200"/>
      <c r="J11" s="446"/>
      <c r="K11" s="37" t="s">
        <v>2842</v>
      </c>
      <c r="L11" s="37">
        <v>325</v>
      </c>
      <c r="M11" s="100">
        <v>325</v>
      </c>
      <c r="N11" s="36"/>
      <c r="O11" s="36">
        <v>0</v>
      </c>
      <c r="P11" s="36"/>
      <c r="Q11" s="36" t="s">
        <v>2843</v>
      </c>
      <c r="R11" s="17"/>
      <c r="S11" s="14"/>
      <c r="V11" s="7"/>
      <c r="W11" s="6"/>
      <c r="X11" s="6"/>
      <c r="Y11" s="6"/>
      <c r="Z11" s="6"/>
      <c r="AA11" s="6"/>
      <c r="AB11" s="6"/>
      <c r="AC11" s="6"/>
      <c r="AD11" s="6"/>
      <c r="AE11" s="6"/>
      <c r="AF11" s="6"/>
      <c r="AG11" s="6"/>
      <c r="AH11" s="6"/>
      <c r="AI11" s="6"/>
      <c r="AL11" s="7"/>
      <c r="AP11" s="7"/>
      <c r="AT11" s="7"/>
      <c r="AX11" s="7"/>
      <c r="BB11" s="7"/>
      <c r="BF11" s="7"/>
      <c r="BJ11" s="7"/>
      <c r="BN11" s="7"/>
      <c r="BR11" s="7"/>
      <c r="BV11" s="7"/>
      <c r="BZ11" s="7"/>
      <c r="CD11" s="7"/>
      <c r="CH11" s="7"/>
      <c r="CL11" s="7"/>
      <c r="CP11" s="7"/>
      <c r="CT11" s="7"/>
    </row>
    <row r="12" spans="1:98" ht="102.75" customHeight="1" x14ac:dyDescent="0.25">
      <c r="A12" s="37" t="s">
        <v>23</v>
      </c>
      <c r="B12" s="37" t="s">
        <v>2415</v>
      </c>
      <c r="C12" s="37" t="s">
        <v>2416</v>
      </c>
      <c r="D12" s="37">
        <v>213120007</v>
      </c>
      <c r="E12" s="37" t="s">
        <v>2844</v>
      </c>
      <c r="F12" s="127" t="s">
        <v>2424</v>
      </c>
      <c r="G12" s="37">
        <v>22138001</v>
      </c>
      <c r="H12" s="36" t="s">
        <v>2425</v>
      </c>
      <c r="I12" s="445">
        <v>108620690</v>
      </c>
      <c r="J12" s="446"/>
      <c r="K12" s="37" t="s">
        <v>2845</v>
      </c>
      <c r="L12" s="37">
        <v>150</v>
      </c>
      <c r="M12" s="278">
        <v>650</v>
      </c>
      <c r="N12" s="36"/>
      <c r="O12" s="278">
        <v>500</v>
      </c>
      <c r="P12" s="36"/>
      <c r="Q12" s="116" t="s">
        <v>2846</v>
      </c>
      <c r="R12" s="419"/>
      <c r="S12" s="14"/>
      <c r="V12" s="7"/>
      <c r="W12" s="6"/>
      <c r="X12" s="6"/>
      <c r="Y12" s="6"/>
      <c r="Z12" s="6"/>
      <c r="AA12" s="6"/>
      <c r="AB12" s="6"/>
      <c r="AC12" s="6"/>
      <c r="AD12" s="6"/>
      <c r="AE12" s="6"/>
      <c r="AF12" s="6"/>
      <c r="AG12" s="6"/>
      <c r="AH12" s="6"/>
      <c r="AI12" s="6"/>
      <c r="AL12" s="7"/>
      <c r="AP12" s="7"/>
      <c r="AT12" s="7"/>
      <c r="AX12" s="7"/>
      <c r="BB12" s="7"/>
      <c r="BF12" s="7"/>
      <c r="BJ12" s="7"/>
      <c r="BN12" s="7"/>
      <c r="BR12" s="7"/>
      <c r="BV12" s="7"/>
      <c r="BZ12" s="7"/>
      <c r="CD12" s="7"/>
      <c r="CH12" s="7"/>
      <c r="CL12" s="7"/>
      <c r="CP12" s="7"/>
      <c r="CT12" s="7"/>
    </row>
    <row r="13" spans="1:98" ht="103.5" customHeight="1" x14ac:dyDescent="0.25">
      <c r="A13" s="37" t="s">
        <v>23</v>
      </c>
      <c r="B13" s="37" t="s">
        <v>2415</v>
      </c>
      <c r="C13" s="37" t="s">
        <v>2416</v>
      </c>
      <c r="D13" s="37">
        <v>213130007</v>
      </c>
      <c r="E13" s="37" t="s">
        <v>2847</v>
      </c>
      <c r="F13" s="127" t="s">
        <v>2432</v>
      </c>
      <c r="G13" s="37">
        <v>22139001</v>
      </c>
      <c r="H13" s="36" t="s">
        <v>2433</v>
      </c>
      <c r="I13" s="445">
        <v>94137931</v>
      </c>
      <c r="J13" s="446"/>
      <c r="K13" s="37" t="s">
        <v>2848</v>
      </c>
      <c r="L13" s="37">
        <v>1300</v>
      </c>
      <c r="M13" s="278">
        <v>430</v>
      </c>
      <c r="N13" s="36"/>
      <c r="O13" s="36">
        <v>406</v>
      </c>
      <c r="P13" s="36"/>
      <c r="Q13" s="116" t="s">
        <v>2849</v>
      </c>
      <c r="R13" s="419"/>
      <c r="S13" s="14"/>
      <c r="V13" s="7"/>
      <c r="W13" s="6"/>
      <c r="X13" s="6"/>
      <c r="Y13" s="6"/>
      <c r="Z13" s="6"/>
      <c r="AA13" s="6"/>
      <c r="AB13" s="6"/>
      <c r="AC13" s="6"/>
      <c r="AD13" s="6"/>
      <c r="AE13" s="6"/>
      <c r="AF13" s="6"/>
      <c r="AG13" s="6"/>
      <c r="AH13" s="6"/>
      <c r="AI13" s="6"/>
      <c r="AL13" s="7"/>
      <c r="AP13" s="7"/>
      <c r="AT13" s="7"/>
      <c r="AX13" s="7"/>
      <c r="BB13" s="7"/>
      <c r="BF13" s="7"/>
      <c r="BJ13" s="7"/>
      <c r="BN13" s="7"/>
      <c r="BR13" s="7"/>
      <c r="BV13" s="7"/>
      <c r="BZ13" s="7"/>
      <c r="CD13" s="7"/>
      <c r="CH13" s="7"/>
      <c r="CL13" s="7"/>
      <c r="CP13" s="7"/>
      <c r="CT13" s="7"/>
    </row>
    <row r="14" spans="1:98" ht="60" x14ac:dyDescent="0.25">
      <c r="A14" s="37"/>
      <c r="B14" s="37"/>
      <c r="C14" s="37"/>
      <c r="D14" s="37"/>
      <c r="E14" s="37"/>
      <c r="F14" s="127"/>
      <c r="G14" s="37"/>
      <c r="H14" s="37"/>
      <c r="I14" s="202"/>
      <c r="J14" s="446"/>
      <c r="K14" s="37" t="s">
        <v>2850</v>
      </c>
      <c r="L14" s="37">
        <v>1200</v>
      </c>
      <c r="M14" s="100">
        <v>1600</v>
      </c>
      <c r="N14" s="36"/>
      <c r="O14" s="36">
        <v>1603</v>
      </c>
      <c r="P14" s="36"/>
      <c r="Q14" s="36" t="s">
        <v>2851</v>
      </c>
      <c r="R14" s="17"/>
      <c r="S14" s="14"/>
      <c r="V14" s="7"/>
      <c r="W14" s="6"/>
      <c r="X14" s="6"/>
      <c r="Y14" s="6"/>
      <c r="Z14" s="6"/>
      <c r="AA14" s="6"/>
      <c r="AB14" s="6"/>
      <c r="AC14" s="6"/>
      <c r="AD14" s="6"/>
      <c r="AE14" s="6"/>
      <c r="AF14" s="6"/>
      <c r="AG14" s="6"/>
      <c r="AH14" s="6"/>
      <c r="AI14" s="6"/>
      <c r="AL14" s="7"/>
      <c r="AP14" s="7"/>
      <c r="AT14" s="7"/>
      <c r="AX14" s="7"/>
      <c r="BB14" s="7"/>
      <c r="BF14" s="7"/>
      <c r="BJ14" s="7"/>
      <c r="BN14" s="7"/>
      <c r="BR14" s="7"/>
      <c r="BV14" s="7"/>
      <c r="BZ14" s="7"/>
      <c r="CD14" s="7"/>
      <c r="CH14" s="7"/>
      <c r="CL14" s="7"/>
      <c r="CP14" s="7"/>
      <c r="CT14" s="7"/>
    </row>
    <row r="15" spans="1:98" ht="115.5" customHeight="1" x14ac:dyDescent="0.25">
      <c r="A15" s="37" t="s">
        <v>23</v>
      </c>
      <c r="B15" s="37" t="s">
        <v>2415</v>
      </c>
      <c r="C15" s="37" t="s">
        <v>2437</v>
      </c>
      <c r="D15" s="37">
        <v>213210007</v>
      </c>
      <c r="E15" s="37" t="s">
        <v>2852</v>
      </c>
      <c r="F15" s="127" t="s">
        <v>2438</v>
      </c>
      <c r="G15" s="37">
        <v>29154001</v>
      </c>
      <c r="H15" s="36" t="s">
        <v>2439</v>
      </c>
      <c r="I15" s="202">
        <v>0</v>
      </c>
      <c r="J15" s="446"/>
      <c r="K15" s="37" t="s">
        <v>2853</v>
      </c>
      <c r="L15" s="37">
        <v>88</v>
      </c>
      <c r="M15" s="278">
        <v>5</v>
      </c>
      <c r="N15" s="36"/>
      <c r="O15" s="36">
        <v>5</v>
      </c>
      <c r="P15" s="36"/>
      <c r="Q15" s="116" t="s">
        <v>2854</v>
      </c>
      <c r="R15" s="419"/>
      <c r="S15" s="14"/>
      <c r="V15" s="7"/>
      <c r="W15" s="6"/>
      <c r="X15" s="6"/>
      <c r="Y15" s="6"/>
      <c r="Z15" s="6"/>
      <c r="AA15" s="6"/>
      <c r="AB15" s="6"/>
      <c r="AC15" s="6"/>
      <c r="AD15" s="6"/>
      <c r="AE15" s="6"/>
      <c r="AF15" s="6"/>
      <c r="AG15" s="6"/>
      <c r="AH15" s="6"/>
      <c r="AI15" s="6"/>
      <c r="AL15" s="7"/>
      <c r="AP15" s="7"/>
      <c r="AT15" s="7"/>
      <c r="AX15" s="7"/>
      <c r="BB15" s="7"/>
      <c r="BF15" s="7"/>
      <c r="BJ15" s="7"/>
      <c r="BN15" s="7"/>
      <c r="BR15" s="7"/>
      <c r="BV15" s="7"/>
      <c r="BZ15" s="7"/>
      <c r="CD15" s="7"/>
      <c r="CH15" s="7"/>
      <c r="CL15" s="7"/>
      <c r="CP15" s="7"/>
      <c r="CT15" s="7"/>
    </row>
    <row r="16" spans="1:98" ht="110.25" customHeight="1" x14ac:dyDescent="0.25">
      <c r="A16" s="37" t="s">
        <v>23</v>
      </c>
      <c r="B16" s="37" t="s">
        <v>1146</v>
      </c>
      <c r="C16" s="37" t="s">
        <v>1236</v>
      </c>
      <c r="D16" s="37">
        <v>212110000</v>
      </c>
      <c r="E16" s="37" t="s">
        <v>1456</v>
      </c>
      <c r="F16" s="127" t="s">
        <v>2442</v>
      </c>
      <c r="G16" s="37">
        <v>22325001</v>
      </c>
      <c r="H16" s="36" t="s">
        <v>2443</v>
      </c>
      <c r="I16" s="447">
        <v>135850052</v>
      </c>
      <c r="J16" s="446"/>
      <c r="K16" s="37" t="s">
        <v>2855</v>
      </c>
      <c r="L16" s="37">
        <v>1</v>
      </c>
      <c r="M16" s="100">
        <v>1</v>
      </c>
      <c r="N16" s="36"/>
      <c r="O16" s="36">
        <v>0</v>
      </c>
      <c r="P16" s="36"/>
      <c r="Q16" s="10" t="s">
        <v>2460</v>
      </c>
      <c r="R16" s="419"/>
      <c r="S16" s="14"/>
      <c r="V16" s="7"/>
      <c r="W16" s="6"/>
      <c r="X16" s="6"/>
      <c r="Y16" s="6"/>
      <c r="Z16" s="6"/>
      <c r="AA16" s="6"/>
      <c r="AB16" s="6"/>
      <c r="AC16" s="6"/>
      <c r="AD16" s="6"/>
      <c r="AE16" s="6"/>
      <c r="AF16" s="6"/>
      <c r="AG16" s="6"/>
      <c r="AH16" s="6"/>
      <c r="AI16" s="6"/>
      <c r="AL16" s="7"/>
      <c r="AP16" s="7"/>
      <c r="AT16" s="7"/>
      <c r="AX16" s="7"/>
      <c r="BB16" s="7"/>
      <c r="BF16" s="7"/>
      <c r="BJ16" s="7"/>
      <c r="BN16" s="7"/>
      <c r="BR16" s="7"/>
      <c r="BV16" s="7"/>
      <c r="BZ16" s="7"/>
      <c r="CD16" s="7"/>
      <c r="CH16" s="7"/>
      <c r="CL16" s="7"/>
      <c r="CP16" s="7"/>
      <c r="CT16" s="7"/>
    </row>
    <row r="17" spans="1:98" ht="94.5" customHeight="1" x14ac:dyDescent="0.25">
      <c r="A17" s="37" t="s">
        <v>23</v>
      </c>
      <c r="B17" s="37" t="s">
        <v>24</v>
      </c>
      <c r="C17" s="37" t="s">
        <v>25</v>
      </c>
      <c r="D17" s="37">
        <v>211180000</v>
      </c>
      <c r="E17" s="37" t="s">
        <v>403</v>
      </c>
      <c r="F17" s="127" t="s">
        <v>2447</v>
      </c>
      <c r="G17" s="40">
        <v>222206001</v>
      </c>
      <c r="H17" s="36" t="s">
        <v>2856</v>
      </c>
      <c r="I17" s="447">
        <v>874253278</v>
      </c>
      <c r="J17" s="446"/>
      <c r="K17" s="37" t="s">
        <v>404</v>
      </c>
      <c r="L17" s="37">
        <v>2</v>
      </c>
      <c r="M17" s="100">
        <v>2</v>
      </c>
      <c r="N17" s="36"/>
      <c r="O17" s="99">
        <v>1.8</v>
      </c>
      <c r="P17" s="36"/>
      <c r="Q17" s="116" t="s">
        <v>2857</v>
      </c>
      <c r="R17" s="17"/>
      <c r="S17" s="14"/>
      <c r="V17" s="7"/>
      <c r="W17" s="6"/>
      <c r="X17" s="6"/>
      <c r="Y17" s="6"/>
      <c r="Z17" s="6"/>
      <c r="AA17" s="6"/>
      <c r="AB17" s="6"/>
      <c r="AC17" s="6"/>
      <c r="AD17" s="6"/>
      <c r="AE17" s="6"/>
      <c r="AF17" s="6"/>
      <c r="AG17" s="6"/>
      <c r="AH17" s="6"/>
      <c r="AI17" s="6"/>
      <c r="AL17" s="7"/>
      <c r="AP17" s="7"/>
      <c r="AT17" s="7"/>
      <c r="AX17" s="7"/>
      <c r="BB17" s="7"/>
      <c r="BF17" s="7"/>
      <c r="BJ17" s="7"/>
      <c r="BN17" s="7"/>
      <c r="BR17" s="7"/>
      <c r="BV17" s="7"/>
      <c r="BZ17" s="7"/>
      <c r="CD17" s="7"/>
      <c r="CH17" s="7"/>
      <c r="CL17" s="7"/>
      <c r="CP17" s="7"/>
      <c r="CT17" s="7"/>
    </row>
    <row r="18" spans="1:98" ht="123" customHeight="1" x14ac:dyDescent="0.25">
      <c r="A18" s="37" t="s">
        <v>23</v>
      </c>
      <c r="B18" s="37" t="s">
        <v>1146</v>
      </c>
      <c r="C18" s="37" t="s">
        <v>1236</v>
      </c>
      <c r="D18" s="37">
        <v>212110000</v>
      </c>
      <c r="E18" s="37" t="s">
        <v>1456</v>
      </c>
      <c r="F18" s="127" t="s">
        <v>2456</v>
      </c>
      <c r="G18" s="37">
        <v>29142001</v>
      </c>
      <c r="H18" s="36" t="s">
        <v>2457</v>
      </c>
      <c r="I18" s="202">
        <v>0</v>
      </c>
      <c r="J18" s="446"/>
      <c r="K18" s="8" t="s">
        <v>2855</v>
      </c>
      <c r="L18" s="37">
        <v>1</v>
      </c>
      <c r="M18" s="100">
        <v>1</v>
      </c>
      <c r="N18" s="36"/>
      <c r="O18" s="36">
        <v>0</v>
      </c>
      <c r="P18" s="36"/>
      <c r="Q18" s="10" t="s">
        <v>2858</v>
      </c>
      <c r="R18" s="419"/>
      <c r="S18" s="14"/>
      <c r="V18" s="7"/>
      <c r="W18" s="6"/>
      <c r="X18" s="6"/>
      <c r="Y18" s="6"/>
      <c r="Z18" s="6"/>
      <c r="AA18" s="6"/>
      <c r="AB18" s="6"/>
      <c r="AC18" s="6"/>
      <c r="AD18" s="6"/>
      <c r="AE18" s="6"/>
      <c r="AF18" s="6"/>
      <c r="AG18" s="6"/>
      <c r="AH18" s="6"/>
      <c r="AI18" s="6"/>
      <c r="AL18" s="7"/>
      <c r="AP18" s="7"/>
      <c r="AT18" s="7"/>
      <c r="AX18" s="7"/>
      <c r="BB18" s="7"/>
      <c r="BF18" s="7"/>
      <c r="BJ18" s="7"/>
      <c r="BN18" s="7"/>
      <c r="BR18" s="7"/>
      <c r="BV18" s="7"/>
      <c r="BZ18" s="7"/>
      <c r="CD18" s="7"/>
      <c r="CH18" s="7"/>
      <c r="CL18" s="7"/>
      <c r="CP18" s="7"/>
      <c r="CT18" s="7"/>
    </row>
    <row r="19" spans="1:98" ht="131.25" customHeight="1" x14ac:dyDescent="0.25">
      <c r="A19" s="37" t="s">
        <v>52</v>
      </c>
      <c r="B19" s="37" t="s">
        <v>2465</v>
      </c>
      <c r="C19" s="37" t="s">
        <v>2466</v>
      </c>
      <c r="D19" s="37">
        <v>221120008</v>
      </c>
      <c r="E19" s="37" t="s">
        <v>2859</v>
      </c>
      <c r="F19" s="127" t="s">
        <v>2467</v>
      </c>
      <c r="G19" s="37">
        <v>22219001</v>
      </c>
      <c r="H19" s="36" t="s">
        <v>2468</v>
      </c>
      <c r="I19" s="202">
        <v>0</v>
      </c>
      <c r="J19" s="446"/>
      <c r="K19" s="37" t="s">
        <v>2860</v>
      </c>
      <c r="L19" s="37">
        <v>2000</v>
      </c>
      <c r="M19" s="278">
        <v>2000</v>
      </c>
      <c r="N19" s="36"/>
      <c r="O19" s="36">
        <v>371</v>
      </c>
      <c r="P19" s="36"/>
      <c r="Q19" s="448"/>
      <c r="R19" s="17"/>
      <c r="S19" s="14"/>
      <c r="V19" s="7"/>
      <c r="W19" s="6"/>
      <c r="X19" s="6"/>
      <c r="Y19" s="6"/>
      <c r="Z19" s="6"/>
      <c r="AA19" s="6"/>
      <c r="AB19" s="6"/>
      <c r="AC19" s="6"/>
      <c r="AD19" s="6"/>
      <c r="AE19" s="6"/>
      <c r="AF19" s="6"/>
      <c r="AG19" s="6"/>
      <c r="AH19" s="6"/>
      <c r="AI19" s="6"/>
      <c r="AL19" s="7"/>
      <c r="AP19" s="7"/>
      <c r="AT19" s="7"/>
      <c r="AX19" s="7"/>
      <c r="BB19" s="7"/>
      <c r="BF19" s="7"/>
      <c r="BJ19" s="7"/>
      <c r="BN19" s="7"/>
      <c r="BR19" s="7"/>
      <c r="BV19" s="7"/>
      <c r="BZ19" s="7"/>
      <c r="CD19" s="7"/>
      <c r="CH19" s="7"/>
      <c r="CL19" s="7"/>
      <c r="CP19" s="7"/>
      <c r="CT19" s="7"/>
    </row>
    <row r="20" spans="1:98" ht="165" customHeight="1" x14ac:dyDescent="0.25">
      <c r="A20" s="37" t="s">
        <v>52</v>
      </c>
      <c r="B20" s="37" t="s">
        <v>2465</v>
      </c>
      <c r="C20" s="37" t="s">
        <v>2466</v>
      </c>
      <c r="D20" s="37">
        <v>221140008</v>
      </c>
      <c r="E20" s="37" t="s">
        <v>1491</v>
      </c>
      <c r="F20" s="130">
        <v>0</v>
      </c>
      <c r="G20" s="37">
        <v>22200001</v>
      </c>
      <c r="H20" s="36" t="s">
        <v>2472</v>
      </c>
      <c r="I20" s="449">
        <v>-700000000</v>
      </c>
      <c r="J20" s="446"/>
      <c r="K20" s="37" t="s">
        <v>1492</v>
      </c>
      <c r="L20" s="37">
        <v>297</v>
      </c>
      <c r="M20" s="116">
        <v>297</v>
      </c>
      <c r="N20" s="36"/>
      <c r="O20" s="36">
        <v>152</v>
      </c>
      <c r="P20" s="36"/>
      <c r="Q20" s="36" t="s">
        <v>2861</v>
      </c>
      <c r="R20" s="17"/>
      <c r="S20" s="14"/>
      <c r="V20" s="7"/>
      <c r="W20" s="6"/>
      <c r="X20" s="6"/>
      <c r="Y20" s="6"/>
      <c r="Z20" s="6"/>
      <c r="AA20" s="6"/>
      <c r="AB20" s="6"/>
      <c r="AC20" s="6"/>
      <c r="AD20" s="6"/>
      <c r="AE20" s="6"/>
      <c r="AF20" s="6"/>
      <c r="AG20" s="6"/>
      <c r="AH20" s="6"/>
      <c r="AI20" s="6"/>
      <c r="AL20" s="7"/>
      <c r="AP20" s="7"/>
      <c r="AT20" s="7"/>
      <c r="AX20" s="7"/>
      <c r="BB20" s="7"/>
      <c r="BF20" s="7"/>
      <c r="BJ20" s="7"/>
      <c r="BN20" s="7"/>
      <c r="BR20" s="7"/>
      <c r="BV20" s="7"/>
      <c r="BZ20" s="7"/>
      <c r="CD20" s="7"/>
      <c r="CH20" s="7"/>
      <c r="CL20" s="7"/>
      <c r="CP20" s="7"/>
      <c r="CT20" s="7"/>
    </row>
    <row r="21" spans="1:98" ht="108.75" customHeight="1" x14ac:dyDescent="0.25">
      <c r="A21" s="37" t="s">
        <v>52</v>
      </c>
      <c r="B21" s="37" t="s">
        <v>2465</v>
      </c>
      <c r="C21" s="37" t="s">
        <v>2480</v>
      </c>
      <c r="D21" s="37">
        <v>221210007</v>
      </c>
      <c r="E21" s="37" t="s">
        <v>2862</v>
      </c>
      <c r="F21" s="127" t="s">
        <v>2481</v>
      </c>
      <c r="G21" s="37">
        <v>22208001</v>
      </c>
      <c r="H21" s="36" t="s">
        <v>2482</v>
      </c>
      <c r="I21" s="449">
        <v>7251500000</v>
      </c>
      <c r="J21" s="446"/>
      <c r="K21" s="37" t="s">
        <v>2863</v>
      </c>
      <c r="L21" s="37">
        <v>10</v>
      </c>
      <c r="M21" s="278">
        <v>78</v>
      </c>
      <c r="N21" s="36"/>
      <c r="O21" s="450">
        <v>68</v>
      </c>
      <c r="P21" s="10"/>
      <c r="Q21" s="36" t="s">
        <v>2864</v>
      </c>
      <c r="R21" s="17"/>
      <c r="S21" s="14"/>
      <c r="V21" s="7"/>
      <c r="W21" s="6"/>
      <c r="X21" s="6"/>
      <c r="Y21" s="6"/>
      <c r="Z21" s="6"/>
      <c r="AA21" s="6"/>
      <c r="AB21" s="6"/>
      <c r="AC21" s="6"/>
      <c r="AD21" s="6"/>
      <c r="AE21" s="6"/>
      <c r="AF21" s="6"/>
      <c r="AG21" s="6"/>
      <c r="AH21" s="6"/>
      <c r="AI21" s="6"/>
      <c r="AL21" s="7"/>
      <c r="AP21" s="7"/>
      <c r="AT21" s="7"/>
      <c r="AX21" s="7"/>
      <c r="BB21" s="7"/>
      <c r="BF21" s="7"/>
      <c r="BJ21" s="7"/>
      <c r="BN21" s="7"/>
      <c r="BR21" s="7"/>
      <c r="BV21" s="7"/>
      <c r="BZ21" s="7"/>
      <c r="CD21" s="7"/>
      <c r="CH21" s="7"/>
      <c r="CL21" s="7"/>
      <c r="CP21" s="7"/>
      <c r="CT21" s="7"/>
    </row>
    <row r="22" spans="1:98" ht="84.75" customHeight="1" x14ac:dyDescent="0.25">
      <c r="A22" s="37"/>
      <c r="B22" s="37"/>
      <c r="C22" s="37"/>
      <c r="D22" s="37"/>
      <c r="E22" s="37"/>
      <c r="F22" s="127"/>
      <c r="G22" s="37"/>
      <c r="H22" s="37"/>
      <c r="I22" s="202"/>
      <c r="J22" s="446"/>
      <c r="K22" s="37" t="s">
        <v>2865</v>
      </c>
      <c r="L22" s="37">
        <v>451</v>
      </c>
      <c r="M22" s="317">
        <v>431</v>
      </c>
      <c r="N22" s="36"/>
      <c r="O22" s="36">
        <v>431</v>
      </c>
      <c r="P22" s="36"/>
      <c r="Q22" s="10" t="s">
        <v>2866</v>
      </c>
      <c r="R22" s="419"/>
      <c r="S22" s="14"/>
      <c r="V22" s="7"/>
      <c r="W22" s="6"/>
      <c r="X22" s="6"/>
      <c r="Y22" s="6"/>
      <c r="Z22" s="6"/>
      <c r="AA22" s="6"/>
      <c r="AB22" s="6"/>
      <c r="AC22" s="6"/>
      <c r="AD22" s="6"/>
      <c r="AE22" s="6"/>
      <c r="AF22" s="6"/>
      <c r="AG22" s="6"/>
      <c r="AH22" s="6"/>
      <c r="AI22" s="6"/>
      <c r="AL22" s="7"/>
      <c r="AP22" s="7"/>
      <c r="AT22" s="7"/>
      <c r="AX22" s="7"/>
      <c r="BB22" s="7"/>
      <c r="BF22" s="7"/>
      <c r="BJ22" s="7"/>
      <c r="BN22" s="7"/>
      <c r="BR22" s="7"/>
      <c r="BV22" s="7"/>
      <c r="BZ22" s="7"/>
      <c r="CD22" s="7"/>
      <c r="CH22" s="7"/>
      <c r="CL22" s="7"/>
      <c r="CP22" s="7"/>
      <c r="CT22" s="7"/>
    </row>
    <row r="23" spans="1:98" ht="93.75" customHeight="1" x14ac:dyDescent="0.25">
      <c r="A23" s="37"/>
      <c r="B23" s="37"/>
      <c r="C23" s="37"/>
      <c r="D23" s="37"/>
      <c r="E23" s="37"/>
      <c r="F23" s="127"/>
      <c r="G23" s="37"/>
      <c r="H23" s="37"/>
      <c r="I23" s="202"/>
      <c r="J23" s="446"/>
      <c r="K23" s="37" t="s">
        <v>2867</v>
      </c>
      <c r="L23" s="37">
        <v>5000</v>
      </c>
      <c r="M23" s="317">
        <v>3484</v>
      </c>
      <c r="N23" s="36"/>
      <c r="O23" s="36">
        <v>3484</v>
      </c>
      <c r="P23" s="36"/>
      <c r="Q23" s="10" t="s">
        <v>2489</v>
      </c>
      <c r="R23" s="419"/>
      <c r="S23" s="14"/>
      <c r="V23" s="7"/>
      <c r="W23" s="6"/>
      <c r="X23" s="6"/>
      <c r="Y23" s="6"/>
      <c r="Z23" s="6"/>
      <c r="AA23" s="6"/>
      <c r="AB23" s="6"/>
      <c r="AC23" s="6"/>
      <c r="AD23" s="6"/>
      <c r="AE23" s="6"/>
      <c r="AF23" s="6"/>
      <c r="AG23" s="6"/>
      <c r="AH23" s="6"/>
      <c r="AI23" s="6"/>
      <c r="AL23" s="7"/>
      <c r="AP23" s="7"/>
      <c r="AT23" s="7"/>
      <c r="AX23" s="7"/>
      <c r="BB23" s="7"/>
      <c r="BF23" s="7"/>
      <c r="BJ23" s="7"/>
      <c r="BN23" s="7"/>
      <c r="BR23" s="7"/>
      <c r="BV23" s="7"/>
      <c r="BZ23" s="7"/>
      <c r="CD23" s="7"/>
      <c r="CH23" s="7"/>
      <c r="CL23" s="7"/>
      <c r="CP23" s="7"/>
      <c r="CT23" s="7"/>
    </row>
    <row r="24" spans="1:98" ht="60" x14ac:dyDescent="0.25">
      <c r="A24" s="37"/>
      <c r="B24" s="37"/>
      <c r="C24" s="37"/>
      <c r="D24" s="37"/>
      <c r="E24" s="37"/>
      <c r="F24" s="127"/>
      <c r="G24" s="37"/>
      <c r="H24" s="37"/>
      <c r="I24" s="202"/>
      <c r="J24" s="446"/>
      <c r="K24" s="37" t="s">
        <v>2868</v>
      </c>
      <c r="L24" s="37">
        <v>1500</v>
      </c>
      <c r="M24" s="278">
        <v>1794</v>
      </c>
      <c r="N24" s="36"/>
      <c r="O24" s="36">
        <v>1672</v>
      </c>
      <c r="P24" s="36"/>
      <c r="Q24" s="451" t="s">
        <v>2869</v>
      </c>
      <c r="R24" s="419"/>
      <c r="S24" s="14"/>
      <c r="V24" s="7"/>
      <c r="W24" s="6"/>
      <c r="X24" s="6"/>
      <c r="Y24" s="6"/>
      <c r="Z24" s="6"/>
      <c r="AA24" s="6"/>
      <c r="AB24" s="6"/>
      <c r="AC24" s="6"/>
      <c r="AD24" s="6"/>
      <c r="AE24" s="6"/>
      <c r="AF24" s="6"/>
      <c r="AG24" s="6"/>
      <c r="AH24" s="6"/>
      <c r="AI24" s="6"/>
      <c r="AL24" s="7"/>
      <c r="AP24" s="7"/>
      <c r="AT24" s="7"/>
      <c r="AX24" s="7"/>
      <c r="BB24" s="7"/>
      <c r="BF24" s="7"/>
      <c r="BJ24" s="7"/>
      <c r="BN24" s="7"/>
      <c r="BR24" s="7"/>
      <c r="BV24" s="7"/>
      <c r="BZ24" s="7"/>
      <c r="CD24" s="7"/>
      <c r="CH24" s="7"/>
      <c r="CL24" s="7"/>
      <c r="CP24" s="7"/>
      <c r="CT24" s="7"/>
    </row>
    <row r="25" spans="1:98" ht="108.75" customHeight="1" x14ac:dyDescent="0.25">
      <c r="A25" s="37"/>
      <c r="B25" s="37"/>
      <c r="C25" s="37"/>
      <c r="D25" s="37"/>
      <c r="E25" s="37"/>
      <c r="F25" s="127"/>
      <c r="G25" s="37"/>
      <c r="H25" s="37"/>
      <c r="I25" s="202"/>
      <c r="J25" s="446"/>
      <c r="K25" s="37" t="s">
        <v>2870</v>
      </c>
      <c r="L25" s="37">
        <v>30484</v>
      </c>
      <c r="M25" s="278">
        <v>30484</v>
      </c>
      <c r="N25" s="36"/>
      <c r="O25" s="36">
        <v>0</v>
      </c>
      <c r="P25" s="36"/>
      <c r="Q25" s="451" t="s">
        <v>2871</v>
      </c>
      <c r="R25" s="419"/>
      <c r="S25" s="14"/>
      <c r="V25" s="7"/>
      <c r="W25" s="6"/>
      <c r="X25" s="6"/>
      <c r="Y25" s="6"/>
      <c r="Z25" s="6"/>
      <c r="AA25" s="6"/>
      <c r="AB25" s="6"/>
      <c r="AC25" s="6"/>
      <c r="AD25" s="6"/>
      <c r="AE25" s="6"/>
      <c r="AF25" s="6"/>
      <c r="AG25" s="6"/>
      <c r="AH25" s="6"/>
      <c r="AI25" s="6"/>
      <c r="AL25" s="7"/>
      <c r="AP25" s="7"/>
      <c r="AT25" s="7"/>
      <c r="AX25" s="7"/>
      <c r="BB25" s="7"/>
      <c r="BF25" s="7"/>
      <c r="BJ25" s="7"/>
      <c r="BN25" s="7"/>
      <c r="BR25" s="7"/>
      <c r="BV25" s="7"/>
      <c r="BZ25" s="7"/>
      <c r="CD25" s="7"/>
      <c r="CH25" s="7"/>
      <c r="CL25" s="7"/>
      <c r="CP25" s="7"/>
      <c r="CT25" s="7"/>
    </row>
    <row r="26" spans="1:98" ht="90" x14ac:dyDescent="0.25">
      <c r="A26" s="37"/>
      <c r="B26" s="37"/>
      <c r="C26" s="37"/>
      <c r="D26" s="37"/>
      <c r="E26" s="37"/>
      <c r="F26" s="127"/>
      <c r="G26" s="37"/>
      <c r="H26" s="37"/>
      <c r="I26" s="202"/>
      <c r="J26" s="446"/>
      <c r="K26" s="37" t="s">
        <v>2872</v>
      </c>
      <c r="L26" s="37">
        <v>2500</v>
      </c>
      <c r="M26" s="317">
        <v>11069</v>
      </c>
      <c r="N26" s="36"/>
      <c r="O26" s="36">
        <v>11069</v>
      </c>
      <c r="P26" s="36"/>
      <c r="Q26" s="10" t="s">
        <v>2873</v>
      </c>
      <c r="R26" s="419"/>
      <c r="S26" s="14"/>
      <c r="V26" s="7"/>
      <c r="W26" s="6"/>
      <c r="X26" s="6"/>
      <c r="Y26" s="6"/>
      <c r="Z26" s="6"/>
      <c r="AA26" s="6"/>
      <c r="AB26" s="6"/>
      <c r="AC26" s="6"/>
      <c r="AD26" s="6"/>
      <c r="AE26" s="6"/>
      <c r="AF26" s="6"/>
      <c r="AG26" s="6"/>
      <c r="AH26" s="6"/>
      <c r="AI26" s="6"/>
      <c r="AL26" s="7"/>
      <c r="AP26" s="7"/>
      <c r="AT26" s="7"/>
      <c r="AX26" s="7"/>
      <c r="BB26" s="7"/>
      <c r="BF26" s="7"/>
      <c r="BJ26" s="7"/>
      <c r="BN26" s="7"/>
      <c r="BR26" s="7"/>
      <c r="BV26" s="7"/>
      <c r="BZ26" s="7"/>
      <c r="CD26" s="7"/>
      <c r="CH26" s="7"/>
      <c r="CL26" s="7"/>
      <c r="CP26" s="7"/>
      <c r="CT26" s="7"/>
    </row>
    <row r="27" spans="1:98" ht="117.75" customHeight="1" x14ac:dyDescent="0.25">
      <c r="A27" s="37" t="s">
        <v>52</v>
      </c>
      <c r="B27" s="37" t="s">
        <v>2465</v>
      </c>
      <c r="C27" s="37" t="s">
        <v>2480</v>
      </c>
      <c r="D27" s="37">
        <v>221220007</v>
      </c>
      <c r="E27" s="37" t="s">
        <v>2874</v>
      </c>
      <c r="F27" s="127" t="s">
        <v>2512</v>
      </c>
      <c r="G27" s="37">
        <v>22205001</v>
      </c>
      <c r="H27" s="36" t="s">
        <v>2513</v>
      </c>
      <c r="I27" s="447">
        <v>-3251500000</v>
      </c>
      <c r="J27" s="446"/>
      <c r="K27" s="37" t="s">
        <v>2875</v>
      </c>
      <c r="L27" s="37">
        <v>160</v>
      </c>
      <c r="M27" s="317">
        <v>146</v>
      </c>
      <c r="N27" s="36"/>
      <c r="O27" s="36">
        <v>146</v>
      </c>
      <c r="P27" s="36"/>
      <c r="Q27" s="116" t="s">
        <v>2876</v>
      </c>
      <c r="R27" s="17"/>
      <c r="S27" s="14"/>
      <c r="V27" s="7"/>
      <c r="W27" s="6"/>
      <c r="X27" s="6"/>
      <c r="Y27" s="6"/>
      <c r="Z27" s="6"/>
      <c r="AA27" s="6"/>
      <c r="AB27" s="6"/>
      <c r="AC27" s="6"/>
      <c r="AD27" s="6"/>
      <c r="AE27" s="6"/>
      <c r="AF27" s="6"/>
      <c r="AG27" s="6"/>
      <c r="AH27" s="6"/>
      <c r="AI27" s="6"/>
      <c r="AL27" s="7"/>
      <c r="AP27" s="7"/>
      <c r="AT27" s="7"/>
      <c r="AX27" s="7"/>
      <c r="BB27" s="7"/>
      <c r="BF27" s="7"/>
      <c r="BJ27" s="7"/>
      <c r="BN27" s="7"/>
      <c r="BR27" s="7"/>
      <c r="BV27" s="7"/>
      <c r="BZ27" s="7"/>
      <c r="CD27" s="7"/>
      <c r="CH27" s="7"/>
      <c r="CL27" s="7"/>
      <c r="CP27" s="7"/>
      <c r="CT27" s="7"/>
    </row>
    <row r="28" spans="1:98" ht="139.5" customHeight="1" x14ac:dyDescent="0.25">
      <c r="A28" s="37" t="s">
        <v>52</v>
      </c>
      <c r="B28" s="37" t="s">
        <v>2465</v>
      </c>
      <c r="C28" s="37" t="s">
        <v>2521</v>
      </c>
      <c r="D28" s="37">
        <v>221310000</v>
      </c>
      <c r="E28" s="37" t="s">
        <v>2877</v>
      </c>
      <c r="F28" s="127" t="s">
        <v>2522</v>
      </c>
      <c r="G28" s="37" t="s">
        <v>2523</v>
      </c>
      <c r="H28" s="116" t="s">
        <v>2524</v>
      </c>
      <c r="I28" s="452">
        <v>0</v>
      </c>
      <c r="J28" s="446"/>
      <c r="K28" s="8" t="s">
        <v>2878</v>
      </c>
      <c r="L28" s="8">
        <v>150</v>
      </c>
      <c r="M28" s="124">
        <v>0</v>
      </c>
      <c r="N28" s="36"/>
      <c r="O28" s="36">
        <v>0</v>
      </c>
      <c r="P28" s="36"/>
      <c r="Q28" s="36" t="s">
        <v>2879</v>
      </c>
      <c r="R28" s="17"/>
      <c r="S28" s="14"/>
      <c r="V28" s="7"/>
      <c r="W28" s="6"/>
      <c r="X28" s="6"/>
      <c r="Y28" s="6"/>
      <c r="Z28" s="6"/>
      <c r="AA28" s="6"/>
      <c r="AB28" s="6"/>
      <c r="AC28" s="6"/>
      <c r="AD28" s="6"/>
      <c r="AE28" s="6"/>
      <c r="AF28" s="6"/>
      <c r="AG28" s="6"/>
      <c r="AH28" s="6"/>
      <c r="AI28" s="6"/>
      <c r="AL28" s="7"/>
      <c r="AP28" s="7"/>
      <c r="AT28" s="7"/>
      <c r="AX28" s="7"/>
      <c r="BB28" s="7"/>
      <c r="BF28" s="7"/>
      <c r="BJ28" s="7"/>
      <c r="BN28" s="7"/>
      <c r="BR28" s="7"/>
      <c r="BV28" s="7"/>
      <c r="BZ28" s="7"/>
      <c r="CD28" s="7"/>
      <c r="CH28" s="7"/>
      <c r="CL28" s="7"/>
      <c r="CP28" s="7"/>
      <c r="CT28" s="7"/>
    </row>
    <row r="29" spans="1:98" ht="179.25" customHeight="1" x14ac:dyDescent="0.25">
      <c r="A29" s="37" t="s">
        <v>52</v>
      </c>
      <c r="B29" s="37" t="s">
        <v>2465</v>
      </c>
      <c r="C29" s="37" t="s">
        <v>2521</v>
      </c>
      <c r="D29" s="37">
        <v>221310001</v>
      </c>
      <c r="E29" s="37" t="s">
        <v>2877</v>
      </c>
      <c r="F29" s="127" t="s">
        <v>2534</v>
      </c>
      <c r="G29" s="37">
        <v>22191001</v>
      </c>
      <c r="H29" s="116" t="s">
        <v>2535</v>
      </c>
      <c r="I29" s="452">
        <v>0</v>
      </c>
      <c r="J29" s="446"/>
      <c r="K29" s="8" t="s">
        <v>2880</v>
      </c>
      <c r="L29" s="8">
        <v>6000</v>
      </c>
      <c r="M29" s="453">
        <v>1609</v>
      </c>
      <c r="N29" s="10"/>
      <c r="O29" s="36">
        <v>1609</v>
      </c>
      <c r="P29" s="36"/>
      <c r="Q29" s="10" t="s">
        <v>2881</v>
      </c>
      <c r="R29" s="419"/>
      <c r="S29" s="14"/>
      <c r="V29" s="7"/>
      <c r="W29" s="6"/>
      <c r="X29" s="6"/>
      <c r="Y29" s="6"/>
      <c r="Z29" s="6"/>
      <c r="AA29" s="6"/>
      <c r="AB29" s="6"/>
      <c r="AC29" s="6"/>
      <c r="AD29" s="6"/>
      <c r="AE29" s="6"/>
      <c r="AF29" s="6"/>
      <c r="AG29" s="6"/>
      <c r="AH29" s="6"/>
      <c r="AI29" s="6"/>
      <c r="AL29" s="7"/>
      <c r="AP29" s="7"/>
      <c r="AT29" s="7"/>
      <c r="AX29" s="7"/>
      <c r="BB29" s="7"/>
      <c r="BF29" s="7"/>
      <c r="BJ29" s="7"/>
      <c r="BN29" s="7"/>
      <c r="BR29" s="7"/>
      <c r="BV29" s="7"/>
      <c r="BZ29" s="7"/>
      <c r="CD29" s="7"/>
      <c r="CH29" s="7"/>
      <c r="CL29" s="7"/>
      <c r="CP29" s="7"/>
      <c r="CT29" s="7"/>
    </row>
    <row r="30" spans="1:98" ht="114.75" customHeight="1" x14ac:dyDescent="0.25">
      <c r="A30" s="37" t="s">
        <v>52</v>
      </c>
      <c r="B30" s="37" t="s">
        <v>2465</v>
      </c>
      <c r="C30" s="37" t="s">
        <v>2521</v>
      </c>
      <c r="D30" s="37">
        <v>221330000</v>
      </c>
      <c r="E30" s="37" t="s">
        <v>2882</v>
      </c>
      <c r="F30" s="37" t="s">
        <v>2539</v>
      </c>
      <c r="G30" s="37" t="s">
        <v>2540</v>
      </c>
      <c r="H30" s="36" t="s">
        <v>2541</v>
      </c>
      <c r="I30" s="202">
        <v>0</v>
      </c>
      <c r="J30" s="446"/>
      <c r="K30" s="37" t="s">
        <v>2883</v>
      </c>
      <c r="L30" s="37">
        <v>1</v>
      </c>
      <c r="M30" s="100">
        <v>1</v>
      </c>
      <c r="N30" s="36"/>
      <c r="O30" s="36">
        <v>0</v>
      </c>
      <c r="P30" s="36"/>
      <c r="Q30" s="36"/>
      <c r="R30" s="17"/>
      <c r="S30" s="14"/>
      <c r="V30" s="7"/>
      <c r="W30" s="6"/>
      <c r="X30" s="6"/>
      <c r="Y30" s="6"/>
      <c r="Z30" s="6"/>
      <c r="AA30" s="6"/>
      <c r="AB30" s="6"/>
      <c r="AC30" s="6"/>
      <c r="AD30" s="6"/>
      <c r="AE30" s="6"/>
      <c r="AF30" s="6"/>
      <c r="AG30" s="6"/>
      <c r="AH30" s="6"/>
      <c r="AI30" s="6"/>
      <c r="AL30" s="7"/>
      <c r="AP30" s="7"/>
      <c r="AT30" s="7"/>
      <c r="AX30" s="7"/>
      <c r="BB30" s="7"/>
      <c r="BF30" s="7"/>
      <c r="BJ30" s="7"/>
      <c r="BN30" s="7"/>
      <c r="BR30" s="7"/>
      <c r="BV30" s="7"/>
      <c r="BZ30" s="7"/>
      <c r="CD30" s="7"/>
      <c r="CH30" s="7"/>
      <c r="CL30" s="7"/>
      <c r="CP30" s="7"/>
      <c r="CT30" s="7"/>
    </row>
    <row r="31" spans="1:98" ht="133.5" customHeight="1" x14ac:dyDescent="0.25">
      <c r="A31" s="37" t="s">
        <v>52</v>
      </c>
      <c r="B31" s="37" t="s">
        <v>2465</v>
      </c>
      <c r="C31" s="37" t="s">
        <v>2521</v>
      </c>
      <c r="D31" s="37">
        <v>221340008</v>
      </c>
      <c r="E31" s="37" t="s">
        <v>2884</v>
      </c>
      <c r="F31" s="96">
        <v>2012050000169</v>
      </c>
      <c r="G31" s="37">
        <v>22169001</v>
      </c>
      <c r="H31" s="36" t="s">
        <v>2553</v>
      </c>
      <c r="I31" s="202">
        <v>0</v>
      </c>
      <c r="J31" s="446"/>
      <c r="K31" s="37" t="s">
        <v>2885</v>
      </c>
      <c r="L31" s="37">
        <v>4</v>
      </c>
      <c r="M31" s="100">
        <v>4</v>
      </c>
      <c r="N31" s="36"/>
      <c r="O31" s="36">
        <v>0</v>
      </c>
      <c r="P31" s="36"/>
      <c r="Q31" s="36" t="s">
        <v>2886</v>
      </c>
      <c r="R31" s="17"/>
      <c r="S31" s="14"/>
      <c r="V31" s="7"/>
      <c r="W31" s="6"/>
      <c r="X31" s="6"/>
      <c r="Y31" s="6"/>
      <c r="Z31" s="6"/>
      <c r="AA31" s="6"/>
      <c r="AB31" s="6"/>
      <c r="AC31" s="6"/>
      <c r="AD31" s="6"/>
      <c r="AE31" s="6"/>
      <c r="AF31" s="6"/>
      <c r="AG31" s="6"/>
      <c r="AH31" s="6"/>
      <c r="AI31" s="6"/>
      <c r="AL31" s="7"/>
      <c r="AP31" s="7"/>
      <c r="AT31" s="7"/>
      <c r="AX31" s="7"/>
      <c r="BB31" s="7"/>
      <c r="BF31" s="7"/>
      <c r="BJ31" s="7"/>
      <c r="BN31" s="7"/>
      <c r="BR31" s="7"/>
      <c r="BV31" s="7"/>
      <c r="BZ31" s="7"/>
      <c r="CD31" s="7"/>
      <c r="CH31" s="7"/>
      <c r="CL31" s="7"/>
      <c r="CP31" s="7"/>
      <c r="CT31" s="7"/>
    </row>
    <row r="32" spans="1:98" ht="60" x14ac:dyDescent="0.25">
      <c r="A32" s="37"/>
      <c r="B32" s="37"/>
      <c r="C32" s="37"/>
      <c r="D32" s="37"/>
      <c r="E32" s="37"/>
      <c r="F32" s="37"/>
      <c r="G32" s="37"/>
      <c r="H32" s="37"/>
      <c r="I32" s="202">
        <v>0</v>
      </c>
      <c r="J32" s="446"/>
      <c r="K32" s="37" t="s">
        <v>2887</v>
      </c>
      <c r="L32" s="37">
        <v>4</v>
      </c>
      <c r="M32" s="100">
        <v>4</v>
      </c>
      <c r="N32" s="36"/>
      <c r="O32" s="36">
        <v>0</v>
      </c>
      <c r="P32" s="36"/>
      <c r="Q32" s="36" t="s">
        <v>2555</v>
      </c>
      <c r="R32" s="17"/>
      <c r="S32" s="14"/>
      <c r="V32" s="7"/>
      <c r="W32" s="6"/>
      <c r="X32" s="6"/>
      <c r="Y32" s="6"/>
      <c r="Z32" s="6"/>
      <c r="AA32" s="6"/>
      <c r="AB32" s="6"/>
      <c r="AC32" s="6"/>
      <c r="AD32" s="6"/>
      <c r="AE32" s="6"/>
      <c r="AF32" s="6"/>
      <c r="AG32" s="6"/>
      <c r="AH32" s="6"/>
      <c r="AI32" s="6"/>
      <c r="AL32" s="7"/>
      <c r="AP32" s="7"/>
      <c r="AT32" s="7"/>
      <c r="AX32" s="7"/>
      <c r="BB32" s="7"/>
      <c r="BF32" s="7"/>
      <c r="BJ32" s="7"/>
      <c r="BN32" s="7"/>
      <c r="BR32" s="7"/>
      <c r="BV32" s="7"/>
      <c r="BZ32" s="7"/>
      <c r="CD32" s="7"/>
      <c r="CH32" s="7"/>
      <c r="CL32" s="7"/>
      <c r="CP32" s="7"/>
      <c r="CT32" s="7"/>
    </row>
    <row r="33" spans="1:98" ht="96" customHeight="1" x14ac:dyDescent="0.25">
      <c r="A33" s="37" t="s">
        <v>52</v>
      </c>
      <c r="B33" s="37" t="s">
        <v>2465</v>
      </c>
      <c r="C33" s="37" t="s">
        <v>2560</v>
      </c>
      <c r="D33" s="37">
        <v>221420008</v>
      </c>
      <c r="E33" s="37" t="s">
        <v>2888</v>
      </c>
      <c r="F33" s="127" t="s">
        <v>2561</v>
      </c>
      <c r="G33" s="37" t="s">
        <v>2562</v>
      </c>
      <c r="H33" s="36" t="s">
        <v>2563</v>
      </c>
      <c r="I33" s="202">
        <v>0</v>
      </c>
      <c r="J33" s="446"/>
      <c r="K33" s="37" t="s">
        <v>2889</v>
      </c>
      <c r="L33" s="37">
        <v>5</v>
      </c>
      <c r="M33" s="454">
        <v>5</v>
      </c>
      <c r="N33" s="61"/>
      <c r="O33" s="454">
        <v>2</v>
      </c>
      <c r="P33" s="61"/>
      <c r="Q33" s="37"/>
      <c r="R33" s="16"/>
      <c r="S33" s="14"/>
      <c r="V33" s="7"/>
      <c r="W33" s="6"/>
      <c r="X33" s="6"/>
      <c r="Y33" s="6"/>
      <c r="Z33" s="6"/>
      <c r="AA33" s="6"/>
      <c r="AB33" s="6"/>
      <c r="AC33" s="6"/>
      <c r="AD33" s="6"/>
      <c r="AE33" s="6"/>
      <c r="AF33" s="6"/>
      <c r="AG33" s="6"/>
      <c r="AH33" s="6"/>
      <c r="AI33" s="6"/>
      <c r="AL33" s="7"/>
      <c r="AP33" s="7"/>
      <c r="AT33" s="7"/>
      <c r="AX33" s="7"/>
      <c r="BB33" s="7"/>
      <c r="BF33" s="7"/>
      <c r="BJ33" s="7"/>
      <c r="BN33" s="7"/>
      <c r="BR33" s="7"/>
      <c r="BV33" s="7"/>
      <c r="BZ33" s="7"/>
      <c r="CD33" s="7"/>
      <c r="CH33" s="7"/>
      <c r="CL33" s="7"/>
      <c r="CP33" s="7"/>
      <c r="CT33" s="7"/>
    </row>
    <row r="34" spans="1:98" ht="128.25" customHeight="1" x14ac:dyDescent="0.25">
      <c r="A34" s="37" t="s">
        <v>52</v>
      </c>
      <c r="B34" s="37" t="s">
        <v>2465</v>
      </c>
      <c r="C34" s="37" t="s">
        <v>2565</v>
      </c>
      <c r="D34" s="37">
        <v>221510007</v>
      </c>
      <c r="E34" s="37" t="s">
        <v>2890</v>
      </c>
      <c r="F34" s="127" t="s">
        <v>2566</v>
      </c>
      <c r="G34" s="37">
        <v>29155001</v>
      </c>
      <c r="H34" s="36" t="s">
        <v>2567</v>
      </c>
      <c r="I34" s="202">
        <v>0</v>
      </c>
      <c r="J34" s="446"/>
      <c r="K34" s="37" t="s">
        <v>2891</v>
      </c>
      <c r="L34" s="37">
        <v>970</v>
      </c>
      <c r="M34" s="278">
        <v>3402</v>
      </c>
      <c r="N34" s="37"/>
      <c r="O34" s="36">
        <v>3402</v>
      </c>
      <c r="P34" s="37"/>
      <c r="Q34" s="8" t="s">
        <v>2892</v>
      </c>
      <c r="R34" s="16"/>
      <c r="S34" s="14"/>
      <c r="V34" s="7"/>
      <c r="W34" s="6"/>
      <c r="X34" s="6"/>
      <c r="Y34" s="6"/>
      <c r="Z34" s="6"/>
      <c r="AA34" s="6"/>
      <c r="AB34" s="6"/>
      <c r="AC34" s="6"/>
      <c r="AD34" s="6"/>
      <c r="AE34" s="6"/>
      <c r="AF34" s="6"/>
      <c r="AG34" s="6"/>
      <c r="AH34" s="6"/>
      <c r="AI34" s="6"/>
      <c r="AL34" s="7"/>
      <c r="AP34" s="7"/>
      <c r="AT34" s="7"/>
      <c r="AX34" s="7"/>
      <c r="BB34" s="7"/>
      <c r="BF34" s="7"/>
      <c r="BJ34" s="7"/>
      <c r="BN34" s="7"/>
      <c r="BR34" s="7"/>
      <c r="BV34" s="7"/>
      <c r="BZ34" s="7"/>
      <c r="CD34" s="7"/>
      <c r="CH34" s="7"/>
      <c r="CL34" s="7"/>
      <c r="CP34" s="7"/>
      <c r="CT34" s="7"/>
    </row>
    <row r="35" spans="1:98" ht="66" customHeight="1" x14ac:dyDescent="0.25">
      <c r="A35" s="37"/>
      <c r="B35" s="37"/>
      <c r="C35" s="37"/>
      <c r="D35" s="37"/>
      <c r="E35" s="37"/>
      <c r="F35" s="127"/>
      <c r="G35" s="37"/>
      <c r="H35" s="37"/>
      <c r="I35" s="202">
        <v>0</v>
      </c>
      <c r="J35" s="446"/>
      <c r="K35" s="37" t="s">
        <v>2893</v>
      </c>
      <c r="L35" s="37">
        <v>1000</v>
      </c>
      <c r="M35" s="317">
        <v>1200</v>
      </c>
      <c r="N35" s="37"/>
      <c r="O35" s="36">
        <v>0</v>
      </c>
      <c r="P35" s="37"/>
      <c r="Q35" s="37" t="s">
        <v>2894</v>
      </c>
      <c r="R35" s="16"/>
      <c r="S35" s="14"/>
      <c r="V35" s="7"/>
      <c r="W35" s="6"/>
      <c r="X35" s="6"/>
      <c r="Y35" s="6"/>
      <c r="Z35" s="6"/>
      <c r="AA35" s="6"/>
      <c r="AB35" s="6"/>
      <c r="AC35" s="6"/>
      <c r="AD35" s="6"/>
      <c r="AE35" s="6"/>
      <c r="AF35" s="6"/>
      <c r="AG35" s="6"/>
      <c r="AH35" s="6"/>
      <c r="AI35" s="6"/>
      <c r="AL35" s="7"/>
      <c r="AP35" s="7"/>
      <c r="AT35" s="7"/>
      <c r="AX35" s="7"/>
      <c r="BB35" s="7"/>
      <c r="BF35" s="7"/>
      <c r="BJ35" s="7"/>
      <c r="BN35" s="7"/>
      <c r="BR35" s="7"/>
      <c r="BV35" s="7"/>
      <c r="BZ35" s="7"/>
      <c r="CD35" s="7"/>
      <c r="CH35" s="7"/>
      <c r="CL35" s="7"/>
      <c r="CP35" s="7"/>
      <c r="CT35" s="7"/>
    </row>
    <row r="36" spans="1:98" ht="100.5" customHeight="1" x14ac:dyDescent="0.25">
      <c r="A36" s="37"/>
      <c r="B36" s="37"/>
      <c r="C36" s="37"/>
      <c r="D36" s="37"/>
      <c r="E36" s="37"/>
      <c r="F36" s="127"/>
      <c r="G36" s="37"/>
      <c r="H36" s="37"/>
      <c r="I36" s="202">
        <v>0</v>
      </c>
      <c r="J36" s="446"/>
      <c r="K36" s="37" t="s">
        <v>2895</v>
      </c>
      <c r="L36" s="37">
        <v>20</v>
      </c>
      <c r="M36" s="317">
        <v>0</v>
      </c>
      <c r="N36" s="37"/>
      <c r="O36" s="36">
        <v>400</v>
      </c>
      <c r="P36" s="37"/>
      <c r="Q36" s="37" t="s">
        <v>2896</v>
      </c>
      <c r="R36" s="16"/>
      <c r="S36" s="14"/>
      <c r="V36" s="7"/>
      <c r="W36" s="6"/>
      <c r="X36" s="6"/>
      <c r="Y36" s="6"/>
      <c r="Z36" s="6"/>
      <c r="AA36" s="6"/>
      <c r="AB36" s="6"/>
      <c r="AC36" s="6"/>
      <c r="AD36" s="6"/>
      <c r="AE36" s="6"/>
      <c r="AF36" s="6"/>
      <c r="AG36" s="6"/>
      <c r="AH36" s="6"/>
      <c r="AI36" s="6"/>
      <c r="AL36" s="7"/>
      <c r="AP36" s="7"/>
      <c r="AT36" s="7"/>
      <c r="AX36" s="7"/>
      <c r="BB36" s="7"/>
      <c r="BF36" s="7"/>
      <c r="BJ36" s="7"/>
      <c r="BN36" s="7"/>
      <c r="BR36" s="7"/>
      <c r="BV36" s="7"/>
      <c r="BZ36" s="7"/>
      <c r="CD36" s="7"/>
      <c r="CH36" s="7"/>
      <c r="CL36" s="7"/>
      <c r="CP36" s="7"/>
      <c r="CT36" s="7"/>
    </row>
    <row r="37" spans="1:98" ht="90" customHeight="1" x14ac:dyDescent="0.25">
      <c r="A37" s="37" t="s">
        <v>52</v>
      </c>
      <c r="B37" s="37" t="s">
        <v>2465</v>
      </c>
      <c r="C37" s="37" t="s">
        <v>2574</v>
      </c>
      <c r="D37" s="37">
        <v>221610007</v>
      </c>
      <c r="E37" s="37" t="s">
        <v>2897</v>
      </c>
      <c r="F37" s="127" t="s">
        <v>2575</v>
      </c>
      <c r="G37" s="37">
        <v>29152001</v>
      </c>
      <c r="H37" s="36" t="s">
        <v>2576</v>
      </c>
      <c r="I37" s="202">
        <v>0</v>
      </c>
      <c r="J37" s="446"/>
      <c r="K37" s="37" t="s">
        <v>2898</v>
      </c>
      <c r="L37" s="37">
        <v>117</v>
      </c>
      <c r="M37" s="317">
        <v>119</v>
      </c>
      <c r="N37" s="37"/>
      <c r="O37" s="36">
        <v>119</v>
      </c>
      <c r="P37" s="37"/>
      <c r="Q37" s="37" t="s">
        <v>2899</v>
      </c>
      <c r="R37" s="16"/>
      <c r="S37" s="14"/>
      <c r="V37" s="7"/>
      <c r="W37" s="6"/>
      <c r="X37" s="6"/>
      <c r="Y37" s="6"/>
      <c r="Z37" s="6"/>
      <c r="AA37" s="6"/>
      <c r="AB37" s="6"/>
      <c r="AC37" s="6"/>
      <c r="AD37" s="6"/>
      <c r="AE37" s="6"/>
      <c r="AF37" s="6"/>
      <c r="AG37" s="6"/>
      <c r="AH37" s="6"/>
      <c r="AI37" s="6"/>
      <c r="AL37" s="7"/>
      <c r="AP37" s="7"/>
      <c r="AT37" s="7"/>
      <c r="AX37" s="7"/>
      <c r="BB37" s="7"/>
      <c r="BF37" s="7"/>
      <c r="BJ37" s="7"/>
      <c r="BN37" s="7"/>
      <c r="BR37" s="7"/>
      <c r="BV37" s="7"/>
      <c r="BZ37" s="7"/>
      <c r="CD37" s="7"/>
      <c r="CH37" s="7"/>
      <c r="CL37" s="7"/>
      <c r="CP37" s="7"/>
      <c r="CT37" s="7"/>
    </row>
    <row r="38" spans="1:98" ht="142.5" customHeight="1" x14ac:dyDescent="0.25">
      <c r="A38" s="37" t="s">
        <v>52</v>
      </c>
      <c r="B38" s="37" t="s">
        <v>2465</v>
      </c>
      <c r="C38" s="37" t="s">
        <v>2574</v>
      </c>
      <c r="D38" s="37">
        <v>221650000</v>
      </c>
      <c r="E38" s="37" t="s">
        <v>2900</v>
      </c>
      <c r="F38" s="127" t="s">
        <v>2586</v>
      </c>
      <c r="G38" s="37">
        <v>22161001</v>
      </c>
      <c r="H38" s="36" t="s">
        <v>2587</v>
      </c>
      <c r="I38" s="455">
        <v>-500000000</v>
      </c>
      <c r="J38" s="446"/>
      <c r="K38" s="37" t="s">
        <v>2901</v>
      </c>
      <c r="L38" s="37">
        <v>24</v>
      </c>
      <c r="M38" s="317">
        <v>100</v>
      </c>
      <c r="N38" s="37"/>
      <c r="O38" s="36">
        <v>75</v>
      </c>
      <c r="P38" s="37"/>
      <c r="Q38" s="37" t="s">
        <v>2590</v>
      </c>
      <c r="R38" s="16"/>
      <c r="S38" s="14"/>
      <c r="V38" s="7"/>
      <c r="W38" s="6"/>
      <c r="X38" s="6"/>
      <c r="Y38" s="6"/>
      <c r="Z38" s="6"/>
      <c r="AA38" s="6"/>
      <c r="AB38" s="6"/>
      <c r="AC38" s="6"/>
      <c r="AD38" s="6"/>
      <c r="AE38" s="6"/>
      <c r="AF38" s="6"/>
      <c r="AG38" s="6"/>
      <c r="AH38" s="6"/>
      <c r="AI38" s="6"/>
      <c r="AL38" s="7"/>
      <c r="AP38" s="7"/>
      <c r="AT38" s="7"/>
      <c r="AX38" s="7"/>
      <c r="BB38" s="7"/>
      <c r="BF38" s="7"/>
      <c r="BJ38" s="7"/>
      <c r="BN38" s="7"/>
      <c r="BR38" s="7"/>
      <c r="BV38" s="7"/>
      <c r="BZ38" s="7"/>
      <c r="CD38" s="7"/>
      <c r="CH38" s="7"/>
      <c r="CL38" s="7"/>
      <c r="CP38" s="7"/>
      <c r="CT38" s="7"/>
    </row>
    <row r="39" spans="1:98" ht="90" x14ac:dyDescent="0.25">
      <c r="A39" s="37" t="s">
        <v>52</v>
      </c>
      <c r="B39" s="37" t="s">
        <v>2465</v>
      </c>
      <c r="C39" s="37" t="s">
        <v>2574</v>
      </c>
      <c r="D39" s="37">
        <v>221650000</v>
      </c>
      <c r="E39" s="37" t="s">
        <v>2900</v>
      </c>
      <c r="F39" s="127" t="s">
        <v>2591</v>
      </c>
      <c r="G39" s="37">
        <v>22214001</v>
      </c>
      <c r="H39" s="36" t="s">
        <v>2592</v>
      </c>
      <c r="I39" s="202">
        <v>0</v>
      </c>
      <c r="J39" s="446"/>
      <c r="K39" s="37" t="s">
        <v>2902</v>
      </c>
      <c r="L39" s="37">
        <v>1</v>
      </c>
      <c r="M39" s="278">
        <v>21</v>
      </c>
      <c r="N39" s="37"/>
      <c r="O39" s="278">
        <v>20</v>
      </c>
      <c r="P39" s="37"/>
      <c r="Q39" s="116" t="s">
        <v>2903</v>
      </c>
      <c r="R39" s="16"/>
      <c r="S39" s="14"/>
      <c r="V39" s="7"/>
      <c r="W39" s="6"/>
      <c r="X39" s="6"/>
      <c r="Y39" s="6"/>
      <c r="Z39" s="6"/>
      <c r="AA39" s="6"/>
      <c r="AB39" s="6"/>
      <c r="AC39" s="6"/>
      <c r="AD39" s="6"/>
      <c r="AE39" s="6"/>
      <c r="AF39" s="6"/>
      <c r="AG39" s="6"/>
      <c r="AH39" s="6"/>
      <c r="AI39" s="6"/>
      <c r="AL39" s="7"/>
      <c r="AP39" s="7"/>
      <c r="AT39" s="7"/>
      <c r="AX39" s="7"/>
      <c r="BB39" s="7"/>
      <c r="BF39" s="7"/>
      <c r="BJ39" s="7"/>
      <c r="BN39" s="7"/>
      <c r="BR39" s="7"/>
      <c r="BV39" s="7"/>
      <c r="BZ39" s="7"/>
      <c r="CD39" s="7"/>
      <c r="CH39" s="7"/>
      <c r="CL39" s="7"/>
      <c r="CP39" s="7"/>
      <c r="CT39" s="7"/>
    </row>
    <row r="40" spans="1:98" ht="171.75" customHeight="1" x14ac:dyDescent="0.25">
      <c r="A40" s="37" t="s">
        <v>52</v>
      </c>
      <c r="B40" s="37" t="s">
        <v>2465</v>
      </c>
      <c r="C40" s="37" t="s">
        <v>2596</v>
      </c>
      <c r="D40" s="37">
        <v>221710000</v>
      </c>
      <c r="E40" s="37" t="s">
        <v>2904</v>
      </c>
      <c r="F40" s="127" t="s">
        <v>2597</v>
      </c>
      <c r="G40" s="37">
        <v>22171001</v>
      </c>
      <c r="H40" s="36" t="s">
        <v>2598</v>
      </c>
      <c r="I40" s="202">
        <v>0</v>
      </c>
      <c r="J40" s="446"/>
      <c r="K40" s="37" t="s">
        <v>2905</v>
      </c>
      <c r="L40" s="37">
        <v>130</v>
      </c>
      <c r="M40" s="10">
        <v>125</v>
      </c>
      <c r="N40" s="37"/>
      <c r="O40" s="36">
        <v>125</v>
      </c>
      <c r="P40" s="37"/>
      <c r="Q40" s="37"/>
      <c r="R40" s="16"/>
      <c r="S40" s="14"/>
      <c r="V40" s="7"/>
      <c r="W40" s="6"/>
      <c r="X40" s="6"/>
      <c r="Y40" s="6"/>
      <c r="Z40" s="6"/>
      <c r="AA40" s="6"/>
      <c r="AB40" s="6"/>
      <c r="AC40" s="6"/>
      <c r="AD40" s="6"/>
      <c r="AE40" s="6"/>
      <c r="AF40" s="6"/>
      <c r="AG40" s="6"/>
      <c r="AH40" s="6"/>
      <c r="AI40" s="6"/>
      <c r="AL40" s="7"/>
      <c r="AP40" s="7"/>
      <c r="AT40" s="7"/>
      <c r="AX40" s="7"/>
      <c r="BB40" s="7"/>
      <c r="BF40" s="7"/>
      <c r="BJ40" s="7"/>
      <c r="BN40" s="7"/>
      <c r="BR40" s="7"/>
      <c r="BV40" s="7"/>
      <c r="BZ40" s="7"/>
      <c r="CD40" s="7"/>
      <c r="CH40" s="7"/>
      <c r="CL40" s="7"/>
      <c r="CP40" s="7"/>
      <c r="CT40" s="7"/>
    </row>
    <row r="41" spans="1:98" ht="116.25" customHeight="1" x14ac:dyDescent="0.25">
      <c r="A41" s="37" t="s">
        <v>52</v>
      </c>
      <c r="B41" s="37" t="s">
        <v>2465</v>
      </c>
      <c r="C41" s="37" t="s">
        <v>2596</v>
      </c>
      <c r="D41" s="37">
        <v>221710007</v>
      </c>
      <c r="E41" s="37" t="s">
        <v>2904</v>
      </c>
      <c r="F41" s="127" t="s">
        <v>2603</v>
      </c>
      <c r="G41" s="37">
        <v>22232001</v>
      </c>
      <c r="H41" s="36" t="s">
        <v>2604</v>
      </c>
      <c r="I41" s="202">
        <v>0</v>
      </c>
      <c r="J41" s="446"/>
      <c r="K41" s="37" t="s">
        <v>2906</v>
      </c>
      <c r="L41" s="37">
        <v>715</v>
      </c>
      <c r="M41" s="10">
        <v>555</v>
      </c>
      <c r="N41" s="37"/>
      <c r="O41" s="36">
        <v>555</v>
      </c>
      <c r="P41" s="37"/>
      <c r="Q41" s="37"/>
      <c r="R41" s="16"/>
      <c r="S41" s="14"/>
      <c r="V41" s="7"/>
      <c r="W41" s="6"/>
      <c r="X41" s="6"/>
      <c r="Y41" s="6"/>
      <c r="Z41" s="6"/>
      <c r="AA41" s="6"/>
      <c r="AB41" s="6"/>
      <c r="AC41" s="6"/>
      <c r="AD41" s="6"/>
      <c r="AE41" s="6"/>
      <c r="AF41" s="6"/>
      <c r="AG41" s="6"/>
      <c r="AH41" s="6"/>
      <c r="AI41" s="6"/>
      <c r="AL41" s="7"/>
      <c r="AP41" s="7"/>
      <c r="AT41" s="7"/>
      <c r="AX41" s="7"/>
      <c r="BB41" s="7"/>
      <c r="BF41" s="7"/>
      <c r="BJ41" s="7"/>
      <c r="BN41" s="7"/>
      <c r="BR41" s="7"/>
      <c r="BV41" s="7"/>
      <c r="BZ41" s="7"/>
      <c r="CD41" s="7"/>
      <c r="CH41" s="7"/>
      <c r="CL41" s="7"/>
      <c r="CP41" s="7"/>
      <c r="CT41" s="7"/>
    </row>
    <row r="42" spans="1:98" ht="97.5" customHeight="1" x14ac:dyDescent="0.25">
      <c r="A42" s="37" t="s">
        <v>52</v>
      </c>
      <c r="B42" s="37" t="s">
        <v>2465</v>
      </c>
      <c r="C42" s="37" t="s">
        <v>2596</v>
      </c>
      <c r="D42" s="37">
        <v>221720007</v>
      </c>
      <c r="E42" s="37" t="s">
        <v>2907</v>
      </c>
      <c r="F42" s="127" t="s">
        <v>2607</v>
      </c>
      <c r="G42" s="37">
        <v>22318001</v>
      </c>
      <c r="H42" s="36" t="s">
        <v>2608</v>
      </c>
      <c r="I42" s="202">
        <v>0</v>
      </c>
      <c r="J42" s="446"/>
      <c r="K42" s="37" t="s">
        <v>2908</v>
      </c>
      <c r="L42" s="37">
        <v>6</v>
      </c>
      <c r="M42" s="10">
        <v>10</v>
      </c>
      <c r="N42" s="37"/>
      <c r="O42" s="36">
        <v>10</v>
      </c>
      <c r="P42" s="37"/>
      <c r="Q42" s="37"/>
      <c r="R42" s="16"/>
      <c r="S42" s="14"/>
      <c r="V42" s="7"/>
      <c r="W42" s="6"/>
      <c r="X42" s="6"/>
      <c r="Y42" s="6"/>
      <c r="Z42" s="6"/>
      <c r="AA42" s="6"/>
      <c r="AB42" s="6"/>
      <c r="AC42" s="6"/>
      <c r="AD42" s="6"/>
      <c r="AE42" s="6"/>
      <c r="AF42" s="6"/>
      <c r="AG42" s="6"/>
      <c r="AH42" s="6"/>
      <c r="AI42" s="6"/>
      <c r="AL42" s="7"/>
      <c r="AP42" s="7"/>
      <c r="AT42" s="7"/>
      <c r="AX42" s="7"/>
      <c r="BB42" s="7"/>
      <c r="BF42" s="7"/>
      <c r="BJ42" s="7"/>
      <c r="BN42" s="7"/>
      <c r="BR42" s="7"/>
      <c r="BV42" s="7"/>
      <c r="BZ42" s="7"/>
      <c r="CD42" s="7"/>
      <c r="CH42" s="7"/>
      <c r="CL42" s="7"/>
      <c r="CP42" s="7"/>
      <c r="CT42" s="7"/>
    </row>
    <row r="43" spans="1:98" ht="108.75" customHeight="1" x14ac:dyDescent="0.25">
      <c r="A43" s="37" t="s">
        <v>52</v>
      </c>
      <c r="B43" s="37" t="s">
        <v>2465</v>
      </c>
      <c r="C43" s="37" t="s">
        <v>2596</v>
      </c>
      <c r="D43" s="37">
        <v>221730004</v>
      </c>
      <c r="E43" s="37" t="s">
        <v>2909</v>
      </c>
      <c r="F43" s="127" t="s">
        <v>2615</v>
      </c>
      <c r="G43" s="37">
        <v>22320001</v>
      </c>
      <c r="H43" s="36" t="s">
        <v>2616</v>
      </c>
      <c r="I43" s="202">
        <v>0</v>
      </c>
      <c r="J43" s="446"/>
      <c r="K43" s="37" t="s">
        <v>2910</v>
      </c>
      <c r="L43" s="37">
        <v>8</v>
      </c>
      <c r="M43" s="10">
        <v>16</v>
      </c>
      <c r="N43" s="37"/>
      <c r="O43" s="36">
        <v>16</v>
      </c>
      <c r="P43" s="37"/>
      <c r="Q43" s="37"/>
      <c r="R43" s="16"/>
      <c r="S43" s="14"/>
      <c r="V43" s="7"/>
      <c r="W43" s="6"/>
      <c r="X43" s="6"/>
      <c r="Y43" s="6"/>
      <c r="Z43" s="6"/>
      <c r="AA43" s="6"/>
      <c r="AB43" s="6"/>
      <c r="AC43" s="6"/>
      <c r="AD43" s="6"/>
      <c r="AE43" s="6"/>
      <c r="AF43" s="6"/>
      <c r="AG43" s="6"/>
      <c r="AH43" s="6"/>
      <c r="AI43" s="6"/>
      <c r="AL43" s="7"/>
      <c r="AP43" s="7"/>
      <c r="AT43" s="7"/>
      <c r="AX43" s="7"/>
      <c r="BB43" s="7"/>
      <c r="BF43" s="7"/>
      <c r="BJ43" s="7"/>
      <c r="BN43" s="7"/>
      <c r="BR43" s="7"/>
      <c r="BV43" s="7"/>
      <c r="BZ43" s="7"/>
      <c r="CD43" s="7"/>
      <c r="CH43" s="7"/>
      <c r="CL43" s="7"/>
      <c r="CP43" s="7"/>
      <c r="CT43" s="7"/>
    </row>
    <row r="44" spans="1:98" ht="93.75" customHeight="1" x14ac:dyDescent="0.25">
      <c r="A44" s="37" t="s">
        <v>52</v>
      </c>
      <c r="B44" s="37" t="s">
        <v>53</v>
      </c>
      <c r="C44" s="37" t="s">
        <v>2620</v>
      </c>
      <c r="D44" s="37">
        <v>222910000</v>
      </c>
      <c r="E44" s="37" t="s">
        <v>2911</v>
      </c>
      <c r="F44" s="127" t="s">
        <v>2621</v>
      </c>
      <c r="G44" s="37" t="s">
        <v>2622</v>
      </c>
      <c r="H44" s="36" t="s">
        <v>2623</v>
      </c>
      <c r="I44" s="447">
        <v>1615951388</v>
      </c>
      <c r="J44" s="446"/>
      <c r="K44" s="37" t="s">
        <v>2912</v>
      </c>
      <c r="L44" s="37">
        <v>100</v>
      </c>
      <c r="M44" s="317">
        <v>100</v>
      </c>
      <c r="N44" s="37"/>
      <c r="O44" s="36">
        <v>80</v>
      </c>
      <c r="P44" s="37"/>
      <c r="Q44" s="117" t="s">
        <v>2913</v>
      </c>
      <c r="R44" s="420"/>
      <c r="S44" s="14"/>
      <c r="V44" s="7"/>
      <c r="W44" s="6"/>
      <c r="X44" s="6"/>
      <c r="Y44" s="6"/>
      <c r="Z44" s="6"/>
      <c r="AA44" s="6"/>
      <c r="AB44" s="6"/>
      <c r="AC44" s="6"/>
      <c r="AD44" s="6"/>
      <c r="AE44" s="6"/>
      <c r="AF44" s="6"/>
      <c r="AG44" s="6"/>
      <c r="AH44" s="6"/>
      <c r="AI44" s="6"/>
      <c r="AL44" s="7"/>
      <c r="AP44" s="7"/>
      <c r="AT44" s="7"/>
      <c r="AX44" s="7"/>
      <c r="BB44" s="7"/>
      <c r="BF44" s="7"/>
      <c r="BJ44" s="7"/>
      <c r="BN44" s="7"/>
      <c r="BR44" s="7"/>
      <c r="BV44" s="7"/>
      <c r="BZ44" s="7"/>
      <c r="CD44" s="7"/>
      <c r="CH44" s="7"/>
      <c r="CL44" s="7"/>
      <c r="CP44" s="7"/>
      <c r="CT44" s="7"/>
    </row>
    <row r="45" spans="1:98" ht="45" x14ac:dyDescent="0.25">
      <c r="A45" s="37"/>
      <c r="B45" s="37"/>
      <c r="C45" s="37"/>
      <c r="D45" s="37"/>
      <c r="E45" s="37"/>
      <c r="F45" s="127"/>
      <c r="G45" s="37"/>
      <c r="H45" s="37"/>
      <c r="I45" s="202"/>
      <c r="J45" s="446"/>
      <c r="K45" s="37" t="s">
        <v>2914</v>
      </c>
      <c r="L45" s="37">
        <v>2</v>
      </c>
      <c r="M45" s="317">
        <v>3</v>
      </c>
      <c r="N45" s="37"/>
      <c r="O45" s="36">
        <v>3</v>
      </c>
      <c r="P45" s="37"/>
      <c r="Q45" s="37"/>
      <c r="R45" s="16"/>
      <c r="S45" s="14"/>
      <c r="V45" s="7"/>
      <c r="W45" s="6"/>
      <c r="X45" s="6"/>
      <c r="Y45" s="6"/>
      <c r="Z45" s="6"/>
      <c r="AA45" s="6"/>
      <c r="AB45" s="6"/>
      <c r="AC45" s="6"/>
      <c r="AD45" s="6"/>
      <c r="AE45" s="6"/>
      <c r="AF45" s="6"/>
      <c r="AG45" s="6"/>
      <c r="AH45" s="6"/>
      <c r="AI45" s="6"/>
      <c r="AL45" s="7"/>
      <c r="AP45" s="7"/>
      <c r="AT45" s="7"/>
      <c r="AX45" s="7"/>
      <c r="BB45" s="7"/>
      <c r="BF45" s="7"/>
      <c r="BJ45" s="7"/>
      <c r="BN45" s="7"/>
      <c r="BR45" s="7"/>
      <c r="BV45" s="7"/>
      <c r="BZ45" s="7"/>
      <c r="CD45" s="7"/>
      <c r="CH45" s="7"/>
      <c r="CL45" s="7"/>
      <c r="CP45" s="7"/>
      <c r="CT45" s="7"/>
    </row>
    <row r="46" spans="1:98" ht="60" x14ac:dyDescent="0.25">
      <c r="A46" s="37"/>
      <c r="B46" s="37"/>
      <c r="C46" s="37"/>
      <c r="D46" s="37"/>
      <c r="E46" s="37"/>
      <c r="F46" s="127"/>
      <c r="G46" s="37"/>
      <c r="H46" s="37"/>
      <c r="I46" s="202"/>
      <c r="J46" s="446"/>
      <c r="K46" s="37" t="s">
        <v>2628</v>
      </c>
      <c r="L46" s="37">
        <v>5</v>
      </c>
      <c r="M46" s="317">
        <v>5</v>
      </c>
      <c r="N46" s="37"/>
      <c r="O46" s="36">
        <v>0</v>
      </c>
      <c r="P46" s="37"/>
      <c r="Q46" s="37" t="s">
        <v>2630</v>
      </c>
      <c r="R46" s="16"/>
      <c r="S46" s="14"/>
      <c r="V46" s="7"/>
      <c r="W46" s="6"/>
      <c r="X46" s="6"/>
      <c r="Y46" s="6"/>
      <c r="Z46" s="6"/>
      <c r="AA46" s="6"/>
      <c r="AB46" s="6"/>
      <c r="AC46" s="6"/>
      <c r="AD46" s="6"/>
      <c r="AE46" s="6"/>
      <c r="AF46" s="6"/>
      <c r="AG46" s="6"/>
      <c r="AH46" s="6"/>
      <c r="AI46" s="6"/>
      <c r="AL46" s="7"/>
      <c r="AP46" s="7"/>
      <c r="AT46" s="7"/>
      <c r="AX46" s="7"/>
      <c r="BB46" s="7"/>
      <c r="BF46" s="7"/>
      <c r="BJ46" s="7"/>
      <c r="BN46" s="7"/>
      <c r="BR46" s="7"/>
      <c r="BV46" s="7"/>
      <c r="BZ46" s="7"/>
      <c r="CD46" s="7"/>
      <c r="CH46" s="7"/>
      <c r="CL46" s="7"/>
      <c r="CP46" s="7"/>
      <c r="CT46" s="7"/>
    </row>
    <row r="47" spans="1:98" ht="135" x14ac:dyDescent="0.25">
      <c r="A47" s="37" t="s">
        <v>52</v>
      </c>
      <c r="B47" s="37" t="s">
        <v>2465</v>
      </c>
      <c r="C47" s="37" t="s">
        <v>2521</v>
      </c>
      <c r="D47" s="37">
        <v>221310000</v>
      </c>
      <c r="E47" s="37" t="s">
        <v>2877</v>
      </c>
      <c r="F47" s="127" t="s">
        <v>2631</v>
      </c>
      <c r="G47" s="37">
        <v>22140001</v>
      </c>
      <c r="H47" s="116" t="s">
        <v>2632</v>
      </c>
      <c r="I47" s="452">
        <v>0</v>
      </c>
      <c r="J47" s="446"/>
      <c r="K47" s="8" t="s">
        <v>2880</v>
      </c>
      <c r="L47" s="8">
        <v>6000</v>
      </c>
      <c r="M47" s="453">
        <v>1609</v>
      </c>
      <c r="N47" s="37"/>
      <c r="O47" s="278">
        <v>1609</v>
      </c>
      <c r="P47" s="37"/>
      <c r="Q47" s="10" t="s">
        <v>2915</v>
      </c>
      <c r="R47" s="419"/>
      <c r="S47" s="14"/>
      <c r="V47" s="7"/>
      <c r="W47" s="6"/>
      <c r="X47" s="6"/>
      <c r="Y47" s="6"/>
      <c r="Z47" s="6"/>
      <c r="AA47" s="6"/>
      <c r="AB47" s="6"/>
      <c r="AC47" s="6"/>
      <c r="AD47" s="6"/>
      <c r="AE47" s="6"/>
      <c r="AF47" s="6"/>
      <c r="AG47" s="6"/>
      <c r="AH47" s="6"/>
      <c r="AI47" s="6"/>
      <c r="AL47" s="7"/>
      <c r="AP47" s="7"/>
      <c r="AT47" s="7"/>
      <c r="AX47" s="7"/>
      <c r="BB47" s="7"/>
      <c r="BF47" s="7"/>
      <c r="BJ47" s="7"/>
      <c r="BN47" s="7"/>
      <c r="BR47" s="7"/>
      <c r="BV47" s="7"/>
      <c r="BZ47" s="7"/>
      <c r="CD47" s="7"/>
      <c r="CH47" s="7"/>
      <c r="CL47" s="7"/>
      <c r="CP47" s="7"/>
      <c r="CT47" s="7"/>
    </row>
    <row r="48" spans="1:98" ht="90" x14ac:dyDescent="0.25">
      <c r="A48" s="37" t="s">
        <v>52</v>
      </c>
      <c r="B48" s="37" t="s">
        <v>2465</v>
      </c>
      <c r="C48" s="37" t="s">
        <v>2466</v>
      </c>
      <c r="D48" s="37">
        <v>221130008</v>
      </c>
      <c r="E48" s="37" t="s">
        <v>2916</v>
      </c>
      <c r="F48" s="127" t="s">
        <v>2636</v>
      </c>
      <c r="G48" s="37">
        <v>28238001</v>
      </c>
      <c r="H48" s="116" t="s">
        <v>2637</v>
      </c>
      <c r="I48" s="452">
        <v>0</v>
      </c>
      <c r="J48" s="446"/>
      <c r="K48" s="8" t="s">
        <v>2917</v>
      </c>
      <c r="L48" s="8">
        <v>61000</v>
      </c>
      <c r="M48" s="450">
        <v>63561</v>
      </c>
      <c r="N48" s="37"/>
      <c r="O48" s="36">
        <v>63561</v>
      </c>
      <c r="P48" s="37"/>
      <c r="Q48" s="8" t="s">
        <v>2918</v>
      </c>
      <c r="R48" s="16"/>
      <c r="S48" s="14"/>
      <c r="V48" s="7"/>
      <c r="W48" s="6"/>
      <c r="X48" s="6"/>
      <c r="Y48" s="6"/>
      <c r="Z48" s="6"/>
      <c r="AA48" s="6"/>
      <c r="AB48" s="6"/>
      <c r="AC48" s="6"/>
      <c r="AD48" s="6"/>
      <c r="AE48" s="6"/>
      <c r="AF48" s="6"/>
      <c r="AG48" s="6"/>
      <c r="AH48" s="6"/>
      <c r="AI48" s="6"/>
      <c r="AL48" s="7"/>
      <c r="AP48" s="7"/>
      <c r="AT48" s="7"/>
      <c r="AX48" s="7"/>
      <c r="BB48" s="7"/>
      <c r="BF48" s="7"/>
      <c r="BJ48" s="7"/>
      <c r="BN48" s="7"/>
      <c r="BR48" s="7"/>
      <c r="BV48" s="7"/>
      <c r="BZ48" s="7"/>
      <c r="CD48" s="7"/>
      <c r="CH48" s="7"/>
      <c r="CL48" s="7"/>
      <c r="CP48" s="7"/>
      <c r="CT48" s="7"/>
    </row>
    <row r="49" spans="1:98" ht="90" x14ac:dyDescent="0.25">
      <c r="A49" s="37" t="s">
        <v>52</v>
      </c>
      <c r="B49" s="37" t="s">
        <v>2465</v>
      </c>
      <c r="C49" s="37" t="s">
        <v>2466</v>
      </c>
      <c r="D49" s="37">
        <v>221130008</v>
      </c>
      <c r="E49" s="37" t="s">
        <v>2916</v>
      </c>
      <c r="F49" s="127" t="s">
        <v>2641</v>
      </c>
      <c r="G49" s="37">
        <v>28244001</v>
      </c>
      <c r="H49" s="116" t="s">
        <v>2642</v>
      </c>
      <c r="I49" s="449">
        <v>779954239</v>
      </c>
      <c r="J49" s="446"/>
      <c r="K49" s="8" t="s">
        <v>2917</v>
      </c>
      <c r="L49" s="8">
        <v>61000</v>
      </c>
      <c r="M49" s="450">
        <v>63561</v>
      </c>
      <c r="N49" s="37"/>
      <c r="O49" s="36">
        <v>63561</v>
      </c>
      <c r="P49" s="37"/>
      <c r="Q49" s="8" t="s">
        <v>2918</v>
      </c>
      <c r="R49" s="16"/>
      <c r="S49" s="14"/>
      <c r="V49" s="7"/>
      <c r="W49" s="6"/>
      <c r="X49" s="6"/>
      <c r="Y49" s="6"/>
      <c r="Z49" s="6"/>
      <c r="AA49" s="6"/>
      <c r="AB49" s="6"/>
      <c r="AC49" s="6"/>
      <c r="AD49" s="6"/>
      <c r="AE49" s="6"/>
      <c r="AF49" s="6"/>
      <c r="AG49" s="6"/>
      <c r="AH49" s="6"/>
      <c r="AI49" s="6"/>
      <c r="AL49" s="7"/>
      <c r="AP49" s="7"/>
      <c r="AT49" s="7"/>
      <c r="AX49" s="7"/>
      <c r="BB49" s="7"/>
      <c r="BF49" s="7"/>
      <c r="BJ49" s="7"/>
      <c r="BN49" s="7"/>
      <c r="BR49" s="7"/>
      <c r="BV49" s="7"/>
      <c r="BZ49" s="7"/>
      <c r="CD49" s="7"/>
      <c r="CH49" s="7"/>
      <c r="CL49" s="7"/>
      <c r="CP49" s="7"/>
      <c r="CT49" s="7"/>
    </row>
    <row r="50" spans="1:98" ht="101.25" customHeight="1" x14ac:dyDescent="0.25">
      <c r="A50" s="37" t="s">
        <v>52</v>
      </c>
      <c r="B50" s="37" t="s">
        <v>2465</v>
      </c>
      <c r="C50" s="37" t="s">
        <v>2466</v>
      </c>
      <c r="D50" s="37">
        <v>221130008</v>
      </c>
      <c r="E50" s="37" t="s">
        <v>2916</v>
      </c>
      <c r="F50" s="127" t="s">
        <v>2645</v>
      </c>
      <c r="G50" s="37">
        <v>22258001</v>
      </c>
      <c r="H50" s="116" t="s">
        <v>2646</v>
      </c>
      <c r="I50" s="449">
        <v>779954239</v>
      </c>
      <c r="J50" s="446"/>
      <c r="K50" s="8" t="s">
        <v>2917</v>
      </c>
      <c r="L50" s="8">
        <v>61000</v>
      </c>
      <c r="M50" s="450">
        <v>63561</v>
      </c>
      <c r="N50" s="37"/>
      <c r="O50" s="36">
        <v>63561</v>
      </c>
      <c r="P50" s="37"/>
      <c r="Q50" s="8" t="s">
        <v>2918</v>
      </c>
      <c r="R50" s="16"/>
      <c r="S50" s="14"/>
      <c r="V50" s="7"/>
      <c r="W50" s="6"/>
      <c r="X50" s="6"/>
      <c r="Y50" s="6"/>
      <c r="Z50" s="6"/>
      <c r="AA50" s="6"/>
      <c r="AB50" s="6"/>
      <c r="AC50" s="6"/>
      <c r="AD50" s="6"/>
      <c r="AE50" s="6"/>
      <c r="AF50" s="6"/>
      <c r="AG50" s="6"/>
      <c r="AH50" s="6"/>
      <c r="AI50" s="6"/>
      <c r="AL50" s="7"/>
      <c r="AP50" s="7"/>
      <c r="AT50" s="7"/>
      <c r="AX50" s="7"/>
      <c r="BB50" s="7"/>
      <c r="BF50" s="7"/>
      <c r="BJ50" s="7"/>
      <c r="BN50" s="7"/>
      <c r="BR50" s="7"/>
      <c r="BV50" s="7"/>
      <c r="BZ50" s="7"/>
      <c r="CD50" s="7"/>
      <c r="CH50" s="7"/>
      <c r="CL50" s="7"/>
      <c r="CP50" s="7"/>
      <c r="CT50" s="7"/>
    </row>
    <row r="51" spans="1:98" ht="98.25" customHeight="1" x14ac:dyDescent="0.25">
      <c r="A51" s="37" t="s">
        <v>52</v>
      </c>
      <c r="B51" s="37" t="s">
        <v>2465</v>
      </c>
      <c r="C51" s="37" t="s">
        <v>2560</v>
      </c>
      <c r="D51" s="37">
        <v>221420007</v>
      </c>
      <c r="E51" s="37" t="s">
        <v>2888</v>
      </c>
      <c r="F51" s="127" t="s">
        <v>2652</v>
      </c>
      <c r="G51" s="37">
        <v>22032001</v>
      </c>
      <c r="H51" s="36" t="s">
        <v>2653</v>
      </c>
      <c r="I51" s="445">
        <v>-8009424956</v>
      </c>
      <c r="J51" s="446"/>
      <c r="K51" s="37" t="s">
        <v>2919</v>
      </c>
      <c r="L51" s="37">
        <v>2</v>
      </c>
      <c r="M51" s="317">
        <v>6</v>
      </c>
      <c r="N51" s="37"/>
      <c r="O51" s="36">
        <v>6</v>
      </c>
      <c r="P51" s="37"/>
      <c r="Q51" s="10" t="s">
        <v>2920</v>
      </c>
      <c r="R51" s="419"/>
      <c r="S51" s="14"/>
      <c r="U51" s="107"/>
      <c r="V51" s="7"/>
      <c r="W51" s="6"/>
      <c r="X51" s="6"/>
      <c r="Y51" s="6"/>
      <c r="Z51" s="6"/>
      <c r="AA51" s="6"/>
      <c r="AB51" s="6"/>
      <c r="AC51" s="6"/>
      <c r="AD51" s="6"/>
      <c r="AE51" s="6"/>
      <c r="AF51" s="6"/>
      <c r="AG51" s="6"/>
      <c r="AH51" s="6"/>
      <c r="AI51" s="6"/>
      <c r="AL51" s="7"/>
      <c r="AP51" s="7"/>
      <c r="AT51" s="7"/>
      <c r="AX51" s="7"/>
      <c r="BB51" s="7"/>
      <c r="BF51" s="7"/>
      <c r="BJ51" s="7"/>
      <c r="BN51" s="7"/>
      <c r="BR51" s="7"/>
      <c r="BV51" s="7"/>
      <c r="BZ51" s="7"/>
      <c r="CD51" s="7"/>
      <c r="CH51" s="7"/>
      <c r="CL51" s="7"/>
      <c r="CP51" s="7"/>
      <c r="CT51" s="7"/>
    </row>
    <row r="52" spans="1:98" ht="72.75" customHeight="1" x14ac:dyDescent="0.25">
      <c r="A52" s="37"/>
      <c r="B52" s="37"/>
      <c r="C52" s="37"/>
      <c r="D52" s="37"/>
      <c r="E52" s="37"/>
      <c r="F52" s="127"/>
      <c r="G52" s="37"/>
      <c r="H52" s="37"/>
      <c r="I52" s="202"/>
      <c r="J52" s="446"/>
      <c r="K52" s="37" t="s">
        <v>2921</v>
      </c>
      <c r="L52" s="37">
        <v>15</v>
      </c>
      <c r="M52" s="317">
        <v>6</v>
      </c>
      <c r="N52" s="37"/>
      <c r="O52" s="36">
        <v>2</v>
      </c>
      <c r="P52" s="37"/>
      <c r="Q52" s="10" t="s">
        <v>2922</v>
      </c>
      <c r="R52" s="419"/>
      <c r="S52" s="14"/>
      <c r="V52" s="7"/>
      <c r="W52" s="6"/>
      <c r="X52" s="6"/>
      <c r="Y52" s="6"/>
      <c r="Z52" s="6"/>
      <c r="AA52" s="6"/>
      <c r="AB52" s="6"/>
      <c r="AC52" s="6"/>
      <c r="AD52" s="6"/>
      <c r="AE52" s="6"/>
      <c r="AF52" s="6"/>
      <c r="AG52" s="6"/>
      <c r="AH52" s="6"/>
      <c r="AI52" s="6"/>
      <c r="AL52" s="7"/>
      <c r="AP52" s="7"/>
      <c r="AT52" s="7"/>
      <c r="AX52" s="7"/>
      <c r="BB52" s="7"/>
      <c r="BF52" s="7"/>
      <c r="BJ52" s="7"/>
      <c r="BN52" s="7"/>
      <c r="BR52" s="7"/>
      <c r="BV52" s="7"/>
      <c r="BZ52" s="7"/>
      <c r="CD52" s="7"/>
      <c r="CH52" s="7"/>
      <c r="CL52" s="7"/>
      <c r="CP52" s="7"/>
      <c r="CT52" s="7"/>
    </row>
    <row r="53" spans="1:98" ht="105" x14ac:dyDescent="0.25">
      <c r="A53" s="37"/>
      <c r="B53" s="37"/>
      <c r="C53" s="37"/>
      <c r="D53" s="37"/>
      <c r="E53" s="37"/>
      <c r="F53" s="127"/>
      <c r="G53" s="37"/>
      <c r="H53" s="37"/>
      <c r="I53" s="202"/>
      <c r="J53" s="446"/>
      <c r="K53" s="37" t="s">
        <v>2923</v>
      </c>
      <c r="L53" s="37">
        <v>220</v>
      </c>
      <c r="M53" s="317">
        <v>180</v>
      </c>
      <c r="N53" s="37"/>
      <c r="O53" s="36">
        <v>123</v>
      </c>
      <c r="P53" s="37"/>
      <c r="Q53" s="10" t="s">
        <v>2924</v>
      </c>
      <c r="R53" s="419"/>
      <c r="S53" s="14"/>
      <c r="V53" s="7"/>
      <c r="W53" s="6"/>
      <c r="X53" s="6"/>
      <c r="Y53" s="6"/>
      <c r="Z53" s="6"/>
      <c r="AA53" s="6"/>
      <c r="AB53" s="6"/>
      <c r="AC53" s="6"/>
      <c r="AD53" s="6"/>
      <c r="AE53" s="6"/>
      <c r="AF53" s="6"/>
      <c r="AG53" s="6"/>
      <c r="AH53" s="6"/>
      <c r="AI53" s="6"/>
      <c r="AL53" s="7"/>
      <c r="AP53" s="7"/>
      <c r="AT53" s="7"/>
      <c r="AX53" s="7"/>
      <c r="BB53" s="7"/>
      <c r="BF53" s="7"/>
      <c r="BJ53" s="7"/>
      <c r="BN53" s="7"/>
      <c r="BR53" s="7"/>
      <c r="BV53" s="7"/>
      <c r="BZ53" s="7"/>
      <c r="CD53" s="7"/>
      <c r="CH53" s="7"/>
      <c r="CL53" s="7"/>
      <c r="CP53" s="7"/>
      <c r="CT53" s="7"/>
    </row>
    <row r="54" spans="1:98" ht="90" x14ac:dyDescent="0.25">
      <c r="A54" s="37"/>
      <c r="B54" s="37"/>
      <c r="C54" s="37"/>
      <c r="D54" s="37"/>
      <c r="E54" s="37"/>
      <c r="F54" s="127"/>
      <c r="G54" s="37"/>
      <c r="H54" s="37"/>
      <c r="I54" s="202"/>
      <c r="J54" s="446"/>
      <c r="K54" s="37" t="s">
        <v>2925</v>
      </c>
      <c r="L54" s="37">
        <v>15</v>
      </c>
      <c r="M54" s="317">
        <v>13</v>
      </c>
      <c r="N54" s="37"/>
      <c r="O54" s="36">
        <v>6</v>
      </c>
      <c r="P54" s="37"/>
      <c r="Q54" s="10" t="s">
        <v>2926</v>
      </c>
      <c r="R54" s="419"/>
      <c r="S54" s="14"/>
      <c r="V54" s="7"/>
      <c r="W54" s="6"/>
      <c r="X54" s="6"/>
      <c r="Y54" s="6"/>
      <c r="Z54" s="6"/>
      <c r="AA54" s="6"/>
      <c r="AB54" s="6"/>
      <c r="AC54" s="6"/>
      <c r="AD54" s="6"/>
      <c r="AE54" s="6"/>
      <c r="AF54" s="6"/>
      <c r="AG54" s="6"/>
      <c r="AH54" s="6"/>
      <c r="AI54" s="6"/>
      <c r="AL54" s="7"/>
      <c r="AP54" s="7"/>
      <c r="AT54" s="7"/>
      <c r="AX54" s="7"/>
      <c r="BB54" s="7"/>
      <c r="BF54" s="7"/>
      <c r="BJ54" s="7"/>
      <c r="BN54" s="7"/>
      <c r="BR54" s="7"/>
      <c r="BV54" s="7"/>
      <c r="BZ54" s="7"/>
      <c r="CD54" s="7"/>
      <c r="CH54" s="7"/>
      <c r="CL54" s="7"/>
      <c r="CP54" s="7"/>
      <c r="CT54" s="7"/>
    </row>
    <row r="55" spans="1:98" ht="102" customHeight="1" x14ac:dyDescent="0.25">
      <c r="A55" s="37" t="s">
        <v>52</v>
      </c>
      <c r="B55" s="37" t="s">
        <v>2465</v>
      </c>
      <c r="C55" s="37" t="s">
        <v>2596</v>
      </c>
      <c r="D55" s="37">
        <v>221710007</v>
      </c>
      <c r="E55" s="37" t="s">
        <v>2904</v>
      </c>
      <c r="F55" s="127" t="s">
        <v>2669</v>
      </c>
      <c r="G55" s="37">
        <v>22319001</v>
      </c>
      <c r="H55" s="36" t="s">
        <v>2670</v>
      </c>
      <c r="I55" s="447">
        <v>9000000000</v>
      </c>
      <c r="J55" s="446"/>
      <c r="K55" s="37" t="s">
        <v>2927</v>
      </c>
      <c r="L55" s="37">
        <v>178000</v>
      </c>
      <c r="M55" s="36">
        <v>174500</v>
      </c>
      <c r="N55" s="37"/>
      <c r="O55" s="456">
        <v>173407</v>
      </c>
      <c r="P55" s="37"/>
      <c r="Q55" s="37" t="s">
        <v>2928</v>
      </c>
      <c r="R55" s="16"/>
      <c r="S55" s="14"/>
      <c r="V55" s="7"/>
      <c r="W55" s="6"/>
      <c r="X55" s="6"/>
      <c r="Y55" s="6"/>
      <c r="Z55" s="6"/>
      <c r="AA55" s="6"/>
      <c r="AB55" s="6"/>
      <c r="AC55" s="6"/>
      <c r="AD55" s="6"/>
      <c r="AE55" s="6"/>
      <c r="AF55" s="6"/>
      <c r="AG55" s="6"/>
      <c r="AH55" s="6"/>
      <c r="AI55" s="6"/>
      <c r="AL55" s="7"/>
      <c r="AP55" s="7"/>
      <c r="AT55" s="7"/>
      <c r="AX55" s="7"/>
      <c r="BB55" s="7"/>
      <c r="BF55" s="7"/>
      <c r="BJ55" s="7"/>
      <c r="BN55" s="7"/>
      <c r="BR55" s="7"/>
      <c r="BV55" s="7"/>
      <c r="BZ55" s="7"/>
      <c r="CD55" s="7"/>
      <c r="CH55" s="7"/>
      <c r="CL55" s="7"/>
      <c r="CP55" s="7"/>
      <c r="CT55" s="7"/>
    </row>
    <row r="56" spans="1:98" ht="44.25" customHeight="1" x14ac:dyDescent="0.25">
      <c r="A56" s="37"/>
      <c r="B56" s="37"/>
      <c r="C56" s="37"/>
      <c r="D56" s="37"/>
      <c r="E56" s="37"/>
      <c r="F56" s="127"/>
      <c r="G56" s="37"/>
      <c r="H56" s="36"/>
      <c r="I56" s="202">
        <v>0</v>
      </c>
      <c r="J56" s="446"/>
      <c r="K56" s="37" t="s">
        <v>2929</v>
      </c>
      <c r="L56" s="37">
        <v>60000</v>
      </c>
      <c r="M56" s="36">
        <v>54500</v>
      </c>
      <c r="N56" s="37"/>
      <c r="O56" s="456">
        <v>53624</v>
      </c>
      <c r="P56" s="37"/>
      <c r="Q56" s="37" t="s">
        <v>2930</v>
      </c>
      <c r="R56" s="16"/>
      <c r="S56" s="14"/>
      <c r="V56" s="7"/>
      <c r="W56" s="6"/>
      <c r="X56" s="6"/>
      <c r="Y56" s="6"/>
      <c r="Z56" s="6"/>
      <c r="AA56" s="6"/>
      <c r="AB56" s="6"/>
      <c r="AC56" s="6"/>
      <c r="AD56" s="6"/>
      <c r="AE56" s="6"/>
      <c r="AF56" s="6"/>
      <c r="AG56" s="6"/>
      <c r="AH56" s="6"/>
      <c r="AI56" s="6"/>
      <c r="AL56" s="7"/>
      <c r="AP56" s="7"/>
      <c r="AT56" s="7"/>
      <c r="AX56" s="7"/>
      <c r="BB56" s="7"/>
      <c r="BF56" s="7"/>
      <c r="BJ56" s="7"/>
      <c r="BN56" s="7"/>
      <c r="BR56" s="7"/>
      <c r="BV56" s="7"/>
      <c r="BZ56" s="7"/>
      <c r="CD56" s="7"/>
      <c r="CH56" s="7"/>
      <c r="CL56" s="7"/>
      <c r="CP56" s="7"/>
      <c r="CT56" s="7"/>
    </row>
    <row r="57" spans="1:98" ht="176.25" customHeight="1" x14ac:dyDescent="0.25">
      <c r="A57" s="37" t="s">
        <v>52</v>
      </c>
      <c r="B57" s="37" t="s">
        <v>2465</v>
      </c>
      <c r="C57" s="37" t="s">
        <v>2596</v>
      </c>
      <c r="D57" s="37">
        <v>221710001</v>
      </c>
      <c r="E57" s="37" t="s">
        <v>2904</v>
      </c>
      <c r="F57" s="127" t="s">
        <v>2674</v>
      </c>
      <c r="G57" s="37">
        <v>22192001</v>
      </c>
      <c r="H57" s="36" t="s">
        <v>2675</v>
      </c>
      <c r="I57" s="447">
        <v>2266584102</v>
      </c>
      <c r="J57" s="446"/>
      <c r="K57" s="37" t="s">
        <v>2931</v>
      </c>
      <c r="L57" s="37">
        <v>525000</v>
      </c>
      <c r="M57" s="36">
        <v>503000</v>
      </c>
      <c r="N57" s="37"/>
      <c r="O57" s="456">
        <v>502029</v>
      </c>
      <c r="P57" s="37"/>
      <c r="Q57" s="37" t="s">
        <v>2932</v>
      </c>
      <c r="R57" s="16"/>
      <c r="S57" s="14"/>
      <c r="V57" s="7"/>
      <c r="W57" s="6"/>
      <c r="X57" s="6"/>
      <c r="Y57" s="6"/>
      <c r="Z57" s="6"/>
      <c r="AA57" s="6"/>
      <c r="AB57" s="6"/>
      <c r="AC57" s="6"/>
      <c r="AD57" s="6"/>
      <c r="AE57" s="6"/>
      <c r="AF57" s="6"/>
      <c r="AG57" s="6"/>
      <c r="AH57" s="6"/>
      <c r="AI57" s="6"/>
      <c r="AL57" s="7"/>
      <c r="AP57" s="7"/>
      <c r="AT57" s="7"/>
      <c r="AX57" s="7"/>
      <c r="BB57" s="7"/>
      <c r="BF57" s="7"/>
      <c r="BJ57" s="7"/>
      <c r="BN57" s="7"/>
      <c r="BR57" s="7"/>
      <c r="BV57" s="7"/>
      <c r="BZ57" s="7"/>
      <c r="CD57" s="7"/>
      <c r="CH57" s="7"/>
      <c r="CL57" s="7"/>
      <c r="CP57" s="7"/>
      <c r="CT57" s="7"/>
    </row>
    <row r="58" spans="1:98" ht="54" customHeight="1" x14ac:dyDescent="0.25">
      <c r="A58" s="37"/>
      <c r="B58" s="37"/>
      <c r="C58" s="37"/>
      <c r="D58" s="37"/>
      <c r="E58" s="37"/>
      <c r="F58" s="127"/>
      <c r="G58" s="37"/>
      <c r="H58" s="37"/>
      <c r="I58" s="202">
        <v>0</v>
      </c>
      <c r="J58" s="446"/>
      <c r="K58" s="37" t="s">
        <v>2933</v>
      </c>
      <c r="L58" s="37">
        <v>8000</v>
      </c>
      <c r="M58" s="10">
        <v>32000</v>
      </c>
      <c r="N58" s="37"/>
      <c r="O58" s="456">
        <v>15333</v>
      </c>
      <c r="P58" s="37"/>
      <c r="Q58" s="37"/>
      <c r="R58" s="16"/>
      <c r="S58" s="14"/>
      <c r="V58" s="7"/>
      <c r="W58" s="6"/>
      <c r="X58" s="6"/>
      <c r="Y58" s="6"/>
      <c r="Z58" s="6"/>
      <c r="AA58" s="6"/>
      <c r="AB58" s="6"/>
      <c r="AC58" s="6"/>
      <c r="AD58" s="6"/>
      <c r="AE58" s="6"/>
      <c r="AF58" s="6"/>
      <c r="AG58" s="6"/>
      <c r="AH58" s="6"/>
      <c r="AI58" s="6"/>
      <c r="AL58" s="7"/>
      <c r="AP58" s="7"/>
      <c r="AT58" s="7"/>
      <c r="AX58" s="7"/>
      <c r="BB58" s="7"/>
      <c r="BF58" s="7"/>
      <c r="BJ58" s="7"/>
      <c r="BN58" s="7"/>
      <c r="BR58" s="7"/>
      <c r="BV58" s="7"/>
      <c r="BZ58" s="7"/>
      <c r="CD58" s="7"/>
      <c r="CH58" s="7"/>
      <c r="CL58" s="7"/>
      <c r="CP58" s="7"/>
      <c r="CT58" s="7"/>
    </row>
    <row r="59" spans="1:98" ht="96.75" customHeight="1" x14ac:dyDescent="0.25">
      <c r="A59" s="37" t="s">
        <v>52</v>
      </c>
      <c r="B59" s="37" t="s">
        <v>2465</v>
      </c>
      <c r="C59" s="37" t="s">
        <v>2596</v>
      </c>
      <c r="D59" s="37">
        <v>221710000</v>
      </c>
      <c r="E59" s="37" t="s">
        <v>2904</v>
      </c>
      <c r="F59" s="127" t="s">
        <v>2681</v>
      </c>
      <c r="G59" s="37">
        <v>22210001</v>
      </c>
      <c r="H59" s="36" t="s">
        <v>2682</v>
      </c>
      <c r="I59" s="447">
        <v>4000000000</v>
      </c>
      <c r="J59" s="446"/>
      <c r="K59" s="37" t="s">
        <v>2934</v>
      </c>
      <c r="L59" s="37">
        <v>30500</v>
      </c>
      <c r="M59" s="10">
        <v>38000</v>
      </c>
      <c r="N59" s="37"/>
      <c r="O59" s="456">
        <v>34490</v>
      </c>
      <c r="P59" s="37"/>
      <c r="Q59" s="37"/>
      <c r="R59" s="16"/>
      <c r="S59" s="14"/>
      <c r="V59" s="7"/>
      <c r="W59" s="6"/>
      <c r="X59" s="6"/>
      <c r="Y59" s="6"/>
      <c r="Z59" s="6"/>
      <c r="AA59" s="6"/>
      <c r="AB59" s="6"/>
      <c r="AC59" s="6"/>
      <c r="AD59" s="6"/>
      <c r="AE59" s="6"/>
      <c r="AF59" s="6"/>
      <c r="AG59" s="6"/>
      <c r="AH59" s="6"/>
      <c r="AI59" s="6"/>
      <c r="AL59" s="7"/>
      <c r="AP59" s="7"/>
      <c r="AT59" s="7"/>
      <c r="AX59" s="7"/>
      <c r="BB59" s="7"/>
      <c r="BF59" s="7"/>
      <c r="BJ59" s="7"/>
      <c r="BN59" s="7"/>
      <c r="BR59" s="7"/>
      <c r="BV59" s="7"/>
      <c r="BZ59" s="7"/>
      <c r="CD59" s="7"/>
      <c r="CH59" s="7"/>
      <c r="CL59" s="7"/>
      <c r="CP59" s="7"/>
      <c r="CT59" s="7"/>
    </row>
    <row r="60" spans="1:98" ht="120.75" customHeight="1" x14ac:dyDescent="0.25">
      <c r="A60" s="37" t="s">
        <v>52</v>
      </c>
      <c r="B60" s="37" t="s">
        <v>2465</v>
      </c>
      <c r="C60" s="37" t="s">
        <v>2596</v>
      </c>
      <c r="D60" s="37">
        <v>221710005</v>
      </c>
      <c r="E60" s="37" t="s">
        <v>2904</v>
      </c>
      <c r="F60" s="127" t="s">
        <v>2686</v>
      </c>
      <c r="G60" s="37">
        <v>22180001</v>
      </c>
      <c r="H60" s="36" t="s">
        <v>2687</v>
      </c>
      <c r="I60" s="202">
        <v>0</v>
      </c>
      <c r="J60" s="446"/>
      <c r="K60" s="37" t="s">
        <v>2935</v>
      </c>
      <c r="L60" s="37">
        <v>10</v>
      </c>
      <c r="M60" s="36">
        <v>0</v>
      </c>
      <c r="N60" s="37"/>
      <c r="O60" s="36">
        <v>0</v>
      </c>
      <c r="P60" s="37"/>
      <c r="Q60" s="8" t="s">
        <v>2936</v>
      </c>
      <c r="R60" s="16"/>
      <c r="S60" s="14"/>
      <c r="V60" s="7"/>
      <c r="W60" s="6"/>
      <c r="X60" s="6"/>
      <c r="Y60" s="6"/>
      <c r="Z60" s="6"/>
      <c r="AA60" s="6"/>
      <c r="AB60" s="6"/>
      <c r="AC60" s="6"/>
      <c r="AD60" s="6"/>
      <c r="AE60" s="6"/>
      <c r="AF60" s="6"/>
      <c r="AG60" s="6"/>
      <c r="AH60" s="6"/>
      <c r="AI60" s="6"/>
      <c r="AL60" s="7"/>
      <c r="AP60" s="7"/>
      <c r="AT60" s="7"/>
      <c r="AX60" s="7"/>
      <c r="BB60" s="7"/>
      <c r="BF60" s="7"/>
      <c r="BJ60" s="7"/>
      <c r="BN60" s="7"/>
      <c r="BR60" s="7"/>
      <c r="BV60" s="7"/>
      <c r="BZ60" s="7"/>
      <c r="CD60" s="7"/>
      <c r="CH60" s="7"/>
      <c r="CL60" s="7"/>
      <c r="CP60" s="7"/>
      <c r="CT60" s="7"/>
    </row>
    <row r="61" spans="1:98" ht="95.25" customHeight="1" x14ac:dyDescent="0.25">
      <c r="A61" s="37" t="s">
        <v>52</v>
      </c>
      <c r="B61" s="37" t="s">
        <v>2465</v>
      </c>
      <c r="C61" s="37" t="s">
        <v>2596</v>
      </c>
      <c r="D61" s="37">
        <v>221710000</v>
      </c>
      <c r="E61" s="37" t="s">
        <v>2904</v>
      </c>
      <c r="F61" s="127" t="s">
        <v>2696</v>
      </c>
      <c r="G61" s="37">
        <v>22029001</v>
      </c>
      <c r="H61" s="36" t="s">
        <v>2697</v>
      </c>
      <c r="I61" s="447">
        <v>8375309457</v>
      </c>
      <c r="J61" s="446"/>
      <c r="K61" s="37" t="s">
        <v>2937</v>
      </c>
      <c r="L61" s="37">
        <v>464</v>
      </c>
      <c r="M61" s="451">
        <v>536</v>
      </c>
      <c r="N61" s="37"/>
      <c r="O61" s="456">
        <v>536</v>
      </c>
      <c r="P61" s="37"/>
      <c r="Q61" s="37"/>
      <c r="R61" s="16"/>
      <c r="S61" s="14"/>
      <c r="V61" s="7"/>
      <c r="W61" s="6"/>
      <c r="X61" s="6"/>
      <c r="Y61" s="6"/>
      <c r="Z61" s="6"/>
      <c r="AA61" s="6"/>
      <c r="AB61" s="6"/>
      <c r="AC61" s="6"/>
      <c r="AD61" s="6"/>
      <c r="AE61" s="6"/>
      <c r="AF61" s="6"/>
      <c r="AG61" s="6"/>
      <c r="AH61" s="6"/>
      <c r="AI61" s="6"/>
      <c r="AL61" s="7"/>
      <c r="AP61" s="7"/>
      <c r="AT61" s="7"/>
      <c r="AX61" s="7"/>
      <c r="BB61" s="7"/>
      <c r="BF61" s="7"/>
      <c r="BJ61" s="7"/>
      <c r="BN61" s="7"/>
      <c r="BR61" s="7"/>
      <c r="BV61" s="7"/>
      <c r="BZ61" s="7"/>
      <c r="CD61" s="7"/>
      <c r="CH61" s="7"/>
      <c r="CL61" s="7"/>
      <c r="CP61" s="7"/>
      <c r="CT61" s="7"/>
    </row>
    <row r="62" spans="1:98" ht="80.25" customHeight="1" x14ac:dyDescent="0.25">
      <c r="A62" s="37" t="s">
        <v>52</v>
      </c>
      <c r="B62" s="37" t="s">
        <v>2465</v>
      </c>
      <c r="C62" s="37" t="s">
        <v>2596</v>
      </c>
      <c r="D62" s="37">
        <v>221710000</v>
      </c>
      <c r="E62" s="37" t="s">
        <v>2904</v>
      </c>
      <c r="F62" s="127" t="s">
        <v>2701</v>
      </c>
      <c r="G62" s="37">
        <v>22131001</v>
      </c>
      <c r="H62" s="36" t="s">
        <v>2702</v>
      </c>
      <c r="I62" s="447">
        <v>68422561078</v>
      </c>
      <c r="J62" s="446"/>
      <c r="K62" s="37" t="s">
        <v>2937</v>
      </c>
      <c r="L62" s="37">
        <v>464</v>
      </c>
      <c r="M62" s="453">
        <v>536</v>
      </c>
      <c r="N62" s="37"/>
      <c r="O62" s="456">
        <v>536</v>
      </c>
      <c r="P62" s="37"/>
      <c r="Q62" s="37"/>
      <c r="R62" s="16"/>
      <c r="S62" s="14"/>
      <c r="V62" s="7"/>
      <c r="W62" s="6"/>
      <c r="X62" s="6"/>
      <c r="Y62" s="6"/>
      <c r="Z62" s="6"/>
      <c r="AA62" s="6"/>
      <c r="AB62" s="6"/>
      <c r="AC62" s="6"/>
      <c r="AD62" s="6"/>
      <c r="AE62" s="6"/>
      <c r="AF62" s="6"/>
      <c r="AG62" s="6"/>
      <c r="AH62" s="6"/>
      <c r="AI62" s="6"/>
      <c r="AL62" s="7"/>
      <c r="AP62" s="7"/>
      <c r="AT62" s="7"/>
      <c r="AX62" s="7"/>
      <c r="BB62" s="7"/>
      <c r="BF62" s="7"/>
      <c r="BJ62" s="7"/>
      <c r="BN62" s="7"/>
      <c r="BR62" s="7"/>
      <c r="BV62" s="7"/>
      <c r="BZ62" s="7"/>
      <c r="CD62" s="7"/>
      <c r="CH62" s="7"/>
      <c r="CL62" s="7"/>
      <c r="CP62" s="7"/>
      <c r="CT62" s="7"/>
    </row>
    <row r="63" spans="1:98" ht="95.25" customHeight="1" x14ac:dyDescent="0.25">
      <c r="A63" s="37" t="s">
        <v>52</v>
      </c>
      <c r="B63" s="37" t="s">
        <v>53</v>
      </c>
      <c r="C63" s="37" t="s">
        <v>2620</v>
      </c>
      <c r="D63" s="37">
        <v>222930000</v>
      </c>
      <c r="E63" s="37" t="s">
        <v>2938</v>
      </c>
      <c r="F63" s="127" t="s">
        <v>2705</v>
      </c>
      <c r="G63" s="37">
        <v>29159001</v>
      </c>
      <c r="H63" s="36" t="s">
        <v>2706</v>
      </c>
      <c r="I63" s="447">
        <v>11188739199</v>
      </c>
      <c r="J63" s="446"/>
      <c r="K63" s="37" t="s">
        <v>2939</v>
      </c>
      <c r="L63" s="37">
        <v>2523</v>
      </c>
      <c r="M63" s="317">
        <v>2262</v>
      </c>
      <c r="N63" s="37"/>
      <c r="O63" s="456">
        <v>2262</v>
      </c>
      <c r="P63" s="37"/>
      <c r="Q63" s="37" t="s">
        <v>2940</v>
      </c>
      <c r="R63" s="16"/>
      <c r="S63" s="14"/>
      <c r="V63" s="7"/>
      <c r="W63" s="6"/>
      <c r="X63" s="6"/>
      <c r="Y63" s="6"/>
      <c r="Z63" s="6"/>
      <c r="AA63" s="6"/>
      <c r="AB63" s="6"/>
      <c r="AC63" s="6"/>
      <c r="AD63" s="6"/>
      <c r="AE63" s="6"/>
      <c r="AF63" s="6"/>
      <c r="AG63" s="6"/>
      <c r="AH63" s="6"/>
      <c r="AI63" s="6"/>
      <c r="AL63" s="7"/>
      <c r="AP63" s="7"/>
      <c r="AT63" s="7"/>
      <c r="AX63" s="7"/>
      <c r="BB63" s="7"/>
      <c r="BF63" s="7"/>
      <c r="BJ63" s="7"/>
      <c r="BN63" s="7"/>
      <c r="BR63" s="7"/>
      <c r="BV63" s="7"/>
      <c r="BZ63" s="7"/>
      <c r="CD63" s="7"/>
      <c r="CH63" s="7"/>
      <c r="CL63" s="7"/>
      <c r="CP63" s="7"/>
      <c r="CT63" s="7"/>
    </row>
    <row r="64" spans="1:98" ht="75" x14ac:dyDescent="0.25">
      <c r="A64" s="37"/>
      <c r="B64" s="37"/>
      <c r="C64" s="37"/>
      <c r="D64" s="37"/>
      <c r="E64" s="37"/>
      <c r="F64" s="127"/>
      <c r="G64" s="37"/>
      <c r="H64" s="37"/>
      <c r="I64" s="202">
        <v>0</v>
      </c>
      <c r="J64" s="446"/>
      <c r="K64" s="37" t="s">
        <v>2941</v>
      </c>
      <c r="L64" s="37">
        <v>130</v>
      </c>
      <c r="M64" s="317">
        <v>135</v>
      </c>
      <c r="N64" s="37"/>
      <c r="O64" s="456">
        <v>75</v>
      </c>
      <c r="P64" s="37"/>
      <c r="Q64" s="8"/>
      <c r="R64" s="16"/>
      <c r="S64" s="14"/>
      <c r="V64" s="7"/>
      <c r="W64" s="6"/>
      <c r="X64" s="6"/>
      <c r="Y64" s="6"/>
      <c r="Z64" s="6"/>
      <c r="AA64" s="6"/>
      <c r="AB64" s="6"/>
      <c r="AC64" s="6"/>
      <c r="AD64" s="6"/>
      <c r="AE64" s="6"/>
      <c r="AF64" s="6"/>
      <c r="AG64" s="6"/>
      <c r="AH64" s="6"/>
      <c r="AI64" s="6"/>
      <c r="AL64" s="7"/>
      <c r="AP64" s="7"/>
      <c r="AT64" s="7"/>
      <c r="AX64" s="7"/>
      <c r="BB64" s="7"/>
      <c r="BF64" s="7"/>
      <c r="BJ64" s="7"/>
      <c r="BN64" s="7"/>
      <c r="BR64" s="7"/>
      <c r="BV64" s="7"/>
      <c r="BZ64" s="7"/>
      <c r="CD64" s="7"/>
      <c r="CH64" s="7"/>
      <c r="CL64" s="7"/>
      <c r="CP64" s="7"/>
      <c r="CT64" s="7"/>
    </row>
    <row r="65" spans="1:98" ht="39" customHeight="1" x14ac:dyDescent="0.25">
      <c r="A65" s="37"/>
      <c r="B65" s="37"/>
      <c r="C65" s="37"/>
      <c r="D65" s="37"/>
      <c r="E65" s="37"/>
      <c r="F65" s="127"/>
      <c r="G65" s="37"/>
      <c r="H65" s="37"/>
      <c r="I65" s="202">
        <v>0</v>
      </c>
      <c r="J65" s="446"/>
      <c r="K65" s="37" t="s">
        <v>2942</v>
      </c>
      <c r="L65" s="37">
        <v>230</v>
      </c>
      <c r="M65" s="317">
        <v>230</v>
      </c>
      <c r="N65" s="37"/>
      <c r="O65" s="456">
        <v>230</v>
      </c>
      <c r="P65" s="37"/>
      <c r="Q65" s="37"/>
      <c r="R65" s="16"/>
      <c r="S65" s="14"/>
      <c r="V65" s="7"/>
      <c r="W65" s="6"/>
      <c r="X65" s="6"/>
      <c r="Y65" s="6"/>
      <c r="Z65" s="6"/>
      <c r="AA65" s="6"/>
      <c r="AB65" s="6"/>
      <c r="AC65" s="6"/>
      <c r="AD65" s="6"/>
      <c r="AE65" s="6"/>
      <c r="AF65" s="6"/>
      <c r="AG65" s="6"/>
      <c r="AH65" s="6"/>
      <c r="AI65" s="6"/>
      <c r="AL65" s="7"/>
      <c r="AP65" s="7"/>
      <c r="AT65" s="7"/>
      <c r="AX65" s="7"/>
      <c r="BB65" s="7"/>
      <c r="BF65" s="7"/>
      <c r="BJ65" s="7"/>
      <c r="BN65" s="7"/>
      <c r="BR65" s="7"/>
      <c r="BV65" s="7"/>
      <c r="BZ65" s="7"/>
      <c r="CD65" s="7"/>
      <c r="CH65" s="7"/>
      <c r="CL65" s="7"/>
      <c r="CP65" s="7"/>
      <c r="CT65" s="7"/>
    </row>
    <row r="66" spans="1:98" ht="121.5" customHeight="1" x14ac:dyDescent="0.25">
      <c r="A66" s="37" t="s">
        <v>52</v>
      </c>
      <c r="B66" s="37" t="s">
        <v>2465</v>
      </c>
      <c r="C66" s="37" t="s">
        <v>2521</v>
      </c>
      <c r="D66" s="37">
        <v>221310000</v>
      </c>
      <c r="E66" s="37" t="s">
        <v>2877</v>
      </c>
      <c r="F66" s="127" t="s">
        <v>2717</v>
      </c>
      <c r="G66" s="37">
        <v>22209001</v>
      </c>
      <c r="H66" s="116" t="s">
        <v>2718</v>
      </c>
      <c r="I66" s="447">
        <v>600000000</v>
      </c>
      <c r="J66" s="446"/>
      <c r="K66" s="8" t="s">
        <v>2878</v>
      </c>
      <c r="L66" s="8">
        <v>150</v>
      </c>
      <c r="M66" s="36">
        <v>150</v>
      </c>
      <c r="N66" s="37"/>
      <c r="O66" s="116">
        <v>0</v>
      </c>
      <c r="P66" s="37"/>
      <c r="Q66" s="451" t="s">
        <v>2943</v>
      </c>
      <c r="R66" s="17"/>
      <c r="S66" s="14"/>
      <c r="V66" s="7"/>
      <c r="W66" s="6"/>
      <c r="X66" s="6"/>
      <c r="Y66" s="6"/>
      <c r="Z66" s="6"/>
      <c r="AA66" s="6"/>
      <c r="AB66" s="6"/>
      <c r="AC66" s="6"/>
      <c r="AD66" s="6"/>
      <c r="AE66" s="6"/>
      <c r="AF66" s="6"/>
      <c r="AG66" s="6"/>
      <c r="AH66" s="6"/>
      <c r="AI66" s="6"/>
      <c r="AL66" s="7"/>
      <c r="AP66" s="7"/>
      <c r="AT66" s="7"/>
      <c r="AX66" s="7"/>
      <c r="BB66" s="7"/>
      <c r="BF66" s="7"/>
      <c r="BJ66" s="7"/>
      <c r="BN66" s="7"/>
      <c r="BR66" s="7"/>
      <c r="BV66" s="7"/>
      <c r="BZ66" s="7"/>
      <c r="CD66" s="7"/>
      <c r="CH66" s="7"/>
      <c r="CL66" s="7"/>
      <c r="CP66" s="7"/>
      <c r="CT66" s="7"/>
    </row>
    <row r="67" spans="1:98" ht="152.25" customHeight="1" x14ac:dyDescent="0.25">
      <c r="A67" s="37" t="s">
        <v>52</v>
      </c>
      <c r="B67" s="37" t="s">
        <v>2465</v>
      </c>
      <c r="C67" s="37" t="s">
        <v>2521</v>
      </c>
      <c r="D67" s="37">
        <v>221320000</v>
      </c>
      <c r="E67" s="37" t="s">
        <v>2944</v>
      </c>
      <c r="F67" s="127" t="s">
        <v>2728</v>
      </c>
      <c r="G67" s="37">
        <v>22136001</v>
      </c>
      <c r="H67" s="36" t="s">
        <v>2729</v>
      </c>
      <c r="I67" s="202">
        <v>0</v>
      </c>
      <c r="J67" s="446"/>
      <c r="K67" s="37" t="s">
        <v>2945</v>
      </c>
      <c r="L67" s="37">
        <v>2000</v>
      </c>
      <c r="M67" s="317">
        <v>2000</v>
      </c>
      <c r="N67" s="37"/>
      <c r="O67" s="36">
        <v>0</v>
      </c>
      <c r="P67" s="37"/>
      <c r="Q67" s="37" t="s">
        <v>2946</v>
      </c>
      <c r="R67" s="16"/>
      <c r="S67" s="14"/>
      <c r="V67" s="7"/>
      <c r="W67" s="6"/>
      <c r="X67" s="6"/>
      <c r="Y67" s="6"/>
      <c r="Z67" s="6"/>
      <c r="AA67" s="6"/>
      <c r="AB67" s="6"/>
      <c r="AC67" s="6"/>
      <c r="AD67" s="6"/>
      <c r="AE67" s="6"/>
      <c r="AF67" s="6"/>
      <c r="AG67" s="6"/>
      <c r="AH67" s="6"/>
      <c r="AI67" s="6"/>
      <c r="AL67" s="7"/>
      <c r="AP67" s="7"/>
      <c r="AT67" s="7"/>
      <c r="AX67" s="7"/>
      <c r="BB67" s="7"/>
      <c r="BF67" s="7"/>
      <c r="BJ67" s="7"/>
      <c r="BN67" s="7"/>
      <c r="BR67" s="7"/>
      <c r="BV67" s="7"/>
      <c r="BZ67" s="7"/>
      <c r="CD67" s="7"/>
      <c r="CH67" s="7"/>
      <c r="CL67" s="7"/>
      <c r="CP67" s="7"/>
      <c r="CT67" s="7"/>
    </row>
    <row r="68" spans="1:98" ht="45" x14ac:dyDescent="0.25">
      <c r="A68" s="37"/>
      <c r="B68" s="37"/>
      <c r="C68" s="37"/>
      <c r="D68" s="37"/>
      <c r="E68" s="37"/>
      <c r="F68" s="127"/>
      <c r="G68" s="37"/>
      <c r="H68" s="37"/>
      <c r="I68" s="202">
        <v>0</v>
      </c>
      <c r="J68" s="446"/>
      <c r="K68" s="37" t="s">
        <v>2947</v>
      </c>
      <c r="L68" s="37">
        <v>1000</v>
      </c>
      <c r="M68" s="317">
        <v>600</v>
      </c>
      <c r="N68" s="37"/>
      <c r="O68" s="36">
        <v>5</v>
      </c>
      <c r="P68" s="37"/>
      <c r="Q68" s="37" t="s">
        <v>2948</v>
      </c>
      <c r="R68" s="16"/>
      <c r="S68" s="14"/>
      <c r="V68" s="7"/>
      <c r="W68" s="6"/>
      <c r="X68" s="6"/>
      <c r="Y68" s="6"/>
      <c r="Z68" s="6"/>
      <c r="AA68" s="6"/>
      <c r="AB68" s="6"/>
      <c r="AC68" s="6"/>
      <c r="AD68" s="6"/>
      <c r="AE68" s="6"/>
      <c r="AF68" s="6"/>
      <c r="AG68" s="6"/>
      <c r="AH68" s="6"/>
      <c r="AI68" s="6"/>
      <c r="AL68" s="7"/>
      <c r="AP68" s="7"/>
      <c r="AT68" s="7"/>
      <c r="AX68" s="7"/>
      <c r="BB68" s="7"/>
      <c r="BF68" s="7"/>
      <c r="BJ68" s="7"/>
      <c r="BN68" s="7"/>
      <c r="BR68" s="7"/>
      <c r="BV68" s="7"/>
      <c r="BZ68" s="7"/>
      <c r="CD68" s="7"/>
      <c r="CH68" s="7"/>
      <c r="CL68" s="7"/>
      <c r="CP68" s="7"/>
      <c r="CT68" s="7"/>
    </row>
    <row r="69" spans="1:98" ht="78" customHeight="1" x14ac:dyDescent="0.25">
      <c r="A69" s="37"/>
      <c r="B69" s="37"/>
      <c r="C69" s="37"/>
      <c r="D69" s="37"/>
      <c r="E69" s="37"/>
      <c r="F69" s="127"/>
      <c r="G69" s="37"/>
      <c r="H69" s="37"/>
      <c r="I69" s="202">
        <v>0</v>
      </c>
      <c r="J69" s="446"/>
      <c r="K69" s="37" t="s">
        <v>2949</v>
      </c>
      <c r="L69" s="37">
        <v>10</v>
      </c>
      <c r="M69" s="317">
        <v>10</v>
      </c>
      <c r="N69" s="37"/>
      <c r="O69" s="36">
        <v>0</v>
      </c>
      <c r="P69" s="37"/>
      <c r="Q69" s="37" t="s">
        <v>2950</v>
      </c>
      <c r="R69" s="16"/>
      <c r="S69" s="14"/>
      <c r="V69" s="7"/>
      <c r="W69" s="6"/>
      <c r="X69" s="6"/>
      <c r="Y69" s="6"/>
      <c r="Z69" s="6"/>
      <c r="AA69" s="6"/>
      <c r="AB69" s="6"/>
      <c r="AC69" s="6"/>
      <c r="AD69" s="6"/>
      <c r="AE69" s="6"/>
      <c r="AF69" s="6"/>
      <c r="AG69" s="6"/>
      <c r="AH69" s="6"/>
      <c r="AI69" s="6"/>
      <c r="AL69" s="7"/>
      <c r="AP69" s="7"/>
      <c r="AT69" s="7"/>
      <c r="AX69" s="7"/>
      <c r="BB69" s="7"/>
      <c r="BF69" s="7"/>
      <c r="BJ69" s="7"/>
      <c r="BN69" s="7"/>
      <c r="BR69" s="7"/>
      <c r="BV69" s="7"/>
      <c r="BZ69" s="7"/>
      <c r="CD69" s="7"/>
      <c r="CH69" s="7"/>
      <c r="CL69" s="7"/>
      <c r="CP69" s="7"/>
      <c r="CT69" s="7"/>
    </row>
    <row r="70" spans="1:98" ht="75" x14ac:dyDescent="0.25">
      <c r="A70" s="37" t="s">
        <v>52</v>
      </c>
      <c r="B70" s="37" t="s">
        <v>2465</v>
      </c>
      <c r="C70" s="37" t="s">
        <v>2466</v>
      </c>
      <c r="D70" s="37">
        <v>221110008</v>
      </c>
      <c r="E70" s="37" t="s">
        <v>2951</v>
      </c>
      <c r="F70" s="127" t="s">
        <v>2733</v>
      </c>
      <c r="G70" s="37">
        <v>22207001</v>
      </c>
      <c r="H70" s="36" t="s">
        <v>2734</v>
      </c>
      <c r="I70" s="202">
        <v>0</v>
      </c>
      <c r="J70" s="446"/>
      <c r="K70" s="37" t="s">
        <v>2952</v>
      </c>
      <c r="L70" s="317">
        <v>2350</v>
      </c>
      <c r="M70" s="317">
        <v>2350</v>
      </c>
      <c r="N70" s="37"/>
      <c r="O70" s="36">
        <v>568</v>
      </c>
      <c r="P70" s="37"/>
      <c r="Q70" s="37"/>
      <c r="R70" s="16"/>
      <c r="S70" s="14"/>
      <c r="V70" s="7"/>
      <c r="W70" s="6"/>
      <c r="X70" s="6"/>
      <c r="Y70" s="6"/>
      <c r="Z70" s="6"/>
      <c r="AA70" s="6"/>
      <c r="AB70" s="6"/>
      <c r="AC70" s="6"/>
      <c r="AD70" s="6"/>
      <c r="AE70" s="6"/>
      <c r="AF70" s="6"/>
      <c r="AG70" s="6"/>
      <c r="AH70" s="6"/>
      <c r="AI70" s="6"/>
      <c r="AL70" s="7"/>
      <c r="AP70" s="7"/>
      <c r="AT70" s="7"/>
      <c r="AX70" s="7"/>
      <c r="BB70" s="7"/>
      <c r="BF70" s="7"/>
      <c r="BJ70" s="7"/>
      <c r="BN70" s="7"/>
      <c r="BR70" s="7"/>
      <c r="BV70" s="7"/>
      <c r="BZ70" s="7"/>
      <c r="CD70" s="7"/>
      <c r="CH70" s="7"/>
      <c r="CL70" s="7"/>
      <c r="CP70" s="7"/>
      <c r="CT70" s="7"/>
    </row>
    <row r="71" spans="1:98" ht="90.75" customHeight="1" x14ac:dyDescent="0.25">
      <c r="A71" s="37" t="s">
        <v>52</v>
      </c>
      <c r="B71" s="37" t="s">
        <v>2465</v>
      </c>
      <c r="C71" s="37" t="s">
        <v>2466</v>
      </c>
      <c r="D71" s="37">
        <v>221130008</v>
      </c>
      <c r="E71" s="37" t="s">
        <v>2916</v>
      </c>
      <c r="F71" s="127" t="s">
        <v>2737</v>
      </c>
      <c r="G71" s="37">
        <v>22257001</v>
      </c>
      <c r="H71" s="116" t="s">
        <v>2738</v>
      </c>
      <c r="I71" s="452">
        <v>0</v>
      </c>
      <c r="J71" s="446"/>
      <c r="K71" s="8" t="s">
        <v>2917</v>
      </c>
      <c r="L71" s="8">
        <v>61000</v>
      </c>
      <c r="M71" s="450">
        <v>63561</v>
      </c>
      <c r="N71" s="37"/>
      <c r="O71" s="36">
        <v>63561</v>
      </c>
      <c r="P71" s="37"/>
      <c r="Q71" s="37"/>
      <c r="R71" s="16"/>
      <c r="S71" s="14"/>
      <c r="V71" s="7"/>
      <c r="W71" s="6"/>
      <c r="X71" s="6"/>
      <c r="Y71" s="6"/>
      <c r="Z71" s="6"/>
      <c r="AA71" s="6"/>
      <c r="AB71" s="6"/>
      <c r="AC71" s="6"/>
      <c r="AD71" s="6"/>
      <c r="AE71" s="6"/>
      <c r="AF71" s="6"/>
      <c r="AG71" s="6"/>
      <c r="AH71" s="6"/>
      <c r="AI71" s="6"/>
      <c r="AL71" s="7"/>
      <c r="AP71" s="7"/>
      <c r="AT71" s="7"/>
      <c r="AX71" s="7"/>
      <c r="BB71" s="7"/>
      <c r="BF71" s="7"/>
      <c r="BJ71" s="7"/>
      <c r="BN71" s="7"/>
      <c r="BR71" s="7"/>
      <c r="BV71" s="7"/>
      <c r="BZ71" s="7"/>
      <c r="CD71" s="7"/>
      <c r="CH71" s="7"/>
      <c r="CL71" s="7"/>
      <c r="CP71" s="7"/>
      <c r="CT71" s="7"/>
    </row>
    <row r="72" spans="1:98" ht="104.25" customHeight="1" x14ac:dyDescent="0.25">
      <c r="A72" s="37" t="s">
        <v>52</v>
      </c>
      <c r="B72" s="37" t="s">
        <v>2465</v>
      </c>
      <c r="C72" s="37" t="s">
        <v>2466</v>
      </c>
      <c r="D72" s="37">
        <v>221150008</v>
      </c>
      <c r="E72" s="37" t="s">
        <v>2953</v>
      </c>
      <c r="F72" s="127" t="s">
        <v>2742</v>
      </c>
      <c r="G72" s="37">
        <v>22218001</v>
      </c>
      <c r="H72" s="36" t="s">
        <v>2743</v>
      </c>
      <c r="I72" s="447">
        <v>500000000</v>
      </c>
      <c r="J72" s="446"/>
      <c r="K72" s="37" t="s">
        <v>2954</v>
      </c>
      <c r="L72" s="37">
        <v>2750</v>
      </c>
      <c r="M72" s="450">
        <v>2750</v>
      </c>
      <c r="N72" s="37"/>
      <c r="O72" s="36">
        <v>3115</v>
      </c>
      <c r="P72" s="37"/>
      <c r="Q72" s="37" t="s">
        <v>2955</v>
      </c>
      <c r="R72" s="16"/>
      <c r="S72" s="14"/>
      <c r="V72" s="7"/>
      <c r="W72" s="6"/>
      <c r="X72" s="6"/>
      <c r="Y72" s="6"/>
      <c r="Z72" s="6"/>
      <c r="AA72" s="6"/>
      <c r="AB72" s="6"/>
      <c r="AC72" s="6"/>
      <c r="AD72" s="6"/>
      <c r="AE72" s="6"/>
      <c r="AF72" s="6"/>
      <c r="AG72" s="6"/>
      <c r="AH72" s="6"/>
      <c r="AI72" s="6"/>
      <c r="AL72" s="7"/>
      <c r="AP72" s="7"/>
      <c r="AT72" s="7"/>
      <c r="AX72" s="7"/>
      <c r="BB72" s="7"/>
      <c r="BF72" s="7"/>
      <c r="BJ72" s="7"/>
      <c r="BN72" s="7"/>
      <c r="BR72" s="7"/>
      <c r="BV72" s="7"/>
      <c r="BZ72" s="7"/>
      <c r="CD72" s="7"/>
      <c r="CH72" s="7"/>
      <c r="CL72" s="7"/>
      <c r="CP72" s="7"/>
      <c r="CT72" s="7"/>
    </row>
    <row r="73" spans="1:98" ht="138" customHeight="1" x14ac:dyDescent="0.25">
      <c r="A73" s="37" t="s">
        <v>52</v>
      </c>
      <c r="B73" s="37" t="s">
        <v>2465</v>
      </c>
      <c r="C73" s="37" t="s">
        <v>2560</v>
      </c>
      <c r="D73" s="37">
        <v>221410007</v>
      </c>
      <c r="E73" s="37" t="s">
        <v>2956</v>
      </c>
      <c r="F73" s="127" t="s">
        <v>2746</v>
      </c>
      <c r="G73" s="37">
        <v>22172001</v>
      </c>
      <c r="H73" s="36" t="s">
        <v>2747</v>
      </c>
      <c r="I73" s="447">
        <v>18000000000</v>
      </c>
      <c r="J73" s="446"/>
      <c r="K73" s="37" t="s">
        <v>2957</v>
      </c>
      <c r="L73" s="37">
        <v>500</v>
      </c>
      <c r="M73" s="457">
        <v>350</v>
      </c>
      <c r="N73" s="37"/>
      <c r="O73" s="456">
        <v>350</v>
      </c>
      <c r="P73" s="37"/>
      <c r="Q73" s="451" t="s">
        <v>2958</v>
      </c>
      <c r="R73" s="419"/>
      <c r="S73" s="14"/>
      <c r="V73" s="7"/>
      <c r="W73" s="6"/>
      <c r="X73" s="6"/>
      <c r="Y73" s="6"/>
      <c r="Z73" s="6"/>
      <c r="AA73" s="6"/>
      <c r="AB73" s="6"/>
      <c r="AC73" s="6"/>
      <c r="AD73" s="6"/>
      <c r="AE73" s="6"/>
      <c r="AF73" s="6"/>
      <c r="AG73" s="6"/>
      <c r="AH73" s="6"/>
      <c r="AI73" s="6"/>
      <c r="AL73" s="7"/>
      <c r="AP73" s="7"/>
      <c r="AT73" s="7"/>
      <c r="AX73" s="7"/>
      <c r="BB73" s="7"/>
      <c r="BF73" s="7"/>
      <c r="BJ73" s="7"/>
      <c r="BN73" s="7"/>
      <c r="BR73" s="7"/>
      <c r="BV73" s="7"/>
      <c r="BZ73" s="7"/>
      <c r="CD73" s="7"/>
      <c r="CH73" s="7"/>
      <c r="CL73" s="7"/>
      <c r="CP73" s="7"/>
      <c r="CT73" s="7"/>
    </row>
    <row r="74" spans="1:98" ht="105" x14ac:dyDescent="0.25">
      <c r="A74" s="37"/>
      <c r="B74" s="37"/>
      <c r="C74" s="37"/>
      <c r="D74" s="37"/>
      <c r="E74" s="37"/>
      <c r="F74" s="127"/>
      <c r="G74" s="37"/>
      <c r="H74" s="37"/>
      <c r="I74" s="202">
        <v>0</v>
      </c>
      <c r="J74" s="446"/>
      <c r="K74" s="37" t="s">
        <v>2959</v>
      </c>
      <c r="L74" s="37">
        <v>1600</v>
      </c>
      <c r="M74" s="457">
        <v>1500000</v>
      </c>
      <c r="N74" s="37"/>
      <c r="O74" s="456">
        <v>1500000</v>
      </c>
      <c r="P74" s="37"/>
      <c r="Q74" s="451" t="s">
        <v>2960</v>
      </c>
      <c r="R74" s="419"/>
      <c r="S74" s="14"/>
      <c r="V74" s="7"/>
      <c r="W74" s="6"/>
      <c r="X74" s="6"/>
      <c r="Y74" s="6"/>
      <c r="Z74" s="6"/>
      <c r="AA74" s="6"/>
      <c r="AB74" s="6"/>
      <c r="AC74" s="6"/>
      <c r="AD74" s="6"/>
      <c r="AE74" s="6"/>
      <c r="AF74" s="6"/>
      <c r="AG74" s="6"/>
      <c r="AH74" s="6"/>
      <c r="AI74" s="6"/>
      <c r="AL74" s="7"/>
      <c r="AP74" s="7"/>
      <c r="AT74" s="7"/>
      <c r="AX74" s="7"/>
      <c r="BB74" s="7"/>
      <c r="BF74" s="7"/>
      <c r="BJ74" s="7"/>
      <c r="BN74" s="7"/>
      <c r="BR74" s="7"/>
      <c r="BV74" s="7"/>
      <c r="BZ74" s="7"/>
      <c r="CD74" s="7"/>
      <c r="CH74" s="7"/>
      <c r="CL74" s="7"/>
      <c r="CP74" s="7"/>
      <c r="CT74" s="7"/>
    </row>
    <row r="75" spans="1:98" ht="91.5" customHeight="1" x14ac:dyDescent="0.25">
      <c r="A75" s="37"/>
      <c r="B75" s="37"/>
      <c r="C75" s="37"/>
      <c r="D75" s="37"/>
      <c r="E75" s="37"/>
      <c r="F75" s="127"/>
      <c r="G75" s="37"/>
      <c r="H75" s="37"/>
      <c r="I75" s="202">
        <v>0</v>
      </c>
      <c r="J75" s="446"/>
      <c r="K75" s="37" t="s">
        <v>2961</v>
      </c>
      <c r="L75" s="37">
        <v>100</v>
      </c>
      <c r="M75" s="458">
        <v>50</v>
      </c>
      <c r="N75" s="37"/>
      <c r="O75" s="456">
        <v>50</v>
      </c>
      <c r="P75" s="37"/>
      <c r="Q75" s="10" t="s">
        <v>2962</v>
      </c>
      <c r="R75" s="419"/>
      <c r="S75" s="14"/>
      <c r="V75" s="7"/>
      <c r="W75" s="6"/>
      <c r="X75" s="6"/>
      <c r="Y75" s="6"/>
      <c r="Z75" s="6"/>
      <c r="AA75" s="6"/>
      <c r="AB75" s="6"/>
      <c r="AC75" s="6"/>
      <c r="AD75" s="6"/>
      <c r="AE75" s="6"/>
      <c r="AF75" s="6"/>
      <c r="AG75" s="6"/>
      <c r="AH75" s="6"/>
      <c r="AI75" s="6"/>
      <c r="AL75" s="7"/>
      <c r="AP75" s="7"/>
      <c r="AT75" s="7"/>
      <c r="AX75" s="7"/>
      <c r="BB75" s="7"/>
      <c r="BF75" s="7"/>
      <c r="BJ75" s="7"/>
      <c r="BN75" s="7"/>
      <c r="BR75" s="7"/>
      <c r="BV75" s="7"/>
      <c r="BZ75" s="7"/>
      <c r="CD75" s="7"/>
      <c r="CH75" s="7"/>
      <c r="CL75" s="7"/>
      <c r="CP75" s="7"/>
      <c r="CT75" s="7"/>
    </row>
    <row r="76" spans="1:98" ht="85.5" customHeight="1" x14ac:dyDescent="0.25">
      <c r="A76" s="37"/>
      <c r="B76" s="37"/>
      <c r="C76" s="37"/>
      <c r="D76" s="37"/>
      <c r="E76" s="37"/>
      <c r="F76" s="127"/>
      <c r="G76" s="37"/>
      <c r="H76" s="37"/>
      <c r="I76" s="202">
        <v>0</v>
      </c>
      <c r="J76" s="446"/>
      <c r="K76" s="37" t="s">
        <v>2963</v>
      </c>
      <c r="L76" s="37">
        <v>750</v>
      </c>
      <c r="M76" s="457">
        <v>750</v>
      </c>
      <c r="N76" s="37"/>
      <c r="O76" s="456">
        <v>0</v>
      </c>
      <c r="P76" s="37"/>
      <c r="Q76" s="10" t="s">
        <v>2964</v>
      </c>
      <c r="R76" s="419"/>
      <c r="S76" s="14"/>
      <c r="V76" s="7"/>
      <c r="W76" s="6"/>
      <c r="X76" s="6"/>
      <c r="Y76" s="6"/>
      <c r="Z76" s="6"/>
      <c r="AA76" s="6"/>
      <c r="AB76" s="6"/>
      <c r="AC76" s="6"/>
      <c r="AD76" s="6"/>
      <c r="AE76" s="6"/>
      <c r="AF76" s="6"/>
      <c r="AG76" s="6"/>
      <c r="AH76" s="6"/>
      <c r="AI76" s="6"/>
      <c r="AL76" s="7"/>
      <c r="AP76" s="7"/>
      <c r="AT76" s="7"/>
      <c r="AX76" s="7"/>
      <c r="BB76" s="7"/>
      <c r="BF76" s="7"/>
      <c r="BJ76" s="7"/>
      <c r="BN76" s="7"/>
      <c r="BR76" s="7"/>
      <c r="BV76" s="7"/>
      <c r="BZ76" s="7"/>
      <c r="CD76" s="7"/>
      <c r="CH76" s="7"/>
      <c r="CL76" s="7"/>
      <c r="CP76" s="7"/>
      <c r="CT76" s="7"/>
    </row>
    <row r="77" spans="1:98" ht="92.25" customHeight="1" x14ac:dyDescent="0.25">
      <c r="A77" s="37" t="s">
        <v>52</v>
      </c>
      <c r="B77" s="37" t="s">
        <v>2465</v>
      </c>
      <c r="C77" s="37" t="s">
        <v>2574</v>
      </c>
      <c r="D77" s="37">
        <v>221620007</v>
      </c>
      <c r="E77" s="37" t="s">
        <v>2965</v>
      </c>
      <c r="F77" s="127" t="s">
        <v>2764</v>
      </c>
      <c r="G77" s="37">
        <v>22160001</v>
      </c>
      <c r="H77" s="36" t="s">
        <v>2765</v>
      </c>
      <c r="I77" s="447">
        <v>596768175</v>
      </c>
      <c r="J77" s="446"/>
      <c r="K77" s="37" t="s">
        <v>2966</v>
      </c>
      <c r="L77" s="37">
        <v>20000</v>
      </c>
      <c r="M77" s="278">
        <v>69741</v>
      </c>
      <c r="N77" s="37"/>
      <c r="O77" s="459">
        <v>69741</v>
      </c>
      <c r="P77" s="37"/>
      <c r="Q77" s="451" t="s">
        <v>2967</v>
      </c>
      <c r="R77" s="16"/>
      <c r="S77" s="14"/>
      <c r="V77" s="7"/>
      <c r="W77" s="6"/>
      <c r="X77" s="6"/>
      <c r="Y77" s="6"/>
      <c r="Z77" s="6"/>
      <c r="AA77" s="6"/>
      <c r="AB77" s="6"/>
      <c r="AC77" s="6"/>
      <c r="AD77" s="6"/>
      <c r="AE77" s="6"/>
      <c r="AF77" s="6"/>
      <c r="AG77" s="6"/>
      <c r="AH77" s="6"/>
      <c r="AI77" s="6"/>
      <c r="AL77" s="7"/>
      <c r="AP77" s="7"/>
      <c r="AT77" s="7"/>
      <c r="AX77" s="7"/>
      <c r="BB77" s="7"/>
      <c r="BF77" s="7"/>
      <c r="BJ77" s="7"/>
      <c r="BN77" s="7"/>
      <c r="BR77" s="7"/>
      <c r="BV77" s="7"/>
      <c r="BZ77" s="7"/>
      <c r="CD77" s="7"/>
      <c r="CH77" s="7"/>
      <c r="CL77" s="7"/>
      <c r="CP77" s="7"/>
      <c r="CT77" s="7"/>
    </row>
    <row r="78" spans="1:98" ht="141" customHeight="1" x14ac:dyDescent="0.25">
      <c r="A78" s="37" t="s">
        <v>52</v>
      </c>
      <c r="B78" s="37" t="s">
        <v>2465</v>
      </c>
      <c r="C78" s="37" t="s">
        <v>2574</v>
      </c>
      <c r="D78" s="37">
        <v>221630000</v>
      </c>
      <c r="E78" s="37" t="s">
        <v>2968</v>
      </c>
      <c r="F78" s="127" t="s">
        <v>2778</v>
      </c>
      <c r="G78" s="37">
        <v>29158001</v>
      </c>
      <c r="H78" s="36" t="s">
        <v>2779</v>
      </c>
      <c r="I78" s="447">
        <v>1000000000</v>
      </c>
      <c r="J78" s="446"/>
      <c r="K78" s="37" t="s">
        <v>2969</v>
      </c>
      <c r="L78" s="37">
        <v>89</v>
      </c>
      <c r="M78" s="317">
        <v>89</v>
      </c>
      <c r="N78" s="37"/>
      <c r="O78" s="456">
        <v>14</v>
      </c>
      <c r="P78" s="37"/>
      <c r="Q78" s="116" t="s">
        <v>2970</v>
      </c>
      <c r="R78" s="17"/>
      <c r="S78" s="14"/>
      <c r="V78" s="7"/>
      <c r="W78" s="6"/>
      <c r="X78" s="6"/>
      <c r="Y78" s="6"/>
      <c r="Z78" s="6"/>
      <c r="AA78" s="6"/>
      <c r="AB78" s="6"/>
      <c r="AC78" s="6"/>
      <c r="AD78" s="6"/>
      <c r="AE78" s="6"/>
      <c r="AF78" s="6"/>
      <c r="AG78" s="6"/>
      <c r="AH78" s="6"/>
      <c r="AI78" s="6"/>
      <c r="AL78" s="7"/>
      <c r="AP78" s="7"/>
      <c r="AT78" s="7"/>
      <c r="AX78" s="7"/>
      <c r="BB78" s="7"/>
      <c r="BF78" s="7"/>
      <c r="BJ78" s="7"/>
      <c r="BN78" s="7"/>
      <c r="BR78" s="7"/>
      <c r="BV78" s="7"/>
      <c r="BZ78" s="7"/>
      <c r="CD78" s="7"/>
      <c r="CH78" s="7"/>
      <c r="CL78" s="7"/>
      <c r="CP78" s="7"/>
      <c r="CT78" s="7"/>
    </row>
    <row r="79" spans="1:98" ht="45" x14ac:dyDescent="0.25">
      <c r="A79" s="37"/>
      <c r="B79" s="37"/>
      <c r="C79" s="37"/>
      <c r="D79" s="37"/>
      <c r="E79" s="37"/>
      <c r="F79" s="127"/>
      <c r="G79" s="37"/>
      <c r="H79" s="36"/>
      <c r="I79" s="202">
        <v>0</v>
      </c>
      <c r="J79" s="446"/>
      <c r="K79" s="37" t="s">
        <v>2971</v>
      </c>
      <c r="L79" s="37">
        <v>4000</v>
      </c>
      <c r="M79" s="317">
        <v>400</v>
      </c>
      <c r="N79" s="37"/>
      <c r="O79" s="456">
        <v>96</v>
      </c>
      <c r="P79" s="37"/>
      <c r="Q79" s="37"/>
      <c r="R79" s="16"/>
      <c r="S79" s="14"/>
      <c r="V79" s="7"/>
      <c r="W79" s="6"/>
      <c r="X79" s="6"/>
      <c r="Y79" s="6"/>
      <c r="Z79" s="6"/>
      <c r="AA79" s="6"/>
      <c r="AB79" s="6"/>
      <c r="AC79" s="6"/>
      <c r="AD79" s="6"/>
      <c r="AE79" s="6"/>
      <c r="AF79" s="6"/>
      <c r="AG79" s="6"/>
      <c r="AH79" s="6"/>
      <c r="AI79" s="6"/>
      <c r="AL79" s="7"/>
      <c r="AP79" s="7"/>
      <c r="AT79" s="7"/>
      <c r="AX79" s="7"/>
      <c r="BB79" s="7"/>
      <c r="BF79" s="7"/>
      <c r="BJ79" s="7"/>
      <c r="BN79" s="7"/>
      <c r="BR79" s="7"/>
      <c r="BV79" s="7"/>
      <c r="BZ79" s="7"/>
      <c r="CD79" s="7"/>
      <c r="CH79" s="7"/>
      <c r="CL79" s="7"/>
      <c r="CP79" s="7"/>
      <c r="CT79" s="7"/>
    </row>
    <row r="80" spans="1:98" ht="93" customHeight="1" x14ac:dyDescent="0.25">
      <c r="A80" s="37" t="s">
        <v>52</v>
      </c>
      <c r="B80" s="37" t="s">
        <v>2465</v>
      </c>
      <c r="C80" s="37" t="s">
        <v>2574</v>
      </c>
      <c r="D80" s="37">
        <v>221630000</v>
      </c>
      <c r="E80" s="37" t="s">
        <v>2972</v>
      </c>
      <c r="F80" s="127" t="s">
        <v>2786</v>
      </c>
      <c r="G80" s="37">
        <v>22193001</v>
      </c>
      <c r="H80" s="36" t="s">
        <v>2787</v>
      </c>
      <c r="I80" s="202">
        <v>0</v>
      </c>
      <c r="J80" s="446"/>
      <c r="K80" s="37" t="s">
        <v>2973</v>
      </c>
      <c r="L80" s="37">
        <v>255</v>
      </c>
      <c r="M80" s="317">
        <v>255</v>
      </c>
      <c r="N80" s="37"/>
      <c r="O80" s="456">
        <v>0</v>
      </c>
      <c r="P80" s="37"/>
      <c r="Q80" s="37" t="s">
        <v>2974</v>
      </c>
      <c r="R80" s="16"/>
      <c r="S80" s="14"/>
      <c r="V80" s="7"/>
      <c r="W80" s="6"/>
      <c r="X80" s="6"/>
      <c r="Y80" s="6"/>
      <c r="Z80" s="6"/>
      <c r="AA80" s="6"/>
      <c r="AB80" s="6"/>
      <c r="AC80" s="6"/>
      <c r="AD80" s="6"/>
      <c r="AE80" s="6"/>
      <c r="AF80" s="6"/>
      <c r="AG80" s="6"/>
      <c r="AH80" s="6"/>
      <c r="AI80" s="6"/>
      <c r="AL80" s="7"/>
      <c r="AP80" s="7"/>
      <c r="AT80" s="7"/>
      <c r="AX80" s="7"/>
      <c r="BB80" s="7"/>
      <c r="BF80" s="7"/>
      <c r="BJ80" s="7"/>
      <c r="BN80" s="7"/>
      <c r="BR80" s="7"/>
      <c r="BV80" s="7"/>
      <c r="BZ80" s="7"/>
      <c r="CD80" s="7"/>
      <c r="CH80" s="7"/>
      <c r="CL80" s="7"/>
      <c r="CP80" s="7"/>
      <c r="CT80" s="7"/>
    </row>
    <row r="81" spans="1:98" ht="64.5" customHeight="1" x14ac:dyDescent="0.25">
      <c r="A81" s="37"/>
      <c r="B81" s="37"/>
      <c r="C81" s="37"/>
      <c r="D81" s="37"/>
      <c r="E81" s="37"/>
      <c r="F81" s="127"/>
      <c r="G81" s="37"/>
      <c r="H81" s="37"/>
      <c r="I81" s="202">
        <v>0</v>
      </c>
      <c r="J81" s="446"/>
      <c r="K81" s="37" t="s">
        <v>2975</v>
      </c>
      <c r="L81" s="37">
        <v>180</v>
      </c>
      <c r="M81" s="317">
        <v>180</v>
      </c>
      <c r="N81" s="37"/>
      <c r="O81" s="456">
        <v>0</v>
      </c>
      <c r="P81" s="37"/>
      <c r="Q81" s="37"/>
      <c r="R81" s="16"/>
      <c r="S81" s="14"/>
      <c r="V81" s="7"/>
      <c r="W81" s="6"/>
      <c r="X81" s="6"/>
      <c r="Y81" s="6"/>
      <c r="Z81" s="6"/>
      <c r="AA81" s="6"/>
      <c r="AB81" s="6"/>
      <c r="AC81" s="6"/>
      <c r="AD81" s="6"/>
      <c r="AE81" s="6"/>
      <c r="AF81" s="6"/>
      <c r="AG81" s="6"/>
      <c r="AH81" s="6"/>
      <c r="AI81" s="6"/>
      <c r="AL81" s="7"/>
      <c r="AP81" s="7"/>
      <c r="AT81" s="7"/>
      <c r="AX81" s="7"/>
      <c r="BB81" s="7"/>
      <c r="BF81" s="7"/>
      <c r="BJ81" s="7"/>
      <c r="BN81" s="7"/>
      <c r="BR81" s="7"/>
      <c r="BV81" s="7"/>
      <c r="BZ81" s="7"/>
      <c r="CD81" s="7"/>
      <c r="CH81" s="7"/>
      <c r="CL81" s="7"/>
      <c r="CP81" s="7"/>
      <c r="CT81" s="7"/>
    </row>
    <row r="82" spans="1:98" ht="102.75" customHeight="1" x14ac:dyDescent="0.25">
      <c r="A82" s="37" t="s">
        <v>52</v>
      </c>
      <c r="B82" s="37" t="s">
        <v>2465</v>
      </c>
      <c r="C82" s="37" t="s">
        <v>2596</v>
      </c>
      <c r="D82" s="37">
        <v>221710007</v>
      </c>
      <c r="E82" s="37" t="s">
        <v>2904</v>
      </c>
      <c r="F82" s="127" t="s">
        <v>2798</v>
      </c>
      <c r="G82" s="37">
        <v>22073001</v>
      </c>
      <c r="H82" s="36" t="s">
        <v>2799</v>
      </c>
      <c r="I82" s="447">
        <v>2500000000</v>
      </c>
      <c r="J82" s="446"/>
      <c r="K82" s="37" t="s">
        <v>2976</v>
      </c>
      <c r="L82" s="37">
        <v>525000</v>
      </c>
      <c r="M82" s="317">
        <v>525000</v>
      </c>
      <c r="N82" s="37"/>
      <c r="O82" s="456">
        <v>516214</v>
      </c>
      <c r="P82" s="37"/>
      <c r="Q82" s="37"/>
      <c r="R82" s="16"/>
      <c r="S82" s="14"/>
      <c r="V82" s="7"/>
      <c r="W82" s="6"/>
      <c r="X82" s="6"/>
      <c r="Y82" s="6"/>
      <c r="Z82" s="6"/>
      <c r="AA82" s="6"/>
      <c r="AB82" s="6"/>
      <c r="AC82" s="6"/>
      <c r="AD82" s="6"/>
      <c r="AE82" s="6"/>
      <c r="AF82" s="6"/>
      <c r="AG82" s="6"/>
      <c r="AH82" s="6"/>
      <c r="AI82" s="6"/>
      <c r="AL82" s="7"/>
      <c r="AP82" s="7"/>
      <c r="AT82" s="7"/>
      <c r="AX82" s="7"/>
      <c r="BB82" s="7"/>
      <c r="BF82" s="7"/>
      <c r="BJ82" s="7"/>
      <c r="BN82" s="7"/>
      <c r="BR82" s="7"/>
      <c r="BV82" s="7"/>
      <c r="BZ82" s="7"/>
      <c r="CD82" s="7"/>
      <c r="CH82" s="7"/>
      <c r="CL82" s="7"/>
      <c r="CP82" s="7"/>
      <c r="CT82" s="7"/>
    </row>
    <row r="83" spans="1:98" ht="96" customHeight="1" x14ac:dyDescent="0.25">
      <c r="A83" s="37" t="s">
        <v>52</v>
      </c>
      <c r="B83" s="37" t="s">
        <v>53</v>
      </c>
      <c r="C83" s="37" t="s">
        <v>2620</v>
      </c>
      <c r="D83" s="37">
        <v>222920000</v>
      </c>
      <c r="E83" s="37" t="s">
        <v>2977</v>
      </c>
      <c r="F83" s="127" t="s">
        <v>2808</v>
      </c>
      <c r="G83" s="37">
        <v>22162001</v>
      </c>
      <c r="H83" s="36" t="s">
        <v>2809</v>
      </c>
      <c r="I83" s="449">
        <v>1373157500</v>
      </c>
      <c r="J83" s="446"/>
      <c r="K83" s="37" t="s">
        <v>2978</v>
      </c>
      <c r="L83" s="37">
        <v>200</v>
      </c>
      <c r="M83" s="317">
        <v>200</v>
      </c>
      <c r="N83" s="37"/>
      <c r="O83" s="10">
        <v>0</v>
      </c>
      <c r="P83" s="37"/>
      <c r="Q83" s="37" t="s">
        <v>2630</v>
      </c>
      <c r="R83" s="16"/>
      <c r="S83" s="14"/>
      <c r="V83" s="7"/>
      <c r="W83" s="6"/>
      <c r="X83" s="6"/>
      <c r="Y83" s="6"/>
      <c r="Z83" s="6"/>
      <c r="AA83" s="6"/>
      <c r="AB83" s="6"/>
      <c r="AC83" s="6"/>
      <c r="AD83" s="6"/>
      <c r="AE83" s="6"/>
      <c r="AF83" s="6"/>
      <c r="AG83" s="6"/>
      <c r="AH83" s="6"/>
      <c r="AI83" s="6"/>
      <c r="AL83" s="7"/>
      <c r="AP83" s="7"/>
      <c r="AT83" s="7"/>
      <c r="AX83" s="7"/>
      <c r="BB83" s="7"/>
      <c r="BF83" s="7"/>
      <c r="BJ83" s="7"/>
      <c r="BN83" s="7"/>
      <c r="BR83" s="7"/>
      <c r="BV83" s="7"/>
      <c r="BZ83" s="7"/>
      <c r="CD83" s="7"/>
      <c r="CH83" s="7"/>
      <c r="CL83" s="7"/>
      <c r="CP83" s="7"/>
      <c r="CT83" s="7"/>
    </row>
    <row r="84" spans="1:98" ht="47.25" customHeight="1" x14ac:dyDescent="0.25">
      <c r="A84" s="37"/>
      <c r="B84" s="37"/>
      <c r="C84" s="37"/>
      <c r="D84" s="37"/>
      <c r="E84" s="37"/>
      <c r="F84" s="127"/>
      <c r="G84" s="37"/>
      <c r="H84" s="37"/>
      <c r="I84" s="202"/>
      <c r="J84" s="446"/>
      <c r="K84" s="37" t="s">
        <v>2979</v>
      </c>
      <c r="L84" s="37">
        <v>300</v>
      </c>
      <c r="M84" s="317">
        <v>300</v>
      </c>
      <c r="N84" s="37"/>
      <c r="O84" s="456">
        <v>269</v>
      </c>
      <c r="P84" s="37"/>
      <c r="Q84" s="37"/>
      <c r="R84" s="16"/>
      <c r="S84" s="14"/>
      <c r="V84" s="7"/>
      <c r="W84" s="6"/>
      <c r="X84" s="6"/>
      <c r="Y84" s="6"/>
      <c r="Z84" s="6"/>
      <c r="AA84" s="6"/>
      <c r="AB84" s="6"/>
      <c r="AC84" s="6"/>
      <c r="AD84" s="6"/>
      <c r="AE84" s="6"/>
      <c r="AF84" s="6"/>
      <c r="AG84" s="6"/>
      <c r="AH84" s="6"/>
      <c r="AI84" s="6"/>
      <c r="AL84" s="7"/>
      <c r="AP84" s="7"/>
      <c r="AT84" s="7"/>
      <c r="AX84" s="7"/>
      <c r="BB84" s="7"/>
      <c r="BF84" s="7"/>
      <c r="BJ84" s="7"/>
      <c r="BN84" s="7"/>
      <c r="BR84" s="7"/>
      <c r="BV84" s="7"/>
      <c r="BZ84" s="7"/>
      <c r="CD84" s="7"/>
      <c r="CH84" s="7"/>
      <c r="CL84" s="7"/>
      <c r="CP84" s="7"/>
      <c r="CT84" s="7"/>
    </row>
    <row r="85" spans="1:98" ht="63.75" customHeight="1" x14ac:dyDescent="0.25">
      <c r="A85" s="37"/>
      <c r="B85" s="37"/>
      <c r="C85" s="37"/>
      <c r="D85" s="37"/>
      <c r="E85" s="37"/>
      <c r="F85" s="127"/>
      <c r="G85" s="37"/>
      <c r="H85" s="37"/>
      <c r="I85" s="202"/>
      <c r="J85" s="446"/>
      <c r="K85" s="37" t="s">
        <v>2980</v>
      </c>
      <c r="L85" s="37">
        <v>90</v>
      </c>
      <c r="M85" s="317">
        <v>90</v>
      </c>
      <c r="N85" s="37"/>
      <c r="O85" s="456">
        <v>0</v>
      </c>
      <c r="P85" s="37"/>
      <c r="Q85" s="116" t="s">
        <v>2815</v>
      </c>
      <c r="R85" s="17"/>
      <c r="S85" s="14"/>
      <c r="V85" s="7"/>
      <c r="W85" s="6"/>
      <c r="X85" s="6"/>
      <c r="Y85" s="6"/>
      <c r="Z85" s="6"/>
      <c r="AA85" s="6"/>
      <c r="AB85" s="6"/>
      <c r="AC85" s="6"/>
      <c r="AD85" s="6"/>
      <c r="AE85" s="6"/>
      <c r="AF85" s="6"/>
      <c r="AG85" s="6"/>
      <c r="AH85" s="6"/>
      <c r="AI85" s="6"/>
      <c r="AL85" s="7"/>
      <c r="AP85" s="7"/>
      <c r="AT85" s="7"/>
      <c r="AX85" s="7"/>
      <c r="BB85" s="7"/>
      <c r="BF85" s="7"/>
      <c r="BJ85" s="7"/>
      <c r="BN85" s="7"/>
      <c r="BR85" s="7"/>
      <c r="BV85" s="7"/>
      <c r="BZ85" s="7"/>
      <c r="CD85" s="7"/>
      <c r="CH85" s="7"/>
      <c r="CL85" s="7"/>
      <c r="CP85" s="7"/>
      <c r="CT85" s="7"/>
    </row>
    <row r="86" spans="1:98" ht="47.25" customHeight="1" x14ac:dyDescent="0.25">
      <c r="A86" s="37"/>
      <c r="B86" s="37"/>
      <c r="C86" s="37"/>
      <c r="D86" s="37"/>
      <c r="E86" s="37"/>
      <c r="F86" s="127"/>
      <c r="G86" s="37"/>
      <c r="H86" s="37"/>
      <c r="I86" s="202"/>
      <c r="J86" s="446"/>
      <c r="K86" s="37" t="s">
        <v>2981</v>
      </c>
      <c r="L86" s="37">
        <v>300</v>
      </c>
      <c r="M86" s="317">
        <v>3000</v>
      </c>
      <c r="N86" s="37"/>
      <c r="O86" s="456">
        <v>2749</v>
      </c>
      <c r="P86" s="37"/>
      <c r="Q86" s="37"/>
      <c r="R86" s="16"/>
      <c r="S86" s="14"/>
      <c r="V86" s="7"/>
      <c r="W86" s="6"/>
      <c r="X86" s="6"/>
      <c r="Y86" s="6"/>
      <c r="Z86" s="6"/>
      <c r="AA86" s="6"/>
      <c r="AB86" s="6"/>
      <c r="AC86" s="6"/>
      <c r="AD86" s="6"/>
      <c r="AE86" s="6"/>
      <c r="AF86" s="6"/>
      <c r="AG86" s="6"/>
      <c r="AH86" s="6"/>
      <c r="AI86" s="6"/>
      <c r="AL86" s="7"/>
      <c r="AP86" s="7"/>
      <c r="AT86" s="7"/>
      <c r="AX86" s="7"/>
      <c r="BB86" s="7"/>
      <c r="BF86" s="7"/>
      <c r="BJ86" s="7"/>
      <c r="BN86" s="7"/>
      <c r="BR86" s="7"/>
      <c r="BV86" s="7"/>
      <c r="BZ86" s="7"/>
      <c r="CD86" s="7"/>
      <c r="CH86" s="7"/>
      <c r="CL86" s="7"/>
      <c r="CP86" s="7"/>
      <c r="CT86" s="7"/>
    </row>
    <row r="87" spans="1:98" ht="73.5" customHeight="1" x14ac:dyDescent="0.25">
      <c r="A87" s="37"/>
      <c r="B87" s="37"/>
      <c r="C87" s="37"/>
      <c r="D87" s="37"/>
      <c r="E87" s="37"/>
      <c r="F87" s="127"/>
      <c r="G87" s="37"/>
      <c r="H87" s="37"/>
      <c r="I87" s="202"/>
      <c r="J87" s="446"/>
      <c r="K87" s="37" t="s">
        <v>2982</v>
      </c>
      <c r="L87" s="37">
        <v>600</v>
      </c>
      <c r="M87" s="317">
        <v>600</v>
      </c>
      <c r="N87" s="37"/>
      <c r="O87" s="456">
        <v>359</v>
      </c>
      <c r="P87" s="37"/>
      <c r="Q87" s="37"/>
      <c r="R87" s="16"/>
      <c r="S87" s="14"/>
      <c r="V87" s="7"/>
      <c r="W87" s="6"/>
      <c r="X87" s="6"/>
      <c r="Y87" s="6"/>
      <c r="Z87" s="6"/>
      <c r="AA87" s="6"/>
      <c r="AB87" s="6"/>
      <c r="AC87" s="6"/>
      <c r="AD87" s="6"/>
      <c r="AE87" s="6"/>
      <c r="AF87" s="6"/>
      <c r="AG87" s="6"/>
      <c r="AH87" s="6"/>
      <c r="AI87" s="6"/>
      <c r="AL87" s="7"/>
      <c r="AP87" s="7"/>
      <c r="AT87" s="7"/>
      <c r="AX87" s="7"/>
      <c r="BB87" s="7"/>
      <c r="BF87" s="7"/>
      <c r="BJ87" s="7"/>
      <c r="BN87" s="7"/>
      <c r="BR87" s="7"/>
      <c r="BV87" s="7"/>
      <c r="BZ87" s="7"/>
      <c r="CD87" s="7"/>
      <c r="CH87" s="7"/>
      <c r="CL87" s="7"/>
      <c r="CP87" s="7"/>
      <c r="CT87" s="7"/>
    </row>
    <row r="88" spans="1:98" ht="75" x14ac:dyDescent="0.25">
      <c r="A88" s="37"/>
      <c r="B88" s="37"/>
      <c r="C88" s="37"/>
      <c r="D88" s="37"/>
      <c r="E88" s="37"/>
      <c r="F88" s="127"/>
      <c r="G88" s="37"/>
      <c r="H88" s="37"/>
      <c r="I88" s="202"/>
      <c r="J88" s="446"/>
      <c r="K88" s="37" t="s">
        <v>2983</v>
      </c>
      <c r="L88" s="37">
        <v>300</v>
      </c>
      <c r="M88" s="317">
        <v>300</v>
      </c>
      <c r="N88" s="37"/>
      <c r="O88" s="456">
        <v>233</v>
      </c>
      <c r="P88" s="37"/>
      <c r="Q88" s="37"/>
      <c r="R88" s="16"/>
      <c r="S88" s="14"/>
      <c r="V88" s="7"/>
      <c r="W88" s="6"/>
      <c r="X88" s="6"/>
      <c r="Y88" s="6"/>
      <c r="Z88" s="6"/>
      <c r="AA88" s="6"/>
      <c r="AB88" s="6"/>
      <c r="AC88" s="6"/>
      <c r="AD88" s="6"/>
      <c r="AE88" s="6"/>
      <c r="AF88" s="6"/>
      <c r="AG88" s="6"/>
      <c r="AH88" s="6"/>
      <c r="AI88" s="6"/>
      <c r="AL88" s="7"/>
      <c r="AP88" s="7"/>
      <c r="AT88" s="7"/>
      <c r="AX88" s="7"/>
      <c r="BB88" s="7"/>
      <c r="BF88" s="7"/>
      <c r="BJ88" s="7"/>
      <c r="BN88" s="7"/>
      <c r="BR88" s="7"/>
      <c r="BV88" s="7"/>
      <c r="BZ88" s="7"/>
      <c r="CD88" s="7"/>
      <c r="CH88" s="7"/>
      <c r="CL88" s="7"/>
      <c r="CP88" s="7"/>
      <c r="CT88" s="7"/>
    </row>
    <row r="89" spans="1:98" ht="174.75" customHeight="1" x14ac:dyDescent="0.25">
      <c r="A89" s="37"/>
      <c r="B89" s="37"/>
      <c r="C89" s="37"/>
      <c r="D89" s="37"/>
      <c r="E89" s="37"/>
      <c r="F89" s="127"/>
      <c r="G89" s="37"/>
      <c r="H89" s="37"/>
      <c r="I89" s="202"/>
      <c r="J89" s="446"/>
      <c r="K89" s="37" t="s">
        <v>2984</v>
      </c>
      <c r="L89" s="37">
        <v>5000</v>
      </c>
      <c r="M89" s="317">
        <v>5000</v>
      </c>
      <c r="N89" s="37"/>
      <c r="O89" s="36">
        <v>9893</v>
      </c>
      <c r="P89" s="37"/>
      <c r="Q89" s="116" t="s">
        <v>2985</v>
      </c>
      <c r="R89" s="16"/>
      <c r="S89" s="14"/>
      <c r="V89" s="7"/>
      <c r="W89" s="6"/>
      <c r="X89" s="6"/>
      <c r="Y89" s="6"/>
      <c r="Z89" s="6"/>
      <c r="AA89" s="6"/>
      <c r="AB89" s="6"/>
      <c r="AC89" s="6"/>
      <c r="AD89" s="6"/>
      <c r="AE89" s="6"/>
      <c r="AF89" s="6"/>
      <c r="AG89" s="6"/>
      <c r="AH89" s="6"/>
      <c r="AI89" s="6"/>
      <c r="AL89" s="7"/>
      <c r="AP89" s="7"/>
      <c r="AT89" s="7"/>
      <c r="AX89" s="7"/>
      <c r="BB89" s="7"/>
      <c r="BF89" s="7"/>
      <c r="BJ89" s="7"/>
      <c r="BN89" s="7"/>
      <c r="BR89" s="7"/>
      <c r="BV89" s="7"/>
      <c r="BZ89" s="7"/>
      <c r="CD89" s="7"/>
      <c r="CH89" s="7"/>
      <c r="CL89" s="7"/>
      <c r="CP89" s="7"/>
      <c r="CT89" s="7"/>
    </row>
    <row r="90" spans="1:98" ht="95.25" customHeight="1" x14ac:dyDescent="0.25">
      <c r="A90" s="37" t="s">
        <v>52</v>
      </c>
      <c r="B90" s="37" t="s">
        <v>2465</v>
      </c>
      <c r="C90" s="37" t="s">
        <v>2466</v>
      </c>
      <c r="D90" s="37">
        <v>221130008</v>
      </c>
      <c r="E90" s="37" t="s">
        <v>2916</v>
      </c>
      <c r="F90" s="127" t="s">
        <v>2820</v>
      </c>
      <c r="G90" s="37">
        <v>22282001</v>
      </c>
      <c r="H90" s="116" t="s">
        <v>2821</v>
      </c>
      <c r="I90" s="452">
        <v>0</v>
      </c>
      <c r="J90" s="446"/>
      <c r="K90" s="8" t="s">
        <v>2917</v>
      </c>
      <c r="L90" s="8">
        <v>61000</v>
      </c>
      <c r="M90" s="278">
        <v>63561</v>
      </c>
      <c r="N90" s="37"/>
      <c r="O90" s="37">
        <v>63561</v>
      </c>
      <c r="P90" s="37"/>
      <c r="Q90" s="37"/>
      <c r="R90" s="16"/>
      <c r="S90" s="14"/>
      <c r="V90" s="7"/>
      <c r="W90" s="6"/>
      <c r="X90" s="6"/>
      <c r="Y90" s="6"/>
      <c r="Z90" s="6"/>
      <c r="AA90" s="6"/>
      <c r="AB90" s="6"/>
      <c r="AC90" s="6"/>
      <c r="AD90" s="6"/>
      <c r="AE90" s="6"/>
      <c r="AF90" s="6"/>
      <c r="AG90" s="6"/>
      <c r="AH90" s="6"/>
      <c r="AI90" s="6"/>
      <c r="AL90" s="7"/>
      <c r="AP90" s="7"/>
      <c r="AT90" s="7"/>
      <c r="AX90" s="7"/>
      <c r="BB90" s="7"/>
      <c r="BF90" s="7"/>
      <c r="BJ90" s="7"/>
      <c r="BN90" s="7"/>
      <c r="BR90" s="7"/>
      <c r="BV90" s="7"/>
      <c r="BZ90" s="7"/>
      <c r="CD90" s="7"/>
      <c r="CH90" s="7"/>
      <c r="CL90" s="7"/>
      <c r="CP90" s="7"/>
      <c r="CT90" s="7"/>
    </row>
    <row r="91" spans="1:98" ht="121.5" customHeight="1" x14ac:dyDescent="0.25">
      <c r="A91" s="37" t="s">
        <v>483</v>
      </c>
      <c r="B91" s="37" t="s">
        <v>515</v>
      </c>
      <c r="C91" s="37" t="s">
        <v>1544</v>
      </c>
      <c r="D91" s="37">
        <v>243220000</v>
      </c>
      <c r="E91" s="37" t="s">
        <v>2986</v>
      </c>
      <c r="F91" s="127" t="s">
        <v>2823</v>
      </c>
      <c r="G91" s="37">
        <v>22203001</v>
      </c>
      <c r="H91" s="36" t="s">
        <v>2824</v>
      </c>
      <c r="I91" s="202">
        <v>0</v>
      </c>
      <c r="J91" s="446"/>
      <c r="K91" s="37" t="s">
        <v>2987</v>
      </c>
      <c r="L91" s="37">
        <v>120</v>
      </c>
      <c r="M91" s="317">
        <v>120</v>
      </c>
      <c r="N91" s="37"/>
      <c r="O91" s="37">
        <v>0</v>
      </c>
      <c r="P91" s="37"/>
      <c r="Q91" s="37" t="s">
        <v>2988</v>
      </c>
      <c r="R91" s="16"/>
      <c r="S91" s="14"/>
      <c r="V91" s="7"/>
      <c r="W91" s="6"/>
      <c r="X91" s="6"/>
      <c r="Y91" s="6"/>
      <c r="Z91" s="6"/>
      <c r="AA91" s="6"/>
      <c r="AB91" s="6"/>
      <c r="AC91" s="6"/>
      <c r="AD91" s="6"/>
      <c r="AE91" s="6"/>
      <c r="AF91" s="6"/>
      <c r="AG91" s="6"/>
      <c r="AH91" s="6"/>
      <c r="AI91" s="6"/>
      <c r="AL91" s="7"/>
      <c r="AP91" s="7"/>
      <c r="AT91" s="7"/>
      <c r="AX91" s="7"/>
      <c r="BB91" s="7"/>
      <c r="BF91" s="7"/>
      <c r="BJ91" s="7"/>
      <c r="BN91" s="7"/>
      <c r="BR91" s="7"/>
      <c r="BV91" s="7"/>
      <c r="BZ91" s="7"/>
      <c r="CD91" s="7"/>
      <c r="CH91" s="7"/>
      <c r="CL91" s="7"/>
      <c r="CP91" s="7"/>
      <c r="CT91" s="7"/>
    </row>
    <row r="92" spans="1:98" ht="150" x14ac:dyDescent="0.25">
      <c r="A92" s="37"/>
      <c r="B92" s="37"/>
      <c r="C92" s="37"/>
      <c r="D92" s="37"/>
      <c r="E92" s="37"/>
      <c r="F92" s="127"/>
      <c r="G92" s="37"/>
      <c r="H92" s="37"/>
      <c r="I92" s="202">
        <v>0</v>
      </c>
      <c r="J92" s="446"/>
      <c r="K92" s="37" t="s">
        <v>2989</v>
      </c>
      <c r="L92" s="37">
        <v>200</v>
      </c>
      <c r="M92" s="317">
        <v>200</v>
      </c>
      <c r="N92" s="37"/>
      <c r="O92" s="37">
        <v>0</v>
      </c>
      <c r="P92" s="37"/>
      <c r="Q92" s="37" t="s">
        <v>2988</v>
      </c>
      <c r="R92" s="16"/>
      <c r="S92" s="14"/>
      <c r="V92" s="7"/>
      <c r="W92" s="6"/>
      <c r="X92" s="6"/>
      <c r="Y92" s="6"/>
      <c r="Z92" s="6"/>
      <c r="AA92" s="6"/>
      <c r="AB92" s="6"/>
      <c r="AC92" s="6"/>
      <c r="AD92" s="6"/>
      <c r="AE92" s="6"/>
      <c r="AF92" s="6"/>
      <c r="AG92" s="6"/>
      <c r="AH92" s="6"/>
      <c r="AI92" s="6"/>
      <c r="AL92" s="7"/>
      <c r="AP92" s="7"/>
      <c r="AT92" s="7"/>
      <c r="AX92" s="7"/>
      <c r="BB92" s="7"/>
      <c r="BF92" s="7"/>
      <c r="BJ92" s="7"/>
      <c r="BN92" s="7"/>
      <c r="BR92" s="7"/>
      <c r="BV92" s="7"/>
      <c r="BZ92" s="7"/>
      <c r="CD92" s="7"/>
      <c r="CH92" s="7"/>
      <c r="CL92" s="7"/>
      <c r="CP92" s="7"/>
      <c r="CT92" s="7"/>
    </row>
    <row r="93" spans="1:98" ht="214.5" customHeight="1" x14ac:dyDescent="0.25">
      <c r="A93" s="37" t="s">
        <v>52</v>
      </c>
      <c r="B93" s="37" t="s">
        <v>2465</v>
      </c>
      <c r="C93" s="37" t="s">
        <v>2560</v>
      </c>
      <c r="D93" s="37" t="s">
        <v>2831</v>
      </c>
      <c r="E93" s="37" t="s">
        <v>2888</v>
      </c>
      <c r="F93" s="127" t="s">
        <v>2832</v>
      </c>
      <c r="G93" s="37">
        <v>22122001</v>
      </c>
      <c r="H93" s="36" t="s">
        <v>2833</v>
      </c>
      <c r="I93" s="449">
        <v>28400000000</v>
      </c>
      <c r="J93" s="446"/>
      <c r="K93" s="37" t="s">
        <v>2990</v>
      </c>
      <c r="L93" s="37">
        <v>14</v>
      </c>
      <c r="M93" s="317">
        <v>0</v>
      </c>
      <c r="N93" s="37"/>
      <c r="O93" s="37">
        <v>0</v>
      </c>
      <c r="P93" s="37"/>
      <c r="Q93" s="133" t="s">
        <v>2836</v>
      </c>
      <c r="R93" s="421"/>
      <c r="S93" s="14"/>
      <c r="V93" s="7"/>
      <c r="W93" s="6"/>
      <c r="X93" s="6"/>
      <c r="Y93" s="6"/>
      <c r="Z93" s="6"/>
      <c r="AA93" s="6"/>
      <c r="AB93" s="6"/>
      <c r="AC93" s="6"/>
      <c r="AD93" s="6"/>
      <c r="AE93" s="6"/>
      <c r="AF93" s="6"/>
      <c r="AG93" s="6"/>
      <c r="AH93" s="6"/>
      <c r="AI93" s="6"/>
      <c r="AL93" s="7"/>
      <c r="AP93" s="7"/>
      <c r="AT93" s="7"/>
      <c r="AX93" s="7"/>
      <c r="BB93" s="7"/>
      <c r="BF93" s="7"/>
      <c r="BJ93" s="7"/>
      <c r="BN93" s="7"/>
      <c r="BR93" s="7"/>
      <c r="BV93" s="7"/>
      <c r="BZ93" s="7"/>
      <c r="CD93" s="7"/>
      <c r="CH93" s="7"/>
      <c r="CL93" s="7"/>
      <c r="CP93" s="7"/>
      <c r="CT93" s="7"/>
    </row>
    <row r="99" spans="1:28" x14ac:dyDescent="0.25">
      <c r="A99" s="22"/>
      <c r="B99" s="22"/>
      <c r="C99" s="22"/>
      <c r="D99" s="22"/>
      <c r="E99" s="22"/>
      <c r="F99" s="22"/>
    </row>
    <row r="100" spans="1:28" x14ac:dyDescent="0.25">
      <c r="A100" s="22"/>
      <c r="B100" s="22"/>
      <c r="C100" s="22"/>
      <c r="D100" s="22"/>
      <c r="E100" s="22"/>
      <c r="F100" s="22"/>
    </row>
    <row r="101" spans="1:28" x14ac:dyDescent="0.25">
      <c r="A101" s="22"/>
      <c r="B101" s="22"/>
      <c r="C101" s="22"/>
      <c r="D101" s="22"/>
      <c r="E101" s="22"/>
      <c r="F101" s="22"/>
    </row>
    <row r="106" spans="1:28" s="423" customFormat="1" ht="12" x14ac:dyDescent="0.2">
      <c r="A106" s="429"/>
      <c r="B106" s="430"/>
      <c r="C106" s="430"/>
      <c r="D106" s="430"/>
      <c r="E106" s="431"/>
      <c r="F106" s="432"/>
      <c r="G106" s="433"/>
      <c r="H106" s="434"/>
      <c r="I106" s="435"/>
      <c r="J106" s="436"/>
      <c r="K106" s="437"/>
      <c r="L106" s="438"/>
      <c r="M106" s="439"/>
      <c r="N106" s="440"/>
      <c r="O106" s="440"/>
      <c r="P106" s="440"/>
      <c r="Q106" s="427"/>
      <c r="R106" s="422"/>
      <c r="S106" s="422"/>
      <c r="T106" s="422"/>
      <c r="U106" s="422"/>
      <c r="V106" s="422"/>
      <c r="W106" s="422"/>
      <c r="X106" s="422"/>
      <c r="Y106" s="422"/>
      <c r="Z106" s="422"/>
      <c r="AA106" s="422"/>
      <c r="AB106" s="422"/>
    </row>
    <row r="107" spans="1:28" s="423" customFormat="1" ht="15.75" x14ac:dyDescent="0.2">
      <c r="A107" s="429"/>
      <c r="B107" s="430"/>
      <c r="C107" s="430"/>
      <c r="D107" s="430"/>
      <c r="E107" s="431"/>
      <c r="F107" s="432"/>
      <c r="G107" s="433"/>
      <c r="H107" s="434"/>
      <c r="I107" s="435"/>
      <c r="J107" s="436"/>
      <c r="K107" s="437"/>
      <c r="L107" s="441"/>
      <c r="M107" s="441"/>
      <c r="N107" s="442"/>
      <c r="O107" s="443"/>
      <c r="P107" s="442"/>
      <c r="Q107" s="428"/>
      <c r="R107" s="424"/>
      <c r="S107" s="425"/>
      <c r="T107" s="425"/>
      <c r="U107" s="425"/>
      <c r="V107" s="425"/>
      <c r="W107" s="425"/>
      <c r="X107" s="425"/>
      <c r="Y107" s="425" t="s">
        <v>179</v>
      </c>
      <c r="Z107" s="425" t="s">
        <v>179</v>
      </c>
      <c r="AA107" s="424"/>
      <c r="AB107" s="422"/>
    </row>
    <row r="108" spans="1:28" s="423" customFormat="1" ht="12" x14ac:dyDescent="0.2">
      <c r="A108" s="429"/>
      <c r="B108" s="430"/>
      <c r="C108" s="430"/>
      <c r="D108" s="430"/>
      <c r="E108" s="431"/>
      <c r="F108" s="432"/>
      <c r="G108" s="433"/>
      <c r="H108" s="434"/>
      <c r="I108" s="435"/>
      <c r="J108" s="436"/>
      <c r="K108" s="437"/>
      <c r="L108" s="441"/>
      <c r="M108" s="441"/>
      <c r="N108" s="442"/>
      <c r="O108" s="442"/>
      <c r="P108" s="442"/>
      <c r="Q108" s="428"/>
      <c r="R108" s="424"/>
      <c r="S108" s="424"/>
      <c r="T108" s="424"/>
      <c r="U108" s="424"/>
      <c r="V108" s="424"/>
      <c r="W108" s="424"/>
      <c r="X108" s="424"/>
      <c r="Y108" s="424"/>
      <c r="Z108" s="424"/>
      <c r="AA108" s="425" t="s">
        <v>179</v>
      </c>
      <c r="AB108" s="422"/>
    </row>
    <row r="109" spans="1:28" s="423" customFormat="1" ht="12" x14ac:dyDescent="0.2">
      <c r="A109" s="429"/>
      <c r="B109" s="430"/>
      <c r="C109" s="430"/>
      <c r="D109" s="430"/>
      <c r="E109" s="431"/>
      <c r="F109" s="432"/>
      <c r="G109" s="433"/>
      <c r="H109" s="434"/>
      <c r="I109" s="435"/>
      <c r="J109" s="436"/>
      <c r="K109" s="437"/>
      <c r="L109" s="441"/>
      <c r="M109" s="441"/>
      <c r="N109" s="442"/>
      <c r="O109" s="442"/>
      <c r="P109" s="442"/>
      <c r="Q109" s="428"/>
      <c r="R109" s="424"/>
      <c r="S109" s="424"/>
      <c r="T109" s="424"/>
      <c r="U109" s="424"/>
      <c r="V109" s="424"/>
      <c r="W109" s="424"/>
      <c r="X109" s="424"/>
      <c r="Y109" s="424"/>
      <c r="Z109" s="425" t="s">
        <v>179</v>
      </c>
      <c r="AA109" s="424"/>
      <c r="AB109" s="422"/>
    </row>
    <row r="110" spans="1:28" s="423" customFormat="1" ht="12" x14ac:dyDescent="0.2">
      <c r="A110" s="429"/>
      <c r="B110" s="430"/>
      <c r="C110" s="430"/>
      <c r="D110" s="430"/>
      <c r="E110" s="431"/>
      <c r="F110" s="432"/>
      <c r="G110" s="433"/>
      <c r="H110" s="434"/>
      <c r="I110" s="435"/>
      <c r="J110" s="436"/>
      <c r="K110" s="437"/>
      <c r="L110" s="441"/>
      <c r="M110" s="441"/>
      <c r="N110" s="442"/>
      <c r="O110" s="442"/>
      <c r="P110" s="442"/>
      <c r="Q110" s="428"/>
      <c r="R110" s="424"/>
      <c r="S110" s="424"/>
      <c r="T110" s="424"/>
      <c r="U110" s="424"/>
      <c r="V110" s="424"/>
      <c r="W110" s="424"/>
      <c r="X110" s="424"/>
      <c r="Y110" s="424"/>
      <c r="Z110" s="424"/>
      <c r="AA110" s="425" t="s">
        <v>179</v>
      </c>
      <c r="AB110" s="422"/>
    </row>
    <row r="111" spans="1:28" s="423" customFormat="1" ht="12" x14ac:dyDescent="0.2">
      <c r="A111" s="429"/>
      <c r="B111" s="430"/>
      <c r="C111" s="430"/>
      <c r="D111" s="430"/>
      <c r="E111" s="431"/>
      <c r="F111" s="432"/>
      <c r="G111" s="433"/>
      <c r="H111" s="434"/>
      <c r="I111" s="435"/>
      <c r="J111" s="436"/>
      <c r="K111" s="437"/>
      <c r="L111" s="441"/>
      <c r="M111" s="441"/>
      <c r="N111" s="442"/>
      <c r="O111" s="442"/>
      <c r="P111" s="442"/>
      <c r="Q111" s="428"/>
      <c r="R111" s="424"/>
      <c r="S111" s="424"/>
      <c r="T111" s="424"/>
      <c r="U111" s="424"/>
      <c r="V111" s="424"/>
      <c r="W111" s="424"/>
      <c r="X111" s="425"/>
      <c r="Y111" s="424"/>
      <c r="Z111" s="424"/>
      <c r="AA111" s="424"/>
      <c r="AB111" s="422"/>
    </row>
    <row r="112" spans="1:28" s="423" customFormat="1" ht="12" x14ac:dyDescent="0.2">
      <c r="A112" s="429"/>
      <c r="B112" s="430"/>
      <c r="C112" s="430"/>
      <c r="D112" s="430"/>
      <c r="E112" s="431"/>
      <c r="F112" s="432"/>
      <c r="G112" s="433"/>
      <c r="H112" s="434"/>
      <c r="I112" s="435"/>
      <c r="J112" s="436"/>
      <c r="K112" s="437"/>
      <c r="L112" s="441"/>
      <c r="M112" s="441"/>
      <c r="N112" s="442"/>
      <c r="O112" s="442"/>
      <c r="P112" s="442"/>
      <c r="Q112" s="428"/>
      <c r="R112" s="424"/>
      <c r="S112" s="424"/>
      <c r="T112" s="424"/>
      <c r="U112" s="425"/>
      <c r="V112" s="425"/>
      <c r="W112" s="424"/>
      <c r="X112" s="424"/>
      <c r="Y112" s="424"/>
      <c r="Z112" s="425" t="s">
        <v>179</v>
      </c>
      <c r="AA112" s="424"/>
      <c r="AB112" s="422"/>
    </row>
  </sheetData>
  <sheetProtection algorithmName="SHA-512" hashValue="d2lOyzsQrTtFM57oqT6L2ZWgOi1FXtqooXIK17XftrbWhooh+qosHhCDfAb88Z19rDmO2j5V3DBVWcX/jFY0Vg==" saltValue="tTddY1rC0Te6rkXV9ICq/g=="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dataValidations count="1">
    <dataValidation type="list" allowBlank="1" showInputMessage="1" showErrorMessage="1" promptTitle="Área Funcional" prompt="Seleccione el número de área funcional." sqref="E106:E112">
      <formula1>$X$18:$X$321</formula1>
    </dataValidation>
  </dataValidations>
  <pageMargins left="0.7" right="0.7" top="0.75" bottom="0.75" header="0.3" footer="0.3"/>
  <pageSetup orientation="portrait" horizontalDpi="4294967295" verticalDpi="4294967295"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75"/>
  <sheetViews>
    <sheetView showZeros="0" topLeftCell="AD4" zoomScaleNormal="100" workbookViewId="0">
      <pane ySplit="5" topLeftCell="A9" activePane="bottomLeft" state="frozen"/>
      <selection activeCell="A4" sqref="A4"/>
      <selection pane="bottomLeft" activeCell="AQ9" sqref="AQ9"/>
    </sheetView>
  </sheetViews>
  <sheetFormatPr baseColWidth="10" defaultRowHeight="15" x14ac:dyDescent="0.25"/>
  <cols>
    <col min="1" max="1" width="11.7109375" style="1" customWidth="1"/>
    <col min="2" max="2" width="15.85546875" style="1" customWidth="1"/>
    <col min="3" max="3" width="14.28515625" style="1" customWidth="1"/>
    <col min="4" max="4" width="14" style="1" customWidth="1"/>
    <col min="5" max="5" width="12" style="1" customWidth="1"/>
    <col min="6" max="6" width="10.85546875" style="1" customWidth="1"/>
    <col min="7" max="7" width="14.85546875" style="1" customWidth="1"/>
    <col min="8" max="8" width="14.140625" style="1" customWidth="1"/>
    <col min="9" max="9" width="30.28515625" style="1" customWidth="1"/>
    <col min="10" max="10" width="35.5703125" style="1" bestFit="1" customWidth="1"/>
    <col min="11" max="11" width="14.140625" style="1" customWidth="1"/>
    <col min="12" max="12" width="41" style="1" bestFit="1" customWidth="1"/>
    <col min="13" max="13" width="41.42578125" style="1" bestFit="1" customWidth="1"/>
    <col min="14" max="14" width="13" style="1" customWidth="1"/>
    <col min="15" max="16" width="13.140625" style="1" customWidth="1"/>
    <col min="17" max="17" width="13.7109375" style="1" customWidth="1"/>
    <col min="18" max="18" width="13.5703125" style="1" customWidth="1"/>
    <col min="19" max="19" width="14" style="1" customWidth="1"/>
    <col min="20" max="20" width="20.7109375" style="1" customWidth="1"/>
    <col min="21" max="21" width="11.7109375" style="1" customWidth="1"/>
    <col min="22" max="22" width="11.5703125" style="1" bestFit="1" customWidth="1"/>
    <col min="23" max="23" width="12.7109375" style="1" customWidth="1"/>
    <col min="24" max="24" width="13.140625" style="1" customWidth="1"/>
    <col min="25" max="25" width="11.7109375" style="1" customWidth="1"/>
    <col min="26" max="29" width="11.5703125" style="1" bestFit="1" customWidth="1"/>
    <col min="30" max="30" width="15.7109375" style="1" customWidth="1"/>
    <col min="31" max="31" width="7.5703125" style="1" customWidth="1"/>
    <col min="32" max="32" width="14.42578125" style="1" bestFit="1" customWidth="1"/>
    <col min="33" max="33" width="24" style="1" bestFit="1" customWidth="1"/>
    <col min="34" max="34" width="19.28515625" style="1" customWidth="1"/>
    <col min="35" max="35" width="10.5703125" style="1" customWidth="1"/>
    <col min="36" max="36" width="19.7109375" style="1" customWidth="1"/>
    <col min="37" max="37" width="11.140625" style="1" customWidth="1"/>
    <col min="38" max="38" width="9" style="1" customWidth="1"/>
    <col min="39" max="39" width="25.85546875" style="1" bestFit="1" customWidth="1"/>
    <col min="40" max="40" width="10.42578125" style="1" customWidth="1"/>
    <col min="41" max="41" width="12.28515625" style="1" customWidth="1"/>
    <col min="42" max="42" width="18.28515625" style="1" customWidth="1"/>
    <col min="43" max="256" width="11.42578125" style="1"/>
    <col min="257" max="257" width="11.7109375" style="1" customWidth="1"/>
    <col min="258" max="258" width="15.85546875" style="1" customWidth="1"/>
    <col min="259" max="259" width="14.28515625" style="1" customWidth="1"/>
    <col min="260" max="260" width="14" style="1" customWidth="1"/>
    <col min="261" max="261" width="12" style="1" customWidth="1"/>
    <col min="262" max="262" width="10.85546875" style="1" customWidth="1"/>
    <col min="263" max="263" width="14.85546875" style="1" customWidth="1"/>
    <col min="264" max="264" width="14.140625" style="1" customWidth="1"/>
    <col min="265" max="265" width="30.28515625" style="1" customWidth="1"/>
    <col min="266" max="266" width="35.5703125" style="1" bestFit="1" customWidth="1"/>
    <col min="267" max="267" width="14.140625" style="1" customWidth="1"/>
    <col min="268" max="268" width="41" style="1" bestFit="1" customWidth="1"/>
    <col min="269" max="269" width="41.42578125" style="1" bestFit="1" customWidth="1"/>
    <col min="270" max="270" width="13" style="1" customWidth="1"/>
    <col min="271" max="272" width="13.140625" style="1" customWidth="1"/>
    <col min="273" max="273" width="13.7109375" style="1" customWidth="1"/>
    <col min="274" max="274" width="13.5703125" style="1" customWidth="1"/>
    <col min="275" max="275" width="14" style="1" customWidth="1"/>
    <col min="276" max="276" width="20.7109375" style="1" customWidth="1"/>
    <col min="277" max="277" width="11.7109375" style="1" customWidth="1"/>
    <col min="278" max="278" width="11.5703125" style="1" bestFit="1" customWidth="1"/>
    <col min="279" max="279" width="12.7109375" style="1" customWidth="1"/>
    <col min="280" max="280" width="13.140625" style="1" customWidth="1"/>
    <col min="281" max="281" width="11.7109375" style="1" customWidth="1"/>
    <col min="282" max="285" width="11.5703125" style="1" bestFit="1" customWidth="1"/>
    <col min="286" max="286" width="15.7109375" style="1" customWidth="1"/>
    <col min="287" max="287" width="7.5703125" style="1" customWidth="1"/>
    <col min="288" max="288" width="14.42578125" style="1" bestFit="1" customWidth="1"/>
    <col min="289" max="289" width="24" style="1" bestFit="1" customWidth="1"/>
    <col min="290" max="290" width="13.7109375" style="1" customWidth="1"/>
    <col min="291" max="291" width="10.5703125" style="1" customWidth="1"/>
    <col min="292" max="292" width="11.85546875" style="1" customWidth="1"/>
    <col min="293" max="293" width="11.140625" style="1" customWidth="1"/>
    <col min="294" max="294" width="9" style="1" customWidth="1"/>
    <col min="295" max="295" width="25.85546875" style="1" bestFit="1" customWidth="1"/>
    <col min="296" max="296" width="10.42578125" style="1" customWidth="1"/>
    <col min="297" max="297" width="12.28515625" style="1" customWidth="1"/>
    <col min="298" max="298" width="12.140625" style="1" customWidth="1"/>
    <col min="299" max="512" width="11.42578125" style="1"/>
    <col min="513" max="513" width="11.7109375" style="1" customWidth="1"/>
    <col min="514" max="514" width="15.85546875" style="1" customWidth="1"/>
    <col min="515" max="515" width="14.28515625" style="1" customWidth="1"/>
    <col min="516" max="516" width="14" style="1" customWidth="1"/>
    <col min="517" max="517" width="12" style="1" customWidth="1"/>
    <col min="518" max="518" width="10.85546875" style="1" customWidth="1"/>
    <col min="519" max="519" width="14.85546875" style="1" customWidth="1"/>
    <col min="520" max="520" width="14.140625" style="1" customWidth="1"/>
    <col min="521" max="521" width="30.28515625" style="1" customWidth="1"/>
    <col min="522" max="522" width="35.5703125" style="1" bestFit="1" customWidth="1"/>
    <col min="523" max="523" width="14.140625" style="1" customWidth="1"/>
    <col min="524" max="524" width="41" style="1" bestFit="1" customWidth="1"/>
    <col min="525" max="525" width="41.42578125" style="1" bestFit="1" customWidth="1"/>
    <col min="526" max="526" width="13" style="1" customWidth="1"/>
    <col min="527" max="528" width="13.140625" style="1" customWidth="1"/>
    <col min="529" max="529" width="13.7109375" style="1" customWidth="1"/>
    <col min="530" max="530" width="13.5703125" style="1" customWidth="1"/>
    <col min="531" max="531" width="14" style="1" customWidth="1"/>
    <col min="532" max="532" width="20.7109375" style="1" customWidth="1"/>
    <col min="533" max="533" width="11.7109375" style="1" customWidth="1"/>
    <col min="534" max="534" width="11.5703125" style="1" bestFit="1" customWidth="1"/>
    <col min="535" max="535" width="12.7109375" style="1" customWidth="1"/>
    <col min="536" max="536" width="13.140625" style="1" customWidth="1"/>
    <col min="537" max="537" width="11.7109375" style="1" customWidth="1"/>
    <col min="538" max="541" width="11.5703125" style="1" bestFit="1" customWidth="1"/>
    <col min="542" max="542" width="15.7109375" style="1" customWidth="1"/>
    <col min="543" max="543" width="7.5703125" style="1" customWidth="1"/>
    <col min="544" max="544" width="14.42578125" style="1" bestFit="1" customWidth="1"/>
    <col min="545" max="545" width="24" style="1" bestFit="1" customWidth="1"/>
    <col min="546" max="546" width="13.7109375" style="1" customWidth="1"/>
    <col min="547" max="547" width="10.5703125" style="1" customWidth="1"/>
    <col min="548" max="548" width="11.85546875" style="1" customWidth="1"/>
    <col min="549" max="549" width="11.140625" style="1" customWidth="1"/>
    <col min="550" max="550" width="9" style="1" customWidth="1"/>
    <col min="551" max="551" width="25.85546875" style="1" bestFit="1" customWidth="1"/>
    <col min="552" max="552" width="10.42578125" style="1" customWidth="1"/>
    <col min="553" max="553" width="12.28515625" style="1" customWidth="1"/>
    <col min="554" max="554" width="12.140625" style="1" customWidth="1"/>
    <col min="555" max="768" width="11.42578125" style="1"/>
    <col min="769" max="769" width="11.7109375" style="1" customWidth="1"/>
    <col min="770" max="770" width="15.85546875" style="1" customWidth="1"/>
    <col min="771" max="771" width="14.28515625" style="1" customWidth="1"/>
    <col min="772" max="772" width="14" style="1" customWidth="1"/>
    <col min="773" max="773" width="12" style="1" customWidth="1"/>
    <col min="774" max="774" width="10.85546875" style="1" customWidth="1"/>
    <col min="775" max="775" width="14.85546875" style="1" customWidth="1"/>
    <col min="776" max="776" width="14.140625" style="1" customWidth="1"/>
    <col min="777" max="777" width="30.28515625" style="1" customWidth="1"/>
    <col min="778" max="778" width="35.5703125" style="1" bestFit="1" customWidth="1"/>
    <col min="779" max="779" width="14.140625" style="1" customWidth="1"/>
    <col min="780" max="780" width="41" style="1" bestFit="1" customWidth="1"/>
    <col min="781" max="781" width="41.42578125" style="1" bestFit="1" customWidth="1"/>
    <col min="782" max="782" width="13" style="1" customWidth="1"/>
    <col min="783" max="784" width="13.140625" style="1" customWidth="1"/>
    <col min="785" max="785" width="13.7109375" style="1" customWidth="1"/>
    <col min="786" max="786" width="13.5703125" style="1" customWidth="1"/>
    <col min="787" max="787" width="14" style="1" customWidth="1"/>
    <col min="788" max="788" width="20.7109375" style="1" customWidth="1"/>
    <col min="789" max="789" width="11.7109375" style="1" customWidth="1"/>
    <col min="790" max="790" width="11.5703125" style="1" bestFit="1" customWidth="1"/>
    <col min="791" max="791" width="12.7109375" style="1" customWidth="1"/>
    <col min="792" max="792" width="13.140625" style="1" customWidth="1"/>
    <col min="793" max="793" width="11.7109375" style="1" customWidth="1"/>
    <col min="794" max="797" width="11.5703125" style="1" bestFit="1" customWidth="1"/>
    <col min="798" max="798" width="15.7109375" style="1" customWidth="1"/>
    <col min="799" max="799" width="7.5703125" style="1" customWidth="1"/>
    <col min="800" max="800" width="14.42578125" style="1" bestFit="1" customWidth="1"/>
    <col min="801" max="801" width="24" style="1" bestFit="1" customWidth="1"/>
    <col min="802" max="802" width="13.7109375" style="1" customWidth="1"/>
    <col min="803" max="803" width="10.5703125" style="1" customWidth="1"/>
    <col min="804" max="804" width="11.85546875" style="1" customWidth="1"/>
    <col min="805" max="805" width="11.140625" style="1" customWidth="1"/>
    <col min="806" max="806" width="9" style="1" customWidth="1"/>
    <col min="807" max="807" width="25.85546875" style="1" bestFit="1" customWidth="1"/>
    <col min="808" max="808" width="10.42578125" style="1" customWidth="1"/>
    <col min="809" max="809" width="12.28515625" style="1" customWidth="1"/>
    <col min="810" max="810" width="12.140625" style="1" customWidth="1"/>
    <col min="811" max="1024" width="11.42578125" style="1"/>
    <col min="1025" max="1025" width="11.7109375" style="1" customWidth="1"/>
    <col min="1026" max="1026" width="15.85546875" style="1" customWidth="1"/>
    <col min="1027" max="1027" width="14.28515625" style="1" customWidth="1"/>
    <col min="1028" max="1028" width="14" style="1" customWidth="1"/>
    <col min="1029" max="1029" width="12" style="1" customWidth="1"/>
    <col min="1030" max="1030" width="10.85546875" style="1" customWidth="1"/>
    <col min="1031" max="1031" width="14.85546875" style="1" customWidth="1"/>
    <col min="1032" max="1032" width="14.140625" style="1" customWidth="1"/>
    <col min="1033" max="1033" width="30.28515625" style="1" customWidth="1"/>
    <col min="1034" max="1034" width="35.5703125" style="1" bestFit="1" customWidth="1"/>
    <col min="1035" max="1035" width="14.140625" style="1" customWidth="1"/>
    <col min="1036" max="1036" width="41" style="1" bestFit="1" customWidth="1"/>
    <col min="1037" max="1037" width="41.42578125" style="1" bestFit="1" customWidth="1"/>
    <col min="1038" max="1038" width="13" style="1" customWidth="1"/>
    <col min="1039" max="1040" width="13.140625" style="1" customWidth="1"/>
    <col min="1041" max="1041" width="13.7109375" style="1" customWidth="1"/>
    <col min="1042" max="1042" width="13.5703125" style="1" customWidth="1"/>
    <col min="1043" max="1043" width="14" style="1" customWidth="1"/>
    <col min="1044" max="1044" width="20.7109375" style="1" customWidth="1"/>
    <col min="1045" max="1045" width="11.7109375" style="1" customWidth="1"/>
    <col min="1046" max="1046" width="11.5703125" style="1" bestFit="1" customWidth="1"/>
    <col min="1047" max="1047" width="12.7109375" style="1" customWidth="1"/>
    <col min="1048" max="1048" width="13.140625" style="1" customWidth="1"/>
    <col min="1049" max="1049" width="11.7109375" style="1" customWidth="1"/>
    <col min="1050" max="1053" width="11.5703125" style="1" bestFit="1" customWidth="1"/>
    <col min="1054" max="1054" width="15.7109375" style="1" customWidth="1"/>
    <col min="1055" max="1055" width="7.5703125" style="1" customWidth="1"/>
    <col min="1056" max="1056" width="14.42578125" style="1" bestFit="1" customWidth="1"/>
    <col min="1057" max="1057" width="24" style="1" bestFit="1" customWidth="1"/>
    <col min="1058" max="1058" width="13.7109375" style="1" customWidth="1"/>
    <col min="1059" max="1059" width="10.5703125" style="1" customWidth="1"/>
    <col min="1060" max="1060" width="11.85546875" style="1" customWidth="1"/>
    <col min="1061" max="1061" width="11.140625" style="1" customWidth="1"/>
    <col min="1062" max="1062" width="9" style="1" customWidth="1"/>
    <col min="1063" max="1063" width="25.85546875" style="1" bestFit="1" customWidth="1"/>
    <col min="1064" max="1064" width="10.42578125" style="1" customWidth="1"/>
    <col min="1065" max="1065" width="12.28515625" style="1" customWidth="1"/>
    <col min="1066" max="1066" width="12.140625" style="1" customWidth="1"/>
    <col min="1067" max="1280" width="11.42578125" style="1"/>
    <col min="1281" max="1281" width="11.7109375" style="1" customWidth="1"/>
    <col min="1282" max="1282" width="15.85546875" style="1" customWidth="1"/>
    <col min="1283" max="1283" width="14.28515625" style="1" customWidth="1"/>
    <col min="1284" max="1284" width="14" style="1" customWidth="1"/>
    <col min="1285" max="1285" width="12" style="1" customWidth="1"/>
    <col min="1286" max="1286" width="10.85546875" style="1" customWidth="1"/>
    <col min="1287" max="1287" width="14.85546875" style="1" customWidth="1"/>
    <col min="1288" max="1288" width="14.140625" style="1" customWidth="1"/>
    <col min="1289" max="1289" width="30.28515625" style="1" customWidth="1"/>
    <col min="1290" max="1290" width="35.5703125" style="1" bestFit="1" customWidth="1"/>
    <col min="1291" max="1291" width="14.140625" style="1" customWidth="1"/>
    <col min="1292" max="1292" width="41" style="1" bestFit="1" customWidth="1"/>
    <col min="1293" max="1293" width="41.42578125" style="1" bestFit="1" customWidth="1"/>
    <col min="1294" max="1294" width="13" style="1" customWidth="1"/>
    <col min="1295" max="1296" width="13.140625" style="1" customWidth="1"/>
    <col min="1297" max="1297" width="13.7109375" style="1" customWidth="1"/>
    <col min="1298" max="1298" width="13.5703125" style="1" customWidth="1"/>
    <col min="1299" max="1299" width="14" style="1" customWidth="1"/>
    <col min="1300" max="1300" width="20.7109375" style="1" customWidth="1"/>
    <col min="1301" max="1301" width="11.7109375" style="1" customWidth="1"/>
    <col min="1302" max="1302" width="11.5703125" style="1" bestFit="1" customWidth="1"/>
    <col min="1303" max="1303" width="12.7109375" style="1" customWidth="1"/>
    <col min="1304" max="1304" width="13.140625" style="1" customWidth="1"/>
    <col min="1305" max="1305" width="11.7109375" style="1" customWidth="1"/>
    <col min="1306" max="1309" width="11.5703125" style="1" bestFit="1" customWidth="1"/>
    <col min="1310" max="1310" width="15.7109375" style="1" customWidth="1"/>
    <col min="1311" max="1311" width="7.5703125" style="1" customWidth="1"/>
    <col min="1312" max="1312" width="14.42578125" style="1" bestFit="1" customWidth="1"/>
    <col min="1313" max="1313" width="24" style="1" bestFit="1" customWidth="1"/>
    <col min="1314" max="1314" width="13.7109375" style="1" customWidth="1"/>
    <col min="1315" max="1315" width="10.5703125" style="1" customWidth="1"/>
    <col min="1316" max="1316" width="11.85546875" style="1" customWidth="1"/>
    <col min="1317" max="1317" width="11.140625" style="1" customWidth="1"/>
    <col min="1318" max="1318" width="9" style="1" customWidth="1"/>
    <col min="1319" max="1319" width="25.85546875" style="1" bestFit="1" customWidth="1"/>
    <col min="1320" max="1320" width="10.42578125" style="1" customWidth="1"/>
    <col min="1321" max="1321" width="12.28515625" style="1" customWidth="1"/>
    <col min="1322" max="1322" width="12.140625" style="1" customWidth="1"/>
    <col min="1323" max="1536" width="11.42578125" style="1"/>
    <col min="1537" max="1537" width="11.7109375" style="1" customWidth="1"/>
    <col min="1538" max="1538" width="15.85546875" style="1" customWidth="1"/>
    <col min="1539" max="1539" width="14.28515625" style="1" customWidth="1"/>
    <col min="1540" max="1540" width="14" style="1" customWidth="1"/>
    <col min="1541" max="1541" width="12" style="1" customWidth="1"/>
    <col min="1542" max="1542" width="10.85546875" style="1" customWidth="1"/>
    <col min="1543" max="1543" width="14.85546875" style="1" customWidth="1"/>
    <col min="1544" max="1544" width="14.140625" style="1" customWidth="1"/>
    <col min="1545" max="1545" width="30.28515625" style="1" customWidth="1"/>
    <col min="1546" max="1546" width="35.5703125" style="1" bestFit="1" customWidth="1"/>
    <col min="1547" max="1547" width="14.140625" style="1" customWidth="1"/>
    <col min="1548" max="1548" width="41" style="1" bestFit="1" customWidth="1"/>
    <col min="1549" max="1549" width="41.42578125" style="1" bestFit="1" customWidth="1"/>
    <col min="1550" max="1550" width="13" style="1" customWidth="1"/>
    <col min="1551" max="1552" width="13.140625" style="1" customWidth="1"/>
    <col min="1553" max="1553" width="13.7109375" style="1" customWidth="1"/>
    <col min="1554" max="1554" width="13.5703125" style="1" customWidth="1"/>
    <col min="1555" max="1555" width="14" style="1" customWidth="1"/>
    <col min="1556" max="1556" width="20.7109375" style="1" customWidth="1"/>
    <col min="1557" max="1557" width="11.7109375" style="1" customWidth="1"/>
    <col min="1558" max="1558" width="11.5703125" style="1" bestFit="1" customWidth="1"/>
    <col min="1559" max="1559" width="12.7109375" style="1" customWidth="1"/>
    <col min="1560" max="1560" width="13.140625" style="1" customWidth="1"/>
    <col min="1561" max="1561" width="11.7109375" style="1" customWidth="1"/>
    <col min="1562" max="1565" width="11.5703125" style="1" bestFit="1" customWidth="1"/>
    <col min="1566" max="1566" width="15.7109375" style="1" customWidth="1"/>
    <col min="1567" max="1567" width="7.5703125" style="1" customWidth="1"/>
    <col min="1568" max="1568" width="14.42578125" style="1" bestFit="1" customWidth="1"/>
    <col min="1569" max="1569" width="24" style="1" bestFit="1" customWidth="1"/>
    <col min="1570" max="1570" width="13.7109375" style="1" customWidth="1"/>
    <col min="1571" max="1571" width="10.5703125" style="1" customWidth="1"/>
    <col min="1572" max="1572" width="11.85546875" style="1" customWidth="1"/>
    <col min="1573" max="1573" width="11.140625" style="1" customWidth="1"/>
    <col min="1574" max="1574" width="9" style="1" customWidth="1"/>
    <col min="1575" max="1575" width="25.85546875" style="1" bestFit="1" customWidth="1"/>
    <col min="1576" max="1576" width="10.42578125" style="1" customWidth="1"/>
    <col min="1577" max="1577" width="12.28515625" style="1" customWidth="1"/>
    <col min="1578" max="1578" width="12.140625" style="1" customWidth="1"/>
    <col min="1579" max="1792" width="11.42578125" style="1"/>
    <col min="1793" max="1793" width="11.7109375" style="1" customWidth="1"/>
    <col min="1794" max="1794" width="15.85546875" style="1" customWidth="1"/>
    <col min="1795" max="1795" width="14.28515625" style="1" customWidth="1"/>
    <col min="1796" max="1796" width="14" style="1" customWidth="1"/>
    <col min="1797" max="1797" width="12" style="1" customWidth="1"/>
    <col min="1798" max="1798" width="10.85546875" style="1" customWidth="1"/>
    <col min="1799" max="1799" width="14.85546875" style="1" customWidth="1"/>
    <col min="1800" max="1800" width="14.140625" style="1" customWidth="1"/>
    <col min="1801" max="1801" width="30.28515625" style="1" customWidth="1"/>
    <col min="1802" max="1802" width="35.5703125" style="1" bestFit="1" customWidth="1"/>
    <col min="1803" max="1803" width="14.140625" style="1" customWidth="1"/>
    <col min="1804" max="1804" width="41" style="1" bestFit="1" customWidth="1"/>
    <col min="1805" max="1805" width="41.42578125" style="1" bestFit="1" customWidth="1"/>
    <col min="1806" max="1806" width="13" style="1" customWidth="1"/>
    <col min="1807" max="1808" width="13.140625" style="1" customWidth="1"/>
    <col min="1809" max="1809" width="13.7109375" style="1" customWidth="1"/>
    <col min="1810" max="1810" width="13.5703125" style="1" customWidth="1"/>
    <col min="1811" max="1811" width="14" style="1" customWidth="1"/>
    <col min="1812" max="1812" width="20.7109375" style="1" customWidth="1"/>
    <col min="1813" max="1813" width="11.7109375" style="1" customWidth="1"/>
    <col min="1814" max="1814" width="11.5703125" style="1" bestFit="1" customWidth="1"/>
    <col min="1815" max="1815" width="12.7109375" style="1" customWidth="1"/>
    <col min="1816" max="1816" width="13.140625" style="1" customWidth="1"/>
    <col min="1817" max="1817" width="11.7109375" style="1" customWidth="1"/>
    <col min="1818" max="1821" width="11.5703125" style="1" bestFit="1" customWidth="1"/>
    <col min="1822" max="1822" width="15.7109375" style="1" customWidth="1"/>
    <col min="1823" max="1823" width="7.5703125" style="1" customWidth="1"/>
    <col min="1824" max="1824" width="14.42578125" style="1" bestFit="1" customWidth="1"/>
    <col min="1825" max="1825" width="24" style="1" bestFit="1" customWidth="1"/>
    <col min="1826" max="1826" width="13.7109375" style="1" customWidth="1"/>
    <col min="1827" max="1827" width="10.5703125" style="1" customWidth="1"/>
    <col min="1828" max="1828" width="11.85546875" style="1" customWidth="1"/>
    <col min="1829" max="1829" width="11.140625" style="1" customWidth="1"/>
    <col min="1830" max="1830" width="9" style="1" customWidth="1"/>
    <col min="1831" max="1831" width="25.85546875" style="1" bestFit="1" customWidth="1"/>
    <col min="1832" max="1832" width="10.42578125" style="1" customWidth="1"/>
    <col min="1833" max="1833" width="12.28515625" style="1" customWidth="1"/>
    <col min="1834" max="1834" width="12.140625" style="1" customWidth="1"/>
    <col min="1835" max="2048" width="11.42578125" style="1"/>
    <col min="2049" max="2049" width="11.7109375" style="1" customWidth="1"/>
    <col min="2050" max="2050" width="15.85546875" style="1" customWidth="1"/>
    <col min="2051" max="2051" width="14.28515625" style="1" customWidth="1"/>
    <col min="2052" max="2052" width="14" style="1" customWidth="1"/>
    <col min="2053" max="2053" width="12" style="1" customWidth="1"/>
    <col min="2054" max="2054" width="10.85546875" style="1" customWidth="1"/>
    <col min="2055" max="2055" width="14.85546875" style="1" customWidth="1"/>
    <col min="2056" max="2056" width="14.140625" style="1" customWidth="1"/>
    <col min="2057" max="2057" width="30.28515625" style="1" customWidth="1"/>
    <col min="2058" max="2058" width="35.5703125" style="1" bestFit="1" customWidth="1"/>
    <col min="2059" max="2059" width="14.140625" style="1" customWidth="1"/>
    <col min="2060" max="2060" width="41" style="1" bestFit="1" customWidth="1"/>
    <col min="2061" max="2061" width="41.42578125" style="1" bestFit="1" customWidth="1"/>
    <col min="2062" max="2062" width="13" style="1" customWidth="1"/>
    <col min="2063" max="2064" width="13.140625" style="1" customWidth="1"/>
    <col min="2065" max="2065" width="13.7109375" style="1" customWidth="1"/>
    <col min="2066" max="2066" width="13.5703125" style="1" customWidth="1"/>
    <col min="2067" max="2067" width="14" style="1" customWidth="1"/>
    <col min="2068" max="2068" width="20.7109375" style="1" customWidth="1"/>
    <col min="2069" max="2069" width="11.7109375" style="1" customWidth="1"/>
    <col min="2070" max="2070" width="11.5703125" style="1" bestFit="1" customWidth="1"/>
    <col min="2071" max="2071" width="12.7109375" style="1" customWidth="1"/>
    <col min="2072" max="2072" width="13.140625" style="1" customWidth="1"/>
    <col min="2073" max="2073" width="11.7109375" style="1" customWidth="1"/>
    <col min="2074" max="2077" width="11.5703125" style="1" bestFit="1" customWidth="1"/>
    <col min="2078" max="2078" width="15.7109375" style="1" customWidth="1"/>
    <col min="2079" max="2079" width="7.5703125" style="1" customWidth="1"/>
    <col min="2080" max="2080" width="14.42578125" style="1" bestFit="1" customWidth="1"/>
    <col min="2081" max="2081" width="24" style="1" bestFit="1" customWidth="1"/>
    <col min="2082" max="2082" width="13.7109375" style="1" customWidth="1"/>
    <col min="2083" max="2083" width="10.5703125" style="1" customWidth="1"/>
    <col min="2084" max="2084" width="11.85546875" style="1" customWidth="1"/>
    <col min="2085" max="2085" width="11.140625" style="1" customWidth="1"/>
    <col min="2086" max="2086" width="9" style="1" customWidth="1"/>
    <col min="2087" max="2087" width="25.85546875" style="1" bestFit="1" customWidth="1"/>
    <col min="2088" max="2088" width="10.42578125" style="1" customWidth="1"/>
    <col min="2089" max="2089" width="12.28515625" style="1" customWidth="1"/>
    <col min="2090" max="2090" width="12.140625" style="1" customWidth="1"/>
    <col min="2091" max="2304" width="11.42578125" style="1"/>
    <col min="2305" max="2305" width="11.7109375" style="1" customWidth="1"/>
    <col min="2306" max="2306" width="15.85546875" style="1" customWidth="1"/>
    <col min="2307" max="2307" width="14.28515625" style="1" customWidth="1"/>
    <col min="2308" max="2308" width="14" style="1" customWidth="1"/>
    <col min="2309" max="2309" width="12" style="1" customWidth="1"/>
    <col min="2310" max="2310" width="10.85546875" style="1" customWidth="1"/>
    <col min="2311" max="2311" width="14.85546875" style="1" customWidth="1"/>
    <col min="2312" max="2312" width="14.140625" style="1" customWidth="1"/>
    <col min="2313" max="2313" width="30.28515625" style="1" customWidth="1"/>
    <col min="2314" max="2314" width="35.5703125" style="1" bestFit="1" customWidth="1"/>
    <col min="2315" max="2315" width="14.140625" style="1" customWidth="1"/>
    <col min="2316" max="2316" width="41" style="1" bestFit="1" customWidth="1"/>
    <col min="2317" max="2317" width="41.42578125" style="1" bestFit="1" customWidth="1"/>
    <col min="2318" max="2318" width="13" style="1" customWidth="1"/>
    <col min="2319" max="2320" width="13.140625" style="1" customWidth="1"/>
    <col min="2321" max="2321" width="13.7109375" style="1" customWidth="1"/>
    <col min="2322" max="2322" width="13.5703125" style="1" customWidth="1"/>
    <col min="2323" max="2323" width="14" style="1" customWidth="1"/>
    <col min="2324" max="2324" width="20.7109375" style="1" customWidth="1"/>
    <col min="2325" max="2325" width="11.7109375" style="1" customWidth="1"/>
    <col min="2326" max="2326" width="11.5703125" style="1" bestFit="1" customWidth="1"/>
    <col min="2327" max="2327" width="12.7109375" style="1" customWidth="1"/>
    <col min="2328" max="2328" width="13.140625" style="1" customWidth="1"/>
    <col min="2329" max="2329" width="11.7109375" style="1" customWidth="1"/>
    <col min="2330" max="2333" width="11.5703125" style="1" bestFit="1" customWidth="1"/>
    <col min="2334" max="2334" width="15.7109375" style="1" customWidth="1"/>
    <col min="2335" max="2335" width="7.5703125" style="1" customWidth="1"/>
    <col min="2336" max="2336" width="14.42578125" style="1" bestFit="1" customWidth="1"/>
    <col min="2337" max="2337" width="24" style="1" bestFit="1" customWidth="1"/>
    <col min="2338" max="2338" width="13.7109375" style="1" customWidth="1"/>
    <col min="2339" max="2339" width="10.5703125" style="1" customWidth="1"/>
    <col min="2340" max="2340" width="11.85546875" style="1" customWidth="1"/>
    <col min="2341" max="2341" width="11.140625" style="1" customWidth="1"/>
    <col min="2342" max="2342" width="9" style="1" customWidth="1"/>
    <col min="2343" max="2343" width="25.85546875" style="1" bestFit="1" customWidth="1"/>
    <col min="2344" max="2344" width="10.42578125" style="1" customWidth="1"/>
    <col min="2345" max="2345" width="12.28515625" style="1" customWidth="1"/>
    <col min="2346" max="2346" width="12.140625" style="1" customWidth="1"/>
    <col min="2347" max="2560" width="11.42578125" style="1"/>
    <col min="2561" max="2561" width="11.7109375" style="1" customWidth="1"/>
    <col min="2562" max="2562" width="15.85546875" style="1" customWidth="1"/>
    <col min="2563" max="2563" width="14.28515625" style="1" customWidth="1"/>
    <col min="2564" max="2564" width="14" style="1" customWidth="1"/>
    <col min="2565" max="2565" width="12" style="1" customWidth="1"/>
    <col min="2566" max="2566" width="10.85546875" style="1" customWidth="1"/>
    <col min="2567" max="2567" width="14.85546875" style="1" customWidth="1"/>
    <col min="2568" max="2568" width="14.140625" style="1" customWidth="1"/>
    <col min="2569" max="2569" width="30.28515625" style="1" customWidth="1"/>
    <col min="2570" max="2570" width="35.5703125" style="1" bestFit="1" customWidth="1"/>
    <col min="2571" max="2571" width="14.140625" style="1" customWidth="1"/>
    <col min="2572" max="2572" width="41" style="1" bestFit="1" customWidth="1"/>
    <col min="2573" max="2573" width="41.42578125" style="1" bestFit="1" customWidth="1"/>
    <col min="2574" max="2574" width="13" style="1" customWidth="1"/>
    <col min="2575" max="2576" width="13.140625" style="1" customWidth="1"/>
    <col min="2577" max="2577" width="13.7109375" style="1" customWidth="1"/>
    <col min="2578" max="2578" width="13.5703125" style="1" customWidth="1"/>
    <col min="2579" max="2579" width="14" style="1" customWidth="1"/>
    <col min="2580" max="2580" width="20.7109375" style="1" customWidth="1"/>
    <col min="2581" max="2581" width="11.7109375" style="1" customWidth="1"/>
    <col min="2582" max="2582" width="11.5703125" style="1" bestFit="1" customWidth="1"/>
    <col min="2583" max="2583" width="12.7109375" style="1" customWidth="1"/>
    <col min="2584" max="2584" width="13.140625" style="1" customWidth="1"/>
    <col min="2585" max="2585" width="11.7109375" style="1" customWidth="1"/>
    <col min="2586" max="2589" width="11.5703125" style="1" bestFit="1" customWidth="1"/>
    <col min="2590" max="2590" width="15.7109375" style="1" customWidth="1"/>
    <col min="2591" max="2591" width="7.5703125" style="1" customWidth="1"/>
    <col min="2592" max="2592" width="14.42578125" style="1" bestFit="1" customWidth="1"/>
    <col min="2593" max="2593" width="24" style="1" bestFit="1" customWidth="1"/>
    <col min="2594" max="2594" width="13.7109375" style="1" customWidth="1"/>
    <col min="2595" max="2595" width="10.5703125" style="1" customWidth="1"/>
    <col min="2596" max="2596" width="11.85546875" style="1" customWidth="1"/>
    <col min="2597" max="2597" width="11.140625" style="1" customWidth="1"/>
    <col min="2598" max="2598" width="9" style="1" customWidth="1"/>
    <col min="2599" max="2599" width="25.85546875" style="1" bestFit="1" customWidth="1"/>
    <col min="2600" max="2600" width="10.42578125" style="1" customWidth="1"/>
    <col min="2601" max="2601" width="12.28515625" style="1" customWidth="1"/>
    <col min="2602" max="2602" width="12.140625" style="1" customWidth="1"/>
    <col min="2603" max="2816" width="11.42578125" style="1"/>
    <col min="2817" max="2817" width="11.7109375" style="1" customWidth="1"/>
    <col min="2818" max="2818" width="15.85546875" style="1" customWidth="1"/>
    <col min="2819" max="2819" width="14.28515625" style="1" customWidth="1"/>
    <col min="2820" max="2820" width="14" style="1" customWidth="1"/>
    <col min="2821" max="2821" width="12" style="1" customWidth="1"/>
    <col min="2822" max="2822" width="10.85546875" style="1" customWidth="1"/>
    <col min="2823" max="2823" width="14.85546875" style="1" customWidth="1"/>
    <col min="2824" max="2824" width="14.140625" style="1" customWidth="1"/>
    <col min="2825" max="2825" width="30.28515625" style="1" customWidth="1"/>
    <col min="2826" max="2826" width="35.5703125" style="1" bestFit="1" customWidth="1"/>
    <col min="2827" max="2827" width="14.140625" style="1" customWidth="1"/>
    <col min="2828" max="2828" width="41" style="1" bestFit="1" customWidth="1"/>
    <col min="2829" max="2829" width="41.42578125" style="1" bestFit="1" customWidth="1"/>
    <col min="2830" max="2830" width="13" style="1" customWidth="1"/>
    <col min="2831" max="2832" width="13.140625" style="1" customWidth="1"/>
    <col min="2833" max="2833" width="13.7109375" style="1" customWidth="1"/>
    <col min="2834" max="2834" width="13.5703125" style="1" customWidth="1"/>
    <col min="2835" max="2835" width="14" style="1" customWidth="1"/>
    <col min="2836" max="2836" width="20.7109375" style="1" customWidth="1"/>
    <col min="2837" max="2837" width="11.7109375" style="1" customWidth="1"/>
    <col min="2838" max="2838" width="11.5703125" style="1" bestFit="1" customWidth="1"/>
    <col min="2839" max="2839" width="12.7109375" style="1" customWidth="1"/>
    <col min="2840" max="2840" width="13.140625" style="1" customWidth="1"/>
    <col min="2841" max="2841" width="11.7109375" style="1" customWidth="1"/>
    <col min="2842" max="2845" width="11.5703125" style="1" bestFit="1" customWidth="1"/>
    <col min="2846" max="2846" width="15.7109375" style="1" customWidth="1"/>
    <col min="2847" max="2847" width="7.5703125" style="1" customWidth="1"/>
    <col min="2848" max="2848" width="14.42578125" style="1" bestFit="1" customWidth="1"/>
    <col min="2849" max="2849" width="24" style="1" bestFit="1" customWidth="1"/>
    <col min="2850" max="2850" width="13.7109375" style="1" customWidth="1"/>
    <col min="2851" max="2851" width="10.5703125" style="1" customWidth="1"/>
    <col min="2852" max="2852" width="11.85546875" style="1" customWidth="1"/>
    <col min="2853" max="2853" width="11.140625" style="1" customWidth="1"/>
    <col min="2854" max="2854" width="9" style="1" customWidth="1"/>
    <col min="2855" max="2855" width="25.85546875" style="1" bestFit="1" customWidth="1"/>
    <col min="2856" max="2856" width="10.42578125" style="1" customWidth="1"/>
    <col min="2857" max="2857" width="12.28515625" style="1" customWidth="1"/>
    <col min="2858" max="2858" width="12.140625" style="1" customWidth="1"/>
    <col min="2859" max="3072" width="11.42578125" style="1"/>
    <col min="3073" max="3073" width="11.7109375" style="1" customWidth="1"/>
    <col min="3074" max="3074" width="15.85546875" style="1" customWidth="1"/>
    <col min="3075" max="3075" width="14.28515625" style="1" customWidth="1"/>
    <col min="3076" max="3076" width="14" style="1" customWidth="1"/>
    <col min="3077" max="3077" width="12" style="1" customWidth="1"/>
    <col min="3078" max="3078" width="10.85546875" style="1" customWidth="1"/>
    <col min="3079" max="3079" width="14.85546875" style="1" customWidth="1"/>
    <col min="3080" max="3080" width="14.140625" style="1" customWidth="1"/>
    <col min="3081" max="3081" width="30.28515625" style="1" customWidth="1"/>
    <col min="3082" max="3082" width="35.5703125" style="1" bestFit="1" customWidth="1"/>
    <col min="3083" max="3083" width="14.140625" style="1" customWidth="1"/>
    <col min="3084" max="3084" width="41" style="1" bestFit="1" customWidth="1"/>
    <col min="3085" max="3085" width="41.42578125" style="1" bestFit="1" customWidth="1"/>
    <col min="3086" max="3086" width="13" style="1" customWidth="1"/>
    <col min="3087" max="3088" width="13.140625" style="1" customWidth="1"/>
    <col min="3089" max="3089" width="13.7109375" style="1" customWidth="1"/>
    <col min="3090" max="3090" width="13.5703125" style="1" customWidth="1"/>
    <col min="3091" max="3091" width="14" style="1" customWidth="1"/>
    <col min="3092" max="3092" width="20.7109375" style="1" customWidth="1"/>
    <col min="3093" max="3093" width="11.7109375" style="1" customWidth="1"/>
    <col min="3094" max="3094" width="11.5703125" style="1" bestFit="1" customWidth="1"/>
    <col min="3095" max="3095" width="12.7109375" style="1" customWidth="1"/>
    <col min="3096" max="3096" width="13.140625" style="1" customWidth="1"/>
    <col min="3097" max="3097" width="11.7109375" style="1" customWidth="1"/>
    <col min="3098" max="3101" width="11.5703125" style="1" bestFit="1" customWidth="1"/>
    <col min="3102" max="3102" width="15.7109375" style="1" customWidth="1"/>
    <col min="3103" max="3103" width="7.5703125" style="1" customWidth="1"/>
    <col min="3104" max="3104" width="14.42578125" style="1" bestFit="1" customWidth="1"/>
    <col min="3105" max="3105" width="24" style="1" bestFit="1" customWidth="1"/>
    <col min="3106" max="3106" width="13.7109375" style="1" customWidth="1"/>
    <col min="3107" max="3107" width="10.5703125" style="1" customWidth="1"/>
    <col min="3108" max="3108" width="11.85546875" style="1" customWidth="1"/>
    <col min="3109" max="3109" width="11.140625" style="1" customWidth="1"/>
    <col min="3110" max="3110" width="9" style="1" customWidth="1"/>
    <col min="3111" max="3111" width="25.85546875" style="1" bestFit="1" customWidth="1"/>
    <col min="3112" max="3112" width="10.42578125" style="1" customWidth="1"/>
    <col min="3113" max="3113" width="12.28515625" style="1" customWidth="1"/>
    <col min="3114" max="3114" width="12.140625" style="1" customWidth="1"/>
    <col min="3115" max="3328" width="11.42578125" style="1"/>
    <col min="3329" max="3329" width="11.7109375" style="1" customWidth="1"/>
    <col min="3330" max="3330" width="15.85546875" style="1" customWidth="1"/>
    <col min="3331" max="3331" width="14.28515625" style="1" customWidth="1"/>
    <col min="3332" max="3332" width="14" style="1" customWidth="1"/>
    <col min="3333" max="3333" width="12" style="1" customWidth="1"/>
    <col min="3334" max="3334" width="10.85546875" style="1" customWidth="1"/>
    <col min="3335" max="3335" width="14.85546875" style="1" customWidth="1"/>
    <col min="3336" max="3336" width="14.140625" style="1" customWidth="1"/>
    <col min="3337" max="3337" width="30.28515625" style="1" customWidth="1"/>
    <col min="3338" max="3338" width="35.5703125" style="1" bestFit="1" customWidth="1"/>
    <col min="3339" max="3339" width="14.140625" style="1" customWidth="1"/>
    <col min="3340" max="3340" width="41" style="1" bestFit="1" customWidth="1"/>
    <col min="3341" max="3341" width="41.42578125" style="1" bestFit="1" customWidth="1"/>
    <col min="3342" max="3342" width="13" style="1" customWidth="1"/>
    <col min="3343" max="3344" width="13.140625" style="1" customWidth="1"/>
    <col min="3345" max="3345" width="13.7109375" style="1" customWidth="1"/>
    <col min="3346" max="3346" width="13.5703125" style="1" customWidth="1"/>
    <col min="3347" max="3347" width="14" style="1" customWidth="1"/>
    <col min="3348" max="3348" width="20.7109375" style="1" customWidth="1"/>
    <col min="3349" max="3349" width="11.7109375" style="1" customWidth="1"/>
    <col min="3350" max="3350" width="11.5703125" style="1" bestFit="1" customWidth="1"/>
    <col min="3351" max="3351" width="12.7109375" style="1" customWidth="1"/>
    <col min="3352" max="3352" width="13.140625" style="1" customWidth="1"/>
    <col min="3353" max="3353" width="11.7109375" style="1" customWidth="1"/>
    <col min="3354" max="3357" width="11.5703125" style="1" bestFit="1" customWidth="1"/>
    <col min="3358" max="3358" width="15.7109375" style="1" customWidth="1"/>
    <col min="3359" max="3359" width="7.5703125" style="1" customWidth="1"/>
    <col min="3360" max="3360" width="14.42578125" style="1" bestFit="1" customWidth="1"/>
    <col min="3361" max="3361" width="24" style="1" bestFit="1" customWidth="1"/>
    <col min="3362" max="3362" width="13.7109375" style="1" customWidth="1"/>
    <col min="3363" max="3363" width="10.5703125" style="1" customWidth="1"/>
    <col min="3364" max="3364" width="11.85546875" style="1" customWidth="1"/>
    <col min="3365" max="3365" width="11.140625" style="1" customWidth="1"/>
    <col min="3366" max="3366" width="9" style="1" customWidth="1"/>
    <col min="3367" max="3367" width="25.85546875" style="1" bestFit="1" customWidth="1"/>
    <col min="3368" max="3368" width="10.42578125" style="1" customWidth="1"/>
    <col min="3369" max="3369" width="12.28515625" style="1" customWidth="1"/>
    <col min="3370" max="3370" width="12.140625" style="1" customWidth="1"/>
    <col min="3371" max="3584" width="11.42578125" style="1"/>
    <col min="3585" max="3585" width="11.7109375" style="1" customWidth="1"/>
    <col min="3586" max="3586" width="15.85546875" style="1" customWidth="1"/>
    <col min="3587" max="3587" width="14.28515625" style="1" customWidth="1"/>
    <col min="3588" max="3588" width="14" style="1" customWidth="1"/>
    <col min="3589" max="3589" width="12" style="1" customWidth="1"/>
    <col min="3590" max="3590" width="10.85546875" style="1" customWidth="1"/>
    <col min="3591" max="3591" width="14.85546875" style="1" customWidth="1"/>
    <col min="3592" max="3592" width="14.140625" style="1" customWidth="1"/>
    <col min="3593" max="3593" width="30.28515625" style="1" customWidth="1"/>
    <col min="3594" max="3594" width="35.5703125" style="1" bestFit="1" customWidth="1"/>
    <col min="3595" max="3595" width="14.140625" style="1" customWidth="1"/>
    <col min="3596" max="3596" width="41" style="1" bestFit="1" customWidth="1"/>
    <col min="3597" max="3597" width="41.42578125" style="1" bestFit="1" customWidth="1"/>
    <col min="3598" max="3598" width="13" style="1" customWidth="1"/>
    <col min="3599" max="3600" width="13.140625" style="1" customWidth="1"/>
    <col min="3601" max="3601" width="13.7109375" style="1" customWidth="1"/>
    <col min="3602" max="3602" width="13.5703125" style="1" customWidth="1"/>
    <col min="3603" max="3603" width="14" style="1" customWidth="1"/>
    <col min="3604" max="3604" width="20.7109375" style="1" customWidth="1"/>
    <col min="3605" max="3605" width="11.7109375" style="1" customWidth="1"/>
    <col min="3606" max="3606" width="11.5703125" style="1" bestFit="1" customWidth="1"/>
    <col min="3607" max="3607" width="12.7109375" style="1" customWidth="1"/>
    <col min="3608" max="3608" width="13.140625" style="1" customWidth="1"/>
    <col min="3609" max="3609" width="11.7109375" style="1" customWidth="1"/>
    <col min="3610" max="3613" width="11.5703125" style="1" bestFit="1" customWidth="1"/>
    <col min="3614" max="3614" width="15.7109375" style="1" customWidth="1"/>
    <col min="3615" max="3615" width="7.5703125" style="1" customWidth="1"/>
    <col min="3616" max="3616" width="14.42578125" style="1" bestFit="1" customWidth="1"/>
    <col min="3617" max="3617" width="24" style="1" bestFit="1" customWidth="1"/>
    <col min="3618" max="3618" width="13.7109375" style="1" customWidth="1"/>
    <col min="3619" max="3619" width="10.5703125" style="1" customWidth="1"/>
    <col min="3620" max="3620" width="11.85546875" style="1" customWidth="1"/>
    <col min="3621" max="3621" width="11.140625" style="1" customWidth="1"/>
    <col min="3622" max="3622" width="9" style="1" customWidth="1"/>
    <col min="3623" max="3623" width="25.85546875" style="1" bestFit="1" customWidth="1"/>
    <col min="3624" max="3624" width="10.42578125" style="1" customWidth="1"/>
    <col min="3625" max="3625" width="12.28515625" style="1" customWidth="1"/>
    <col min="3626" max="3626" width="12.140625" style="1" customWidth="1"/>
    <col min="3627" max="3840" width="11.42578125" style="1"/>
    <col min="3841" max="3841" width="11.7109375" style="1" customWidth="1"/>
    <col min="3842" max="3842" width="15.85546875" style="1" customWidth="1"/>
    <col min="3843" max="3843" width="14.28515625" style="1" customWidth="1"/>
    <col min="3844" max="3844" width="14" style="1" customWidth="1"/>
    <col min="3845" max="3845" width="12" style="1" customWidth="1"/>
    <col min="3846" max="3846" width="10.85546875" style="1" customWidth="1"/>
    <col min="3847" max="3847" width="14.85546875" style="1" customWidth="1"/>
    <col min="3848" max="3848" width="14.140625" style="1" customWidth="1"/>
    <col min="3849" max="3849" width="30.28515625" style="1" customWidth="1"/>
    <col min="3850" max="3850" width="35.5703125" style="1" bestFit="1" customWidth="1"/>
    <col min="3851" max="3851" width="14.140625" style="1" customWidth="1"/>
    <col min="3852" max="3852" width="41" style="1" bestFit="1" customWidth="1"/>
    <col min="3853" max="3853" width="41.42578125" style="1" bestFit="1" customWidth="1"/>
    <col min="3854" max="3854" width="13" style="1" customWidth="1"/>
    <col min="3855" max="3856" width="13.140625" style="1" customWidth="1"/>
    <col min="3857" max="3857" width="13.7109375" style="1" customWidth="1"/>
    <col min="3858" max="3858" width="13.5703125" style="1" customWidth="1"/>
    <col min="3859" max="3859" width="14" style="1" customWidth="1"/>
    <col min="3860" max="3860" width="20.7109375" style="1" customWidth="1"/>
    <col min="3861" max="3861" width="11.7109375" style="1" customWidth="1"/>
    <col min="3862" max="3862" width="11.5703125" style="1" bestFit="1" customWidth="1"/>
    <col min="3863" max="3863" width="12.7109375" style="1" customWidth="1"/>
    <col min="3864" max="3864" width="13.140625" style="1" customWidth="1"/>
    <col min="3865" max="3865" width="11.7109375" style="1" customWidth="1"/>
    <col min="3866" max="3869" width="11.5703125" style="1" bestFit="1" customWidth="1"/>
    <col min="3870" max="3870" width="15.7109375" style="1" customWidth="1"/>
    <col min="3871" max="3871" width="7.5703125" style="1" customWidth="1"/>
    <col min="3872" max="3872" width="14.42578125" style="1" bestFit="1" customWidth="1"/>
    <col min="3873" max="3873" width="24" style="1" bestFit="1" customWidth="1"/>
    <col min="3874" max="3874" width="13.7109375" style="1" customWidth="1"/>
    <col min="3875" max="3875" width="10.5703125" style="1" customWidth="1"/>
    <col min="3876" max="3876" width="11.85546875" style="1" customWidth="1"/>
    <col min="3877" max="3877" width="11.140625" style="1" customWidth="1"/>
    <col min="3878" max="3878" width="9" style="1" customWidth="1"/>
    <col min="3879" max="3879" width="25.85546875" style="1" bestFit="1" customWidth="1"/>
    <col min="3880" max="3880" width="10.42578125" style="1" customWidth="1"/>
    <col min="3881" max="3881" width="12.28515625" style="1" customWidth="1"/>
    <col min="3882" max="3882" width="12.140625" style="1" customWidth="1"/>
    <col min="3883" max="4096" width="11.42578125" style="1"/>
    <col min="4097" max="4097" width="11.7109375" style="1" customWidth="1"/>
    <col min="4098" max="4098" width="15.85546875" style="1" customWidth="1"/>
    <col min="4099" max="4099" width="14.28515625" style="1" customWidth="1"/>
    <col min="4100" max="4100" width="14" style="1" customWidth="1"/>
    <col min="4101" max="4101" width="12" style="1" customWidth="1"/>
    <col min="4102" max="4102" width="10.85546875" style="1" customWidth="1"/>
    <col min="4103" max="4103" width="14.85546875" style="1" customWidth="1"/>
    <col min="4104" max="4104" width="14.140625" style="1" customWidth="1"/>
    <col min="4105" max="4105" width="30.28515625" style="1" customWidth="1"/>
    <col min="4106" max="4106" width="35.5703125" style="1" bestFit="1" customWidth="1"/>
    <col min="4107" max="4107" width="14.140625" style="1" customWidth="1"/>
    <col min="4108" max="4108" width="41" style="1" bestFit="1" customWidth="1"/>
    <col min="4109" max="4109" width="41.42578125" style="1" bestFit="1" customWidth="1"/>
    <col min="4110" max="4110" width="13" style="1" customWidth="1"/>
    <col min="4111" max="4112" width="13.140625" style="1" customWidth="1"/>
    <col min="4113" max="4113" width="13.7109375" style="1" customWidth="1"/>
    <col min="4114" max="4114" width="13.5703125" style="1" customWidth="1"/>
    <col min="4115" max="4115" width="14" style="1" customWidth="1"/>
    <col min="4116" max="4116" width="20.7109375" style="1" customWidth="1"/>
    <col min="4117" max="4117" width="11.7109375" style="1" customWidth="1"/>
    <col min="4118" max="4118" width="11.5703125" style="1" bestFit="1" customWidth="1"/>
    <col min="4119" max="4119" width="12.7109375" style="1" customWidth="1"/>
    <col min="4120" max="4120" width="13.140625" style="1" customWidth="1"/>
    <col min="4121" max="4121" width="11.7109375" style="1" customWidth="1"/>
    <col min="4122" max="4125" width="11.5703125" style="1" bestFit="1" customWidth="1"/>
    <col min="4126" max="4126" width="15.7109375" style="1" customWidth="1"/>
    <col min="4127" max="4127" width="7.5703125" style="1" customWidth="1"/>
    <col min="4128" max="4128" width="14.42578125" style="1" bestFit="1" customWidth="1"/>
    <col min="4129" max="4129" width="24" style="1" bestFit="1" customWidth="1"/>
    <col min="4130" max="4130" width="13.7109375" style="1" customWidth="1"/>
    <col min="4131" max="4131" width="10.5703125" style="1" customWidth="1"/>
    <col min="4132" max="4132" width="11.85546875" style="1" customWidth="1"/>
    <col min="4133" max="4133" width="11.140625" style="1" customWidth="1"/>
    <col min="4134" max="4134" width="9" style="1" customWidth="1"/>
    <col min="4135" max="4135" width="25.85546875" style="1" bestFit="1" customWidth="1"/>
    <col min="4136" max="4136" width="10.42578125" style="1" customWidth="1"/>
    <col min="4137" max="4137" width="12.28515625" style="1" customWidth="1"/>
    <col min="4138" max="4138" width="12.140625" style="1" customWidth="1"/>
    <col min="4139" max="4352" width="11.42578125" style="1"/>
    <col min="4353" max="4353" width="11.7109375" style="1" customWidth="1"/>
    <col min="4354" max="4354" width="15.85546875" style="1" customWidth="1"/>
    <col min="4355" max="4355" width="14.28515625" style="1" customWidth="1"/>
    <col min="4356" max="4356" width="14" style="1" customWidth="1"/>
    <col min="4357" max="4357" width="12" style="1" customWidth="1"/>
    <col min="4358" max="4358" width="10.85546875" style="1" customWidth="1"/>
    <col min="4359" max="4359" width="14.85546875" style="1" customWidth="1"/>
    <col min="4360" max="4360" width="14.140625" style="1" customWidth="1"/>
    <col min="4361" max="4361" width="30.28515625" style="1" customWidth="1"/>
    <col min="4362" max="4362" width="35.5703125" style="1" bestFit="1" customWidth="1"/>
    <col min="4363" max="4363" width="14.140625" style="1" customWidth="1"/>
    <col min="4364" max="4364" width="41" style="1" bestFit="1" customWidth="1"/>
    <col min="4365" max="4365" width="41.42578125" style="1" bestFit="1" customWidth="1"/>
    <col min="4366" max="4366" width="13" style="1" customWidth="1"/>
    <col min="4367" max="4368" width="13.140625" style="1" customWidth="1"/>
    <col min="4369" max="4369" width="13.7109375" style="1" customWidth="1"/>
    <col min="4370" max="4370" width="13.5703125" style="1" customWidth="1"/>
    <col min="4371" max="4371" width="14" style="1" customWidth="1"/>
    <col min="4372" max="4372" width="20.7109375" style="1" customWidth="1"/>
    <col min="4373" max="4373" width="11.7109375" style="1" customWidth="1"/>
    <col min="4374" max="4374" width="11.5703125" style="1" bestFit="1" customWidth="1"/>
    <col min="4375" max="4375" width="12.7109375" style="1" customWidth="1"/>
    <col min="4376" max="4376" width="13.140625" style="1" customWidth="1"/>
    <col min="4377" max="4377" width="11.7109375" style="1" customWidth="1"/>
    <col min="4378" max="4381" width="11.5703125" style="1" bestFit="1" customWidth="1"/>
    <col min="4382" max="4382" width="15.7109375" style="1" customWidth="1"/>
    <col min="4383" max="4383" width="7.5703125" style="1" customWidth="1"/>
    <col min="4384" max="4384" width="14.42578125" style="1" bestFit="1" customWidth="1"/>
    <col min="4385" max="4385" width="24" style="1" bestFit="1" customWidth="1"/>
    <col min="4386" max="4386" width="13.7109375" style="1" customWidth="1"/>
    <col min="4387" max="4387" width="10.5703125" style="1" customWidth="1"/>
    <col min="4388" max="4388" width="11.85546875" style="1" customWidth="1"/>
    <col min="4389" max="4389" width="11.140625" style="1" customWidth="1"/>
    <col min="4390" max="4390" width="9" style="1" customWidth="1"/>
    <col min="4391" max="4391" width="25.85546875" style="1" bestFit="1" customWidth="1"/>
    <col min="4392" max="4392" width="10.42578125" style="1" customWidth="1"/>
    <col min="4393" max="4393" width="12.28515625" style="1" customWidth="1"/>
    <col min="4394" max="4394" width="12.140625" style="1" customWidth="1"/>
    <col min="4395" max="4608" width="11.42578125" style="1"/>
    <col min="4609" max="4609" width="11.7109375" style="1" customWidth="1"/>
    <col min="4610" max="4610" width="15.85546875" style="1" customWidth="1"/>
    <col min="4611" max="4611" width="14.28515625" style="1" customWidth="1"/>
    <col min="4612" max="4612" width="14" style="1" customWidth="1"/>
    <col min="4613" max="4613" width="12" style="1" customWidth="1"/>
    <col min="4614" max="4614" width="10.85546875" style="1" customWidth="1"/>
    <col min="4615" max="4615" width="14.85546875" style="1" customWidth="1"/>
    <col min="4616" max="4616" width="14.140625" style="1" customWidth="1"/>
    <col min="4617" max="4617" width="30.28515625" style="1" customWidth="1"/>
    <col min="4618" max="4618" width="35.5703125" style="1" bestFit="1" customWidth="1"/>
    <col min="4619" max="4619" width="14.140625" style="1" customWidth="1"/>
    <col min="4620" max="4620" width="41" style="1" bestFit="1" customWidth="1"/>
    <col min="4621" max="4621" width="41.42578125" style="1" bestFit="1" customWidth="1"/>
    <col min="4622" max="4622" width="13" style="1" customWidth="1"/>
    <col min="4623" max="4624" width="13.140625" style="1" customWidth="1"/>
    <col min="4625" max="4625" width="13.7109375" style="1" customWidth="1"/>
    <col min="4626" max="4626" width="13.5703125" style="1" customWidth="1"/>
    <col min="4627" max="4627" width="14" style="1" customWidth="1"/>
    <col min="4628" max="4628" width="20.7109375" style="1" customWidth="1"/>
    <col min="4629" max="4629" width="11.7109375" style="1" customWidth="1"/>
    <col min="4630" max="4630" width="11.5703125" style="1" bestFit="1" customWidth="1"/>
    <col min="4631" max="4631" width="12.7109375" style="1" customWidth="1"/>
    <col min="4632" max="4632" width="13.140625" style="1" customWidth="1"/>
    <col min="4633" max="4633" width="11.7109375" style="1" customWidth="1"/>
    <col min="4634" max="4637" width="11.5703125" style="1" bestFit="1" customWidth="1"/>
    <col min="4638" max="4638" width="15.7109375" style="1" customWidth="1"/>
    <col min="4639" max="4639" width="7.5703125" style="1" customWidth="1"/>
    <col min="4640" max="4640" width="14.42578125" style="1" bestFit="1" customWidth="1"/>
    <col min="4641" max="4641" width="24" style="1" bestFit="1" customWidth="1"/>
    <col min="4642" max="4642" width="13.7109375" style="1" customWidth="1"/>
    <col min="4643" max="4643" width="10.5703125" style="1" customWidth="1"/>
    <col min="4644" max="4644" width="11.85546875" style="1" customWidth="1"/>
    <col min="4645" max="4645" width="11.140625" style="1" customWidth="1"/>
    <col min="4646" max="4646" width="9" style="1" customWidth="1"/>
    <col min="4647" max="4647" width="25.85546875" style="1" bestFit="1" customWidth="1"/>
    <col min="4648" max="4648" width="10.42578125" style="1" customWidth="1"/>
    <col min="4649" max="4649" width="12.28515625" style="1" customWidth="1"/>
    <col min="4650" max="4650" width="12.140625" style="1" customWidth="1"/>
    <col min="4651" max="4864" width="11.42578125" style="1"/>
    <col min="4865" max="4865" width="11.7109375" style="1" customWidth="1"/>
    <col min="4866" max="4866" width="15.85546875" style="1" customWidth="1"/>
    <col min="4867" max="4867" width="14.28515625" style="1" customWidth="1"/>
    <col min="4868" max="4868" width="14" style="1" customWidth="1"/>
    <col min="4869" max="4869" width="12" style="1" customWidth="1"/>
    <col min="4870" max="4870" width="10.85546875" style="1" customWidth="1"/>
    <col min="4871" max="4871" width="14.85546875" style="1" customWidth="1"/>
    <col min="4872" max="4872" width="14.140625" style="1" customWidth="1"/>
    <col min="4873" max="4873" width="30.28515625" style="1" customWidth="1"/>
    <col min="4874" max="4874" width="35.5703125" style="1" bestFit="1" customWidth="1"/>
    <col min="4875" max="4875" width="14.140625" style="1" customWidth="1"/>
    <col min="4876" max="4876" width="41" style="1" bestFit="1" customWidth="1"/>
    <col min="4877" max="4877" width="41.42578125" style="1" bestFit="1" customWidth="1"/>
    <col min="4878" max="4878" width="13" style="1" customWidth="1"/>
    <col min="4879" max="4880" width="13.140625" style="1" customWidth="1"/>
    <col min="4881" max="4881" width="13.7109375" style="1" customWidth="1"/>
    <col min="4882" max="4882" width="13.5703125" style="1" customWidth="1"/>
    <col min="4883" max="4883" width="14" style="1" customWidth="1"/>
    <col min="4884" max="4884" width="20.7109375" style="1" customWidth="1"/>
    <col min="4885" max="4885" width="11.7109375" style="1" customWidth="1"/>
    <col min="4886" max="4886" width="11.5703125" style="1" bestFit="1" customWidth="1"/>
    <col min="4887" max="4887" width="12.7109375" style="1" customWidth="1"/>
    <col min="4888" max="4888" width="13.140625" style="1" customWidth="1"/>
    <col min="4889" max="4889" width="11.7109375" style="1" customWidth="1"/>
    <col min="4890" max="4893" width="11.5703125" style="1" bestFit="1" customWidth="1"/>
    <col min="4894" max="4894" width="15.7109375" style="1" customWidth="1"/>
    <col min="4895" max="4895" width="7.5703125" style="1" customWidth="1"/>
    <col min="4896" max="4896" width="14.42578125" style="1" bestFit="1" customWidth="1"/>
    <col min="4897" max="4897" width="24" style="1" bestFit="1" customWidth="1"/>
    <col min="4898" max="4898" width="13.7109375" style="1" customWidth="1"/>
    <col min="4899" max="4899" width="10.5703125" style="1" customWidth="1"/>
    <col min="4900" max="4900" width="11.85546875" style="1" customWidth="1"/>
    <col min="4901" max="4901" width="11.140625" style="1" customWidth="1"/>
    <col min="4902" max="4902" width="9" style="1" customWidth="1"/>
    <col min="4903" max="4903" width="25.85546875" style="1" bestFit="1" customWidth="1"/>
    <col min="4904" max="4904" width="10.42578125" style="1" customWidth="1"/>
    <col min="4905" max="4905" width="12.28515625" style="1" customWidth="1"/>
    <col min="4906" max="4906" width="12.140625" style="1" customWidth="1"/>
    <col min="4907" max="5120" width="11.42578125" style="1"/>
    <col min="5121" max="5121" width="11.7109375" style="1" customWidth="1"/>
    <col min="5122" max="5122" width="15.85546875" style="1" customWidth="1"/>
    <col min="5123" max="5123" width="14.28515625" style="1" customWidth="1"/>
    <col min="5124" max="5124" width="14" style="1" customWidth="1"/>
    <col min="5125" max="5125" width="12" style="1" customWidth="1"/>
    <col min="5126" max="5126" width="10.85546875" style="1" customWidth="1"/>
    <col min="5127" max="5127" width="14.85546875" style="1" customWidth="1"/>
    <col min="5128" max="5128" width="14.140625" style="1" customWidth="1"/>
    <col min="5129" max="5129" width="30.28515625" style="1" customWidth="1"/>
    <col min="5130" max="5130" width="35.5703125" style="1" bestFit="1" customWidth="1"/>
    <col min="5131" max="5131" width="14.140625" style="1" customWidth="1"/>
    <col min="5132" max="5132" width="41" style="1" bestFit="1" customWidth="1"/>
    <col min="5133" max="5133" width="41.42578125" style="1" bestFit="1" customWidth="1"/>
    <col min="5134" max="5134" width="13" style="1" customWidth="1"/>
    <col min="5135" max="5136" width="13.140625" style="1" customWidth="1"/>
    <col min="5137" max="5137" width="13.7109375" style="1" customWidth="1"/>
    <col min="5138" max="5138" width="13.5703125" style="1" customWidth="1"/>
    <col min="5139" max="5139" width="14" style="1" customWidth="1"/>
    <col min="5140" max="5140" width="20.7109375" style="1" customWidth="1"/>
    <col min="5141" max="5141" width="11.7109375" style="1" customWidth="1"/>
    <col min="5142" max="5142" width="11.5703125" style="1" bestFit="1" customWidth="1"/>
    <col min="5143" max="5143" width="12.7109375" style="1" customWidth="1"/>
    <col min="5144" max="5144" width="13.140625" style="1" customWidth="1"/>
    <col min="5145" max="5145" width="11.7109375" style="1" customWidth="1"/>
    <col min="5146" max="5149" width="11.5703125" style="1" bestFit="1" customWidth="1"/>
    <col min="5150" max="5150" width="15.7109375" style="1" customWidth="1"/>
    <col min="5151" max="5151" width="7.5703125" style="1" customWidth="1"/>
    <col min="5152" max="5152" width="14.42578125" style="1" bestFit="1" customWidth="1"/>
    <col min="5153" max="5153" width="24" style="1" bestFit="1" customWidth="1"/>
    <col min="5154" max="5154" width="13.7109375" style="1" customWidth="1"/>
    <col min="5155" max="5155" width="10.5703125" style="1" customWidth="1"/>
    <col min="5156" max="5156" width="11.85546875" style="1" customWidth="1"/>
    <col min="5157" max="5157" width="11.140625" style="1" customWidth="1"/>
    <col min="5158" max="5158" width="9" style="1" customWidth="1"/>
    <col min="5159" max="5159" width="25.85546875" style="1" bestFit="1" customWidth="1"/>
    <col min="5160" max="5160" width="10.42578125" style="1" customWidth="1"/>
    <col min="5161" max="5161" width="12.28515625" style="1" customWidth="1"/>
    <col min="5162" max="5162" width="12.140625" style="1" customWidth="1"/>
    <col min="5163" max="5376" width="11.42578125" style="1"/>
    <col min="5377" max="5377" width="11.7109375" style="1" customWidth="1"/>
    <col min="5378" max="5378" width="15.85546875" style="1" customWidth="1"/>
    <col min="5379" max="5379" width="14.28515625" style="1" customWidth="1"/>
    <col min="5380" max="5380" width="14" style="1" customWidth="1"/>
    <col min="5381" max="5381" width="12" style="1" customWidth="1"/>
    <col min="5382" max="5382" width="10.85546875" style="1" customWidth="1"/>
    <col min="5383" max="5383" width="14.85546875" style="1" customWidth="1"/>
    <col min="5384" max="5384" width="14.140625" style="1" customWidth="1"/>
    <col min="5385" max="5385" width="30.28515625" style="1" customWidth="1"/>
    <col min="5386" max="5386" width="35.5703125" style="1" bestFit="1" customWidth="1"/>
    <col min="5387" max="5387" width="14.140625" style="1" customWidth="1"/>
    <col min="5388" max="5388" width="41" style="1" bestFit="1" customWidth="1"/>
    <col min="5389" max="5389" width="41.42578125" style="1" bestFit="1" customWidth="1"/>
    <col min="5390" max="5390" width="13" style="1" customWidth="1"/>
    <col min="5391" max="5392" width="13.140625" style="1" customWidth="1"/>
    <col min="5393" max="5393" width="13.7109375" style="1" customWidth="1"/>
    <col min="5394" max="5394" width="13.5703125" style="1" customWidth="1"/>
    <col min="5395" max="5395" width="14" style="1" customWidth="1"/>
    <col min="5396" max="5396" width="20.7109375" style="1" customWidth="1"/>
    <col min="5397" max="5397" width="11.7109375" style="1" customWidth="1"/>
    <col min="5398" max="5398" width="11.5703125" style="1" bestFit="1" customWidth="1"/>
    <col min="5399" max="5399" width="12.7109375" style="1" customWidth="1"/>
    <col min="5400" max="5400" width="13.140625" style="1" customWidth="1"/>
    <col min="5401" max="5401" width="11.7109375" style="1" customWidth="1"/>
    <col min="5402" max="5405" width="11.5703125" style="1" bestFit="1" customWidth="1"/>
    <col min="5406" max="5406" width="15.7109375" style="1" customWidth="1"/>
    <col min="5407" max="5407" width="7.5703125" style="1" customWidth="1"/>
    <col min="5408" max="5408" width="14.42578125" style="1" bestFit="1" customWidth="1"/>
    <col min="5409" max="5409" width="24" style="1" bestFit="1" customWidth="1"/>
    <col min="5410" max="5410" width="13.7109375" style="1" customWidth="1"/>
    <col min="5411" max="5411" width="10.5703125" style="1" customWidth="1"/>
    <col min="5412" max="5412" width="11.85546875" style="1" customWidth="1"/>
    <col min="5413" max="5413" width="11.140625" style="1" customWidth="1"/>
    <col min="5414" max="5414" width="9" style="1" customWidth="1"/>
    <col min="5415" max="5415" width="25.85546875" style="1" bestFit="1" customWidth="1"/>
    <col min="5416" max="5416" width="10.42578125" style="1" customWidth="1"/>
    <col min="5417" max="5417" width="12.28515625" style="1" customWidth="1"/>
    <col min="5418" max="5418" width="12.140625" style="1" customWidth="1"/>
    <col min="5419" max="5632" width="11.42578125" style="1"/>
    <col min="5633" max="5633" width="11.7109375" style="1" customWidth="1"/>
    <col min="5634" max="5634" width="15.85546875" style="1" customWidth="1"/>
    <col min="5635" max="5635" width="14.28515625" style="1" customWidth="1"/>
    <col min="5636" max="5636" width="14" style="1" customWidth="1"/>
    <col min="5637" max="5637" width="12" style="1" customWidth="1"/>
    <col min="5638" max="5638" width="10.85546875" style="1" customWidth="1"/>
    <col min="5639" max="5639" width="14.85546875" style="1" customWidth="1"/>
    <col min="5640" max="5640" width="14.140625" style="1" customWidth="1"/>
    <col min="5641" max="5641" width="30.28515625" style="1" customWidth="1"/>
    <col min="5642" max="5642" width="35.5703125" style="1" bestFit="1" customWidth="1"/>
    <col min="5643" max="5643" width="14.140625" style="1" customWidth="1"/>
    <col min="5644" max="5644" width="41" style="1" bestFit="1" customWidth="1"/>
    <col min="5645" max="5645" width="41.42578125" style="1" bestFit="1" customWidth="1"/>
    <col min="5646" max="5646" width="13" style="1" customWidth="1"/>
    <col min="5647" max="5648" width="13.140625" style="1" customWidth="1"/>
    <col min="5649" max="5649" width="13.7109375" style="1" customWidth="1"/>
    <col min="5650" max="5650" width="13.5703125" style="1" customWidth="1"/>
    <col min="5651" max="5651" width="14" style="1" customWidth="1"/>
    <col min="5652" max="5652" width="20.7109375" style="1" customWidth="1"/>
    <col min="5653" max="5653" width="11.7109375" style="1" customWidth="1"/>
    <col min="5654" max="5654" width="11.5703125" style="1" bestFit="1" customWidth="1"/>
    <col min="5655" max="5655" width="12.7109375" style="1" customWidth="1"/>
    <col min="5656" max="5656" width="13.140625" style="1" customWidth="1"/>
    <col min="5657" max="5657" width="11.7109375" style="1" customWidth="1"/>
    <col min="5658" max="5661" width="11.5703125" style="1" bestFit="1" customWidth="1"/>
    <col min="5662" max="5662" width="15.7109375" style="1" customWidth="1"/>
    <col min="5663" max="5663" width="7.5703125" style="1" customWidth="1"/>
    <col min="5664" max="5664" width="14.42578125" style="1" bestFit="1" customWidth="1"/>
    <col min="5665" max="5665" width="24" style="1" bestFit="1" customWidth="1"/>
    <col min="5666" max="5666" width="13.7109375" style="1" customWidth="1"/>
    <col min="5667" max="5667" width="10.5703125" style="1" customWidth="1"/>
    <col min="5668" max="5668" width="11.85546875" style="1" customWidth="1"/>
    <col min="5669" max="5669" width="11.140625" style="1" customWidth="1"/>
    <col min="5670" max="5670" width="9" style="1" customWidth="1"/>
    <col min="5671" max="5671" width="25.85546875" style="1" bestFit="1" customWidth="1"/>
    <col min="5672" max="5672" width="10.42578125" style="1" customWidth="1"/>
    <col min="5673" max="5673" width="12.28515625" style="1" customWidth="1"/>
    <col min="5674" max="5674" width="12.140625" style="1" customWidth="1"/>
    <col min="5675" max="5888" width="11.42578125" style="1"/>
    <col min="5889" max="5889" width="11.7109375" style="1" customWidth="1"/>
    <col min="5890" max="5890" width="15.85546875" style="1" customWidth="1"/>
    <col min="5891" max="5891" width="14.28515625" style="1" customWidth="1"/>
    <col min="5892" max="5892" width="14" style="1" customWidth="1"/>
    <col min="5893" max="5893" width="12" style="1" customWidth="1"/>
    <col min="5894" max="5894" width="10.85546875" style="1" customWidth="1"/>
    <col min="5895" max="5895" width="14.85546875" style="1" customWidth="1"/>
    <col min="5896" max="5896" width="14.140625" style="1" customWidth="1"/>
    <col min="5897" max="5897" width="30.28515625" style="1" customWidth="1"/>
    <col min="5898" max="5898" width="35.5703125" style="1" bestFit="1" customWidth="1"/>
    <col min="5899" max="5899" width="14.140625" style="1" customWidth="1"/>
    <col min="5900" max="5900" width="41" style="1" bestFit="1" customWidth="1"/>
    <col min="5901" max="5901" width="41.42578125" style="1" bestFit="1" customWidth="1"/>
    <col min="5902" max="5902" width="13" style="1" customWidth="1"/>
    <col min="5903" max="5904" width="13.140625" style="1" customWidth="1"/>
    <col min="5905" max="5905" width="13.7109375" style="1" customWidth="1"/>
    <col min="5906" max="5906" width="13.5703125" style="1" customWidth="1"/>
    <col min="5907" max="5907" width="14" style="1" customWidth="1"/>
    <col min="5908" max="5908" width="20.7109375" style="1" customWidth="1"/>
    <col min="5909" max="5909" width="11.7109375" style="1" customWidth="1"/>
    <col min="5910" max="5910" width="11.5703125" style="1" bestFit="1" customWidth="1"/>
    <col min="5911" max="5911" width="12.7109375" style="1" customWidth="1"/>
    <col min="5912" max="5912" width="13.140625" style="1" customWidth="1"/>
    <col min="5913" max="5913" width="11.7109375" style="1" customWidth="1"/>
    <col min="5914" max="5917" width="11.5703125" style="1" bestFit="1" customWidth="1"/>
    <col min="5918" max="5918" width="15.7109375" style="1" customWidth="1"/>
    <col min="5919" max="5919" width="7.5703125" style="1" customWidth="1"/>
    <col min="5920" max="5920" width="14.42578125" style="1" bestFit="1" customWidth="1"/>
    <col min="5921" max="5921" width="24" style="1" bestFit="1" customWidth="1"/>
    <col min="5922" max="5922" width="13.7109375" style="1" customWidth="1"/>
    <col min="5923" max="5923" width="10.5703125" style="1" customWidth="1"/>
    <col min="5924" max="5924" width="11.85546875" style="1" customWidth="1"/>
    <col min="5925" max="5925" width="11.140625" style="1" customWidth="1"/>
    <col min="5926" max="5926" width="9" style="1" customWidth="1"/>
    <col min="5927" max="5927" width="25.85546875" style="1" bestFit="1" customWidth="1"/>
    <col min="5928" max="5928" width="10.42578125" style="1" customWidth="1"/>
    <col min="5929" max="5929" width="12.28515625" style="1" customWidth="1"/>
    <col min="5930" max="5930" width="12.140625" style="1" customWidth="1"/>
    <col min="5931" max="6144" width="11.42578125" style="1"/>
    <col min="6145" max="6145" width="11.7109375" style="1" customWidth="1"/>
    <col min="6146" max="6146" width="15.85546875" style="1" customWidth="1"/>
    <col min="6147" max="6147" width="14.28515625" style="1" customWidth="1"/>
    <col min="6148" max="6148" width="14" style="1" customWidth="1"/>
    <col min="6149" max="6149" width="12" style="1" customWidth="1"/>
    <col min="6150" max="6150" width="10.85546875" style="1" customWidth="1"/>
    <col min="6151" max="6151" width="14.85546875" style="1" customWidth="1"/>
    <col min="6152" max="6152" width="14.140625" style="1" customWidth="1"/>
    <col min="6153" max="6153" width="30.28515625" style="1" customWidth="1"/>
    <col min="6154" max="6154" width="35.5703125" style="1" bestFit="1" customWidth="1"/>
    <col min="6155" max="6155" width="14.140625" style="1" customWidth="1"/>
    <col min="6156" max="6156" width="41" style="1" bestFit="1" customWidth="1"/>
    <col min="6157" max="6157" width="41.42578125" style="1" bestFit="1" customWidth="1"/>
    <col min="6158" max="6158" width="13" style="1" customWidth="1"/>
    <col min="6159" max="6160" width="13.140625" style="1" customWidth="1"/>
    <col min="6161" max="6161" width="13.7109375" style="1" customWidth="1"/>
    <col min="6162" max="6162" width="13.5703125" style="1" customWidth="1"/>
    <col min="6163" max="6163" width="14" style="1" customWidth="1"/>
    <col min="6164" max="6164" width="20.7109375" style="1" customWidth="1"/>
    <col min="6165" max="6165" width="11.7109375" style="1" customWidth="1"/>
    <col min="6166" max="6166" width="11.5703125" style="1" bestFit="1" customWidth="1"/>
    <col min="6167" max="6167" width="12.7109375" style="1" customWidth="1"/>
    <col min="6168" max="6168" width="13.140625" style="1" customWidth="1"/>
    <col min="6169" max="6169" width="11.7109375" style="1" customWidth="1"/>
    <col min="6170" max="6173" width="11.5703125" style="1" bestFit="1" customWidth="1"/>
    <col min="6174" max="6174" width="15.7109375" style="1" customWidth="1"/>
    <col min="6175" max="6175" width="7.5703125" style="1" customWidth="1"/>
    <col min="6176" max="6176" width="14.42578125" style="1" bestFit="1" customWidth="1"/>
    <col min="6177" max="6177" width="24" style="1" bestFit="1" customWidth="1"/>
    <col min="6178" max="6178" width="13.7109375" style="1" customWidth="1"/>
    <col min="6179" max="6179" width="10.5703125" style="1" customWidth="1"/>
    <col min="6180" max="6180" width="11.85546875" style="1" customWidth="1"/>
    <col min="6181" max="6181" width="11.140625" style="1" customWidth="1"/>
    <col min="6182" max="6182" width="9" style="1" customWidth="1"/>
    <col min="6183" max="6183" width="25.85546875" style="1" bestFit="1" customWidth="1"/>
    <col min="6184" max="6184" width="10.42578125" style="1" customWidth="1"/>
    <col min="6185" max="6185" width="12.28515625" style="1" customWidth="1"/>
    <col min="6186" max="6186" width="12.140625" style="1" customWidth="1"/>
    <col min="6187" max="6400" width="11.42578125" style="1"/>
    <col min="6401" max="6401" width="11.7109375" style="1" customWidth="1"/>
    <col min="6402" max="6402" width="15.85546875" style="1" customWidth="1"/>
    <col min="6403" max="6403" width="14.28515625" style="1" customWidth="1"/>
    <col min="6404" max="6404" width="14" style="1" customWidth="1"/>
    <col min="6405" max="6405" width="12" style="1" customWidth="1"/>
    <col min="6406" max="6406" width="10.85546875" style="1" customWidth="1"/>
    <col min="6407" max="6407" width="14.85546875" style="1" customWidth="1"/>
    <col min="6408" max="6408" width="14.140625" style="1" customWidth="1"/>
    <col min="6409" max="6409" width="30.28515625" style="1" customWidth="1"/>
    <col min="6410" max="6410" width="35.5703125" style="1" bestFit="1" customWidth="1"/>
    <col min="6411" max="6411" width="14.140625" style="1" customWidth="1"/>
    <col min="6412" max="6412" width="41" style="1" bestFit="1" customWidth="1"/>
    <col min="6413" max="6413" width="41.42578125" style="1" bestFit="1" customWidth="1"/>
    <col min="6414" max="6414" width="13" style="1" customWidth="1"/>
    <col min="6415" max="6416" width="13.140625" style="1" customWidth="1"/>
    <col min="6417" max="6417" width="13.7109375" style="1" customWidth="1"/>
    <col min="6418" max="6418" width="13.5703125" style="1" customWidth="1"/>
    <col min="6419" max="6419" width="14" style="1" customWidth="1"/>
    <col min="6420" max="6420" width="20.7109375" style="1" customWidth="1"/>
    <col min="6421" max="6421" width="11.7109375" style="1" customWidth="1"/>
    <col min="6422" max="6422" width="11.5703125" style="1" bestFit="1" customWidth="1"/>
    <col min="6423" max="6423" width="12.7109375" style="1" customWidth="1"/>
    <col min="6424" max="6424" width="13.140625" style="1" customWidth="1"/>
    <col min="6425" max="6425" width="11.7109375" style="1" customWidth="1"/>
    <col min="6426" max="6429" width="11.5703125" style="1" bestFit="1" customWidth="1"/>
    <col min="6430" max="6430" width="15.7109375" style="1" customWidth="1"/>
    <col min="6431" max="6431" width="7.5703125" style="1" customWidth="1"/>
    <col min="6432" max="6432" width="14.42578125" style="1" bestFit="1" customWidth="1"/>
    <col min="6433" max="6433" width="24" style="1" bestFit="1" customWidth="1"/>
    <col min="6434" max="6434" width="13.7109375" style="1" customWidth="1"/>
    <col min="6435" max="6435" width="10.5703125" style="1" customWidth="1"/>
    <col min="6436" max="6436" width="11.85546875" style="1" customWidth="1"/>
    <col min="6437" max="6437" width="11.140625" style="1" customWidth="1"/>
    <col min="6438" max="6438" width="9" style="1" customWidth="1"/>
    <col min="6439" max="6439" width="25.85546875" style="1" bestFit="1" customWidth="1"/>
    <col min="6440" max="6440" width="10.42578125" style="1" customWidth="1"/>
    <col min="6441" max="6441" width="12.28515625" style="1" customWidth="1"/>
    <col min="6442" max="6442" width="12.140625" style="1" customWidth="1"/>
    <col min="6443" max="6656" width="11.42578125" style="1"/>
    <col min="6657" max="6657" width="11.7109375" style="1" customWidth="1"/>
    <col min="6658" max="6658" width="15.85546875" style="1" customWidth="1"/>
    <col min="6659" max="6659" width="14.28515625" style="1" customWidth="1"/>
    <col min="6660" max="6660" width="14" style="1" customWidth="1"/>
    <col min="6661" max="6661" width="12" style="1" customWidth="1"/>
    <col min="6662" max="6662" width="10.85546875" style="1" customWidth="1"/>
    <col min="6663" max="6663" width="14.85546875" style="1" customWidth="1"/>
    <col min="6664" max="6664" width="14.140625" style="1" customWidth="1"/>
    <col min="6665" max="6665" width="30.28515625" style="1" customWidth="1"/>
    <col min="6666" max="6666" width="35.5703125" style="1" bestFit="1" customWidth="1"/>
    <col min="6667" max="6667" width="14.140625" style="1" customWidth="1"/>
    <col min="6668" max="6668" width="41" style="1" bestFit="1" customWidth="1"/>
    <col min="6669" max="6669" width="41.42578125" style="1" bestFit="1" customWidth="1"/>
    <col min="6670" max="6670" width="13" style="1" customWidth="1"/>
    <col min="6671" max="6672" width="13.140625" style="1" customWidth="1"/>
    <col min="6673" max="6673" width="13.7109375" style="1" customWidth="1"/>
    <col min="6674" max="6674" width="13.5703125" style="1" customWidth="1"/>
    <col min="6675" max="6675" width="14" style="1" customWidth="1"/>
    <col min="6676" max="6676" width="20.7109375" style="1" customWidth="1"/>
    <col min="6677" max="6677" width="11.7109375" style="1" customWidth="1"/>
    <col min="6678" max="6678" width="11.5703125" style="1" bestFit="1" customWidth="1"/>
    <col min="6679" max="6679" width="12.7109375" style="1" customWidth="1"/>
    <col min="6680" max="6680" width="13.140625" style="1" customWidth="1"/>
    <col min="6681" max="6681" width="11.7109375" style="1" customWidth="1"/>
    <col min="6682" max="6685" width="11.5703125" style="1" bestFit="1" customWidth="1"/>
    <col min="6686" max="6686" width="15.7109375" style="1" customWidth="1"/>
    <col min="6687" max="6687" width="7.5703125" style="1" customWidth="1"/>
    <col min="6688" max="6688" width="14.42578125" style="1" bestFit="1" customWidth="1"/>
    <col min="6689" max="6689" width="24" style="1" bestFit="1" customWidth="1"/>
    <col min="6690" max="6690" width="13.7109375" style="1" customWidth="1"/>
    <col min="6691" max="6691" width="10.5703125" style="1" customWidth="1"/>
    <col min="6692" max="6692" width="11.85546875" style="1" customWidth="1"/>
    <col min="6693" max="6693" width="11.140625" style="1" customWidth="1"/>
    <col min="6694" max="6694" width="9" style="1" customWidth="1"/>
    <col min="6695" max="6695" width="25.85546875" style="1" bestFit="1" customWidth="1"/>
    <col min="6696" max="6696" width="10.42578125" style="1" customWidth="1"/>
    <col min="6697" max="6697" width="12.28515625" style="1" customWidth="1"/>
    <col min="6698" max="6698" width="12.140625" style="1" customWidth="1"/>
    <col min="6699" max="6912" width="11.42578125" style="1"/>
    <col min="6913" max="6913" width="11.7109375" style="1" customWidth="1"/>
    <col min="6914" max="6914" width="15.85546875" style="1" customWidth="1"/>
    <col min="6915" max="6915" width="14.28515625" style="1" customWidth="1"/>
    <col min="6916" max="6916" width="14" style="1" customWidth="1"/>
    <col min="6917" max="6917" width="12" style="1" customWidth="1"/>
    <col min="6918" max="6918" width="10.85546875" style="1" customWidth="1"/>
    <col min="6919" max="6919" width="14.85546875" style="1" customWidth="1"/>
    <col min="6920" max="6920" width="14.140625" style="1" customWidth="1"/>
    <col min="6921" max="6921" width="30.28515625" style="1" customWidth="1"/>
    <col min="6922" max="6922" width="35.5703125" style="1" bestFit="1" customWidth="1"/>
    <col min="6923" max="6923" width="14.140625" style="1" customWidth="1"/>
    <col min="6924" max="6924" width="41" style="1" bestFit="1" customWidth="1"/>
    <col min="6925" max="6925" width="41.42578125" style="1" bestFit="1" customWidth="1"/>
    <col min="6926" max="6926" width="13" style="1" customWidth="1"/>
    <col min="6927" max="6928" width="13.140625" style="1" customWidth="1"/>
    <col min="6929" max="6929" width="13.7109375" style="1" customWidth="1"/>
    <col min="6930" max="6930" width="13.5703125" style="1" customWidth="1"/>
    <col min="6931" max="6931" width="14" style="1" customWidth="1"/>
    <col min="6932" max="6932" width="20.7109375" style="1" customWidth="1"/>
    <col min="6933" max="6933" width="11.7109375" style="1" customWidth="1"/>
    <col min="6934" max="6934" width="11.5703125" style="1" bestFit="1" customWidth="1"/>
    <col min="6935" max="6935" width="12.7109375" style="1" customWidth="1"/>
    <col min="6936" max="6936" width="13.140625" style="1" customWidth="1"/>
    <col min="6937" max="6937" width="11.7109375" style="1" customWidth="1"/>
    <col min="6938" max="6941" width="11.5703125" style="1" bestFit="1" customWidth="1"/>
    <col min="6942" max="6942" width="15.7109375" style="1" customWidth="1"/>
    <col min="6943" max="6943" width="7.5703125" style="1" customWidth="1"/>
    <col min="6944" max="6944" width="14.42578125" style="1" bestFit="1" customWidth="1"/>
    <col min="6945" max="6945" width="24" style="1" bestFit="1" customWidth="1"/>
    <col min="6946" max="6946" width="13.7109375" style="1" customWidth="1"/>
    <col min="6947" max="6947" width="10.5703125" style="1" customWidth="1"/>
    <col min="6948" max="6948" width="11.85546875" style="1" customWidth="1"/>
    <col min="6949" max="6949" width="11.140625" style="1" customWidth="1"/>
    <col min="6950" max="6950" width="9" style="1" customWidth="1"/>
    <col min="6951" max="6951" width="25.85546875" style="1" bestFit="1" customWidth="1"/>
    <col min="6952" max="6952" width="10.42578125" style="1" customWidth="1"/>
    <col min="6953" max="6953" width="12.28515625" style="1" customWidth="1"/>
    <col min="6954" max="6954" width="12.140625" style="1" customWidth="1"/>
    <col min="6955" max="7168" width="11.42578125" style="1"/>
    <col min="7169" max="7169" width="11.7109375" style="1" customWidth="1"/>
    <col min="7170" max="7170" width="15.85546875" style="1" customWidth="1"/>
    <col min="7171" max="7171" width="14.28515625" style="1" customWidth="1"/>
    <col min="7172" max="7172" width="14" style="1" customWidth="1"/>
    <col min="7173" max="7173" width="12" style="1" customWidth="1"/>
    <col min="7174" max="7174" width="10.85546875" style="1" customWidth="1"/>
    <col min="7175" max="7175" width="14.85546875" style="1" customWidth="1"/>
    <col min="7176" max="7176" width="14.140625" style="1" customWidth="1"/>
    <col min="7177" max="7177" width="30.28515625" style="1" customWidth="1"/>
    <col min="7178" max="7178" width="35.5703125" style="1" bestFit="1" customWidth="1"/>
    <col min="7179" max="7179" width="14.140625" style="1" customWidth="1"/>
    <col min="7180" max="7180" width="41" style="1" bestFit="1" customWidth="1"/>
    <col min="7181" max="7181" width="41.42578125" style="1" bestFit="1" customWidth="1"/>
    <col min="7182" max="7182" width="13" style="1" customWidth="1"/>
    <col min="7183" max="7184" width="13.140625" style="1" customWidth="1"/>
    <col min="7185" max="7185" width="13.7109375" style="1" customWidth="1"/>
    <col min="7186" max="7186" width="13.5703125" style="1" customWidth="1"/>
    <col min="7187" max="7187" width="14" style="1" customWidth="1"/>
    <col min="7188" max="7188" width="20.7109375" style="1" customWidth="1"/>
    <col min="7189" max="7189" width="11.7109375" style="1" customWidth="1"/>
    <col min="7190" max="7190" width="11.5703125" style="1" bestFit="1" customWidth="1"/>
    <col min="7191" max="7191" width="12.7109375" style="1" customWidth="1"/>
    <col min="7192" max="7192" width="13.140625" style="1" customWidth="1"/>
    <col min="7193" max="7193" width="11.7109375" style="1" customWidth="1"/>
    <col min="7194" max="7197" width="11.5703125" style="1" bestFit="1" customWidth="1"/>
    <col min="7198" max="7198" width="15.7109375" style="1" customWidth="1"/>
    <col min="7199" max="7199" width="7.5703125" style="1" customWidth="1"/>
    <col min="7200" max="7200" width="14.42578125" style="1" bestFit="1" customWidth="1"/>
    <col min="7201" max="7201" width="24" style="1" bestFit="1" customWidth="1"/>
    <col min="7202" max="7202" width="13.7109375" style="1" customWidth="1"/>
    <col min="7203" max="7203" width="10.5703125" style="1" customWidth="1"/>
    <col min="7204" max="7204" width="11.85546875" style="1" customWidth="1"/>
    <col min="7205" max="7205" width="11.140625" style="1" customWidth="1"/>
    <col min="7206" max="7206" width="9" style="1" customWidth="1"/>
    <col min="7207" max="7207" width="25.85546875" style="1" bestFit="1" customWidth="1"/>
    <col min="7208" max="7208" width="10.42578125" style="1" customWidth="1"/>
    <col min="7209" max="7209" width="12.28515625" style="1" customWidth="1"/>
    <col min="7210" max="7210" width="12.140625" style="1" customWidth="1"/>
    <col min="7211" max="7424" width="11.42578125" style="1"/>
    <col min="7425" max="7425" width="11.7109375" style="1" customWidth="1"/>
    <col min="7426" max="7426" width="15.85546875" style="1" customWidth="1"/>
    <col min="7427" max="7427" width="14.28515625" style="1" customWidth="1"/>
    <col min="7428" max="7428" width="14" style="1" customWidth="1"/>
    <col min="7429" max="7429" width="12" style="1" customWidth="1"/>
    <col min="7430" max="7430" width="10.85546875" style="1" customWidth="1"/>
    <col min="7431" max="7431" width="14.85546875" style="1" customWidth="1"/>
    <col min="7432" max="7432" width="14.140625" style="1" customWidth="1"/>
    <col min="7433" max="7433" width="30.28515625" style="1" customWidth="1"/>
    <col min="7434" max="7434" width="35.5703125" style="1" bestFit="1" customWidth="1"/>
    <col min="7435" max="7435" width="14.140625" style="1" customWidth="1"/>
    <col min="7436" max="7436" width="41" style="1" bestFit="1" customWidth="1"/>
    <col min="7437" max="7437" width="41.42578125" style="1" bestFit="1" customWidth="1"/>
    <col min="7438" max="7438" width="13" style="1" customWidth="1"/>
    <col min="7439" max="7440" width="13.140625" style="1" customWidth="1"/>
    <col min="7441" max="7441" width="13.7109375" style="1" customWidth="1"/>
    <col min="7442" max="7442" width="13.5703125" style="1" customWidth="1"/>
    <col min="7443" max="7443" width="14" style="1" customWidth="1"/>
    <col min="7444" max="7444" width="20.7109375" style="1" customWidth="1"/>
    <col min="7445" max="7445" width="11.7109375" style="1" customWidth="1"/>
    <col min="7446" max="7446" width="11.5703125" style="1" bestFit="1" customWidth="1"/>
    <col min="7447" max="7447" width="12.7109375" style="1" customWidth="1"/>
    <col min="7448" max="7448" width="13.140625" style="1" customWidth="1"/>
    <col min="7449" max="7449" width="11.7109375" style="1" customWidth="1"/>
    <col min="7450" max="7453" width="11.5703125" style="1" bestFit="1" customWidth="1"/>
    <col min="7454" max="7454" width="15.7109375" style="1" customWidth="1"/>
    <col min="7455" max="7455" width="7.5703125" style="1" customWidth="1"/>
    <col min="7456" max="7456" width="14.42578125" style="1" bestFit="1" customWidth="1"/>
    <col min="7457" max="7457" width="24" style="1" bestFit="1" customWidth="1"/>
    <col min="7458" max="7458" width="13.7109375" style="1" customWidth="1"/>
    <col min="7459" max="7459" width="10.5703125" style="1" customWidth="1"/>
    <col min="7460" max="7460" width="11.85546875" style="1" customWidth="1"/>
    <col min="7461" max="7461" width="11.140625" style="1" customWidth="1"/>
    <col min="7462" max="7462" width="9" style="1" customWidth="1"/>
    <col min="7463" max="7463" width="25.85546875" style="1" bestFit="1" customWidth="1"/>
    <col min="7464" max="7464" width="10.42578125" style="1" customWidth="1"/>
    <col min="7465" max="7465" width="12.28515625" style="1" customWidth="1"/>
    <col min="7466" max="7466" width="12.140625" style="1" customWidth="1"/>
    <col min="7467" max="7680" width="11.42578125" style="1"/>
    <col min="7681" max="7681" width="11.7109375" style="1" customWidth="1"/>
    <col min="7682" max="7682" width="15.85546875" style="1" customWidth="1"/>
    <col min="7683" max="7683" width="14.28515625" style="1" customWidth="1"/>
    <col min="7684" max="7684" width="14" style="1" customWidth="1"/>
    <col min="7685" max="7685" width="12" style="1" customWidth="1"/>
    <col min="7686" max="7686" width="10.85546875" style="1" customWidth="1"/>
    <col min="7687" max="7687" width="14.85546875" style="1" customWidth="1"/>
    <col min="7688" max="7688" width="14.140625" style="1" customWidth="1"/>
    <col min="7689" max="7689" width="30.28515625" style="1" customWidth="1"/>
    <col min="7690" max="7690" width="35.5703125" style="1" bestFit="1" customWidth="1"/>
    <col min="7691" max="7691" width="14.140625" style="1" customWidth="1"/>
    <col min="7692" max="7692" width="41" style="1" bestFit="1" customWidth="1"/>
    <col min="7693" max="7693" width="41.42578125" style="1" bestFit="1" customWidth="1"/>
    <col min="7694" max="7694" width="13" style="1" customWidth="1"/>
    <col min="7695" max="7696" width="13.140625" style="1" customWidth="1"/>
    <col min="7697" max="7697" width="13.7109375" style="1" customWidth="1"/>
    <col min="7698" max="7698" width="13.5703125" style="1" customWidth="1"/>
    <col min="7699" max="7699" width="14" style="1" customWidth="1"/>
    <col min="7700" max="7700" width="20.7109375" style="1" customWidth="1"/>
    <col min="7701" max="7701" width="11.7109375" style="1" customWidth="1"/>
    <col min="7702" max="7702" width="11.5703125" style="1" bestFit="1" customWidth="1"/>
    <col min="7703" max="7703" width="12.7109375" style="1" customWidth="1"/>
    <col min="7704" max="7704" width="13.140625" style="1" customWidth="1"/>
    <col min="7705" max="7705" width="11.7109375" style="1" customWidth="1"/>
    <col min="7706" max="7709" width="11.5703125" style="1" bestFit="1" customWidth="1"/>
    <col min="7710" max="7710" width="15.7109375" style="1" customWidth="1"/>
    <col min="7711" max="7711" width="7.5703125" style="1" customWidth="1"/>
    <col min="7712" max="7712" width="14.42578125" style="1" bestFit="1" customWidth="1"/>
    <col min="7713" max="7713" width="24" style="1" bestFit="1" customWidth="1"/>
    <col min="7714" max="7714" width="13.7109375" style="1" customWidth="1"/>
    <col min="7715" max="7715" width="10.5703125" style="1" customWidth="1"/>
    <col min="7716" max="7716" width="11.85546875" style="1" customWidth="1"/>
    <col min="7717" max="7717" width="11.140625" style="1" customWidth="1"/>
    <col min="7718" max="7718" width="9" style="1" customWidth="1"/>
    <col min="7719" max="7719" width="25.85546875" style="1" bestFit="1" customWidth="1"/>
    <col min="7720" max="7720" width="10.42578125" style="1" customWidth="1"/>
    <col min="7721" max="7721" width="12.28515625" style="1" customWidth="1"/>
    <col min="7722" max="7722" width="12.140625" style="1" customWidth="1"/>
    <col min="7723" max="7936" width="11.42578125" style="1"/>
    <col min="7937" max="7937" width="11.7109375" style="1" customWidth="1"/>
    <col min="7938" max="7938" width="15.85546875" style="1" customWidth="1"/>
    <col min="7939" max="7939" width="14.28515625" style="1" customWidth="1"/>
    <col min="7940" max="7940" width="14" style="1" customWidth="1"/>
    <col min="7941" max="7941" width="12" style="1" customWidth="1"/>
    <col min="7942" max="7942" width="10.85546875" style="1" customWidth="1"/>
    <col min="7943" max="7943" width="14.85546875" style="1" customWidth="1"/>
    <col min="7944" max="7944" width="14.140625" style="1" customWidth="1"/>
    <col min="7945" max="7945" width="30.28515625" style="1" customWidth="1"/>
    <col min="7946" max="7946" width="35.5703125" style="1" bestFit="1" customWidth="1"/>
    <col min="7947" max="7947" width="14.140625" style="1" customWidth="1"/>
    <col min="7948" max="7948" width="41" style="1" bestFit="1" customWidth="1"/>
    <col min="7949" max="7949" width="41.42578125" style="1" bestFit="1" customWidth="1"/>
    <col min="7950" max="7950" width="13" style="1" customWidth="1"/>
    <col min="7951" max="7952" width="13.140625" style="1" customWidth="1"/>
    <col min="7953" max="7953" width="13.7109375" style="1" customWidth="1"/>
    <col min="7954" max="7954" width="13.5703125" style="1" customWidth="1"/>
    <col min="7955" max="7955" width="14" style="1" customWidth="1"/>
    <col min="7956" max="7956" width="20.7109375" style="1" customWidth="1"/>
    <col min="7957" max="7957" width="11.7109375" style="1" customWidth="1"/>
    <col min="7958" max="7958" width="11.5703125" style="1" bestFit="1" customWidth="1"/>
    <col min="7959" max="7959" width="12.7109375" style="1" customWidth="1"/>
    <col min="7960" max="7960" width="13.140625" style="1" customWidth="1"/>
    <col min="7961" max="7961" width="11.7109375" style="1" customWidth="1"/>
    <col min="7962" max="7965" width="11.5703125" style="1" bestFit="1" customWidth="1"/>
    <col min="7966" max="7966" width="15.7109375" style="1" customWidth="1"/>
    <col min="7967" max="7967" width="7.5703125" style="1" customWidth="1"/>
    <col min="7968" max="7968" width="14.42578125" style="1" bestFit="1" customWidth="1"/>
    <col min="7969" max="7969" width="24" style="1" bestFit="1" customWidth="1"/>
    <col min="7970" max="7970" width="13.7109375" style="1" customWidth="1"/>
    <col min="7971" max="7971" width="10.5703125" style="1" customWidth="1"/>
    <col min="7972" max="7972" width="11.85546875" style="1" customWidth="1"/>
    <col min="7973" max="7973" width="11.140625" style="1" customWidth="1"/>
    <col min="7974" max="7974" width="9" style="1" customWidth="1"/>
    <col min="7975" max="7975" width="25.85546875" style="1" bestFit="1" customWidth="1"/>
    <col min="7976" max="7976" width="10.42578125" style="1" customWidth="1"/>
    <col min="7977" max="7977" width="12.28515625" style="1" customWidth="1"/>
    <col min="7978" max="7978" width="12.140625" style="1" customWidth="1"/>
    <col min="7979" max="8192" width="11.42578125" style="1"/>
    <col min="8193" max="8193" width="11.7109375" style="1" customWidth="1"/>
    <col min="8194" max="8194" width="15.85546875" style="1" customWidth="1"/>
    <col min="8195" max="8195" width="14.28515625" style="1" customWidth="1"/>
    <col min="8196" max="8196" width="14" style="1" customWidth="1"/>
    <col min="8197" max="8197" width="12" style="1" customWidth="1"/>
    <col min="8198" max="8198" width="10.85546875" style="1" customWidth="1"/>
    <col min="8199" max="8199" width="14.85546875" style="1" customWidth="1"/>
    <col min="8200" max="8200" width="14.140625" style="1" customWidth="1"/>
    <col min="8201" max="8201" width="30.28515625" style="1" customWidth="1"/>
    <col min="8202" max="8202" width="35.5703125" style="1" bestFit="1" customWidth="1"/>
    <col min="8203" max="8203" width="14.140625" style="1" customWidth="1"/>
    <col min="8204" max="8204" width="41" style="1" bestFit="1" customWidth="1"/>
    <col min="8205" max="8205" width="41.42578125" style="1" bestFit="1" customWidth="1"/>
    <col min="8206" max="8206" width="13" style="1" customWidth="1"/>
    <col min="8207" max="8208" width="13.140625" style="1" customWidth="1"/>
    <col min="8209" max="8209" width="13.7109375" style="1" customWidth="1"/>
    <col min="8210" max="8210" width="13.5703125" style="1" customWidth="1"/>
    <col min="8211" max="8211" width="14" style="1" customWidth="1"/>
    <col min="8212" max="8212" width="20.7109375" style="1" customWidth="1"/>
    <col min="8213" max="8213" width="11.7109375" style="1" customWidth="1"/>
    <col min="8214" max="8214" width="11.5703125" style="1" bestFit="1" customWidth="1"/>
    <col min="8215" max="8215" width="12.7109375" style="1" customWidth="1"/>
    <col min="8216" max="8216" width="13.140625" style="1" customWidth="1"/>
    <col min="8217" max="8217" width="11.7109375" style="1" customWidth="1"/>
    <col min="8218" max="8221" width="11.5703125" style="1" bestFit="1" customWidth="1"/>
    <col min="8222" max="8222" width="15.7109375" style="1" customWidth="1"/>
    <col min="8223" max="8223" width="7.5703125" style="1" customWidth="1"/>
    <col min="8224" max="8224" width="14.42578125" style="1" bestFit="1" customWidth="1"/>
    <col min="8225" max="8225" width="24" style="1" bestFit="1" customWidth="1"/>
    <col min="8226" max="8226" width="13.7109375" style="1" customWidth="1"/>
    <col min="8227" max="8227" width="10.5703125" style="1" customWidth="1"/>
    <col min="8228" max="8228" width="11.85546875" style="1" customWidth="1"/>
    <col min="8229" max="8229" width="11.140625" style="1" customWidth="1"/>
    <col min="8230" max="8230" width="9" style="1" customWidth="1"/>
    <col min="8231" max="8231" width="25.85546875" style="1" bestFit="1" customWidth="1"/>
    <col min="8232" max="8232" width="10.42578125" style="1" customWidth="1"/>
    <col min="8233" max="8233" width="12.28515625" style="1" customWidth="1"/>
    <col min="8234" max="8234" width="12.140625" style="1" customWidth="1"/>
    <col min="8235" max="8448" width="11.42578125" style="1"/>
    <col min="8449" max="8449" width="11.7109375" style="1" customWidth="1"/>
    <col min="8450" max="8450" width="15.85546875" style="1" customWidth="1"/>
    <col min="8451" max="8451" width="14.28515625" style="1" customWidth="1"/>
    <col min="8452" max="8452" width="14" style="1" customWidth="1"/>
    <col min="8453" max="8453" width="12" style="1" customWidth="1"/>
    <col min="8454" max="8454" width="10.85546875" style="1" customWidth="1"/>
    <col min="8455" max="8455" width="14.85546875" style="1" customWidth="1"/>
    <col min="8456" max="8456" width="14.140625" style="1" customWidth="1"/>
    <col min="8457" max="8457" width="30.28515625" style="1" customWidth="1"/>
    <col min="8458" max="8458" width="35.5703125" style="1" bestFit="1" customWidth="1"/>
    <col min="8459" max="8459" width="14.140625" style="1" customWidth="1"/>
    <col min="8460" max="8460" width="41" style="1" bestFit="1" customWidth="1"/>
    <col min="8461" max="8461" width="41.42578125" style="1" bestFit="1" customWidth="1"/>
    <col min="8462" max="8462" width="13" style="1" customWidth="1"/>
    <col min="8463" max="8464" width="13.140625" style="1" customWidth="1"/>
    <col min="8465" max="8465" width="13.7109375" style="1" customWidth="1"/>
    <col min="8466" max="8466" width="13.5703125" style="1" customWidth="1"/>
    <col min="8467" max="8467" width="14" style="1" customWidth="1"/>
    <col min="8468" max="8468" width="20.7109375" style="1" customWidth="1"/>
    <col min="8469" max="8469" width="11.7109375" style="1" customWidth="1"/>
    <col min="8470" max="8470" width="11.5703125" style="1" bestFit="1" customWidth="1"/>
    <col min="8471" max="8471" width="12.7109375" style="1" customWidth="1"/>
    <col min="8472" max="8472" width="13.140625" style="1" customWidth="1"/>
    <col min="8473" max="8473" width="11.7109375" style="1" customWidth="1"/>
    <col min="8474" max="8477" width="11.5703125" style="1" bestFit="1" customWidth="1"/>
    <col min="8478" max="8478" width="15.7109375" style="1" customWidth="1"/>
    <col min="8479" max="8479" width="7.5703125" style="1" customWidth="1"/>
    <col min="8480" max="8480" width="14.42578125" style="1" bestFit="1" customWidth="1"/>
    <col min="8481" max="8481" width="24" style="1" bestFit="1" customWidth="1"/>
    <col min="8482" max="8482" width="13.7109375" style="1" customWidth="1"/>
    <col min="8483" max="8483" width="10.5703125" style="1" customWidth="1"/>
    <col min="8484" max="8484" width="11.85546875" style="1" customWidth="1"/>
    <col min="8485" max="8485" width="11.140625" style="1" customWidth="1"/>
    <col min="8486" max="8486" width="9" style="1" customWidth="1"/>
    <col min="8487" max="8487" width="25.85546875" style="1" bestFit="1" customWidth="1"/>
    <col min="8488" max="8488" width="10.42578125" style="1" customWidth="1"/>
    <col min="8489" max="8489" width="12.28515625" style="1" customWidth="1"/>
    <col min="8490" max="8490" width="12.140625" style="1" customWidth="1"/>
    <col min="8491" max="8704" width="11.42578125" style="1"/>
    <col min="8705" max="8705" width="11.7109375" style="1" customWidth="1"/>
    <col min="8706" max="8706" width="15.85546875" style="1" customWidth="1"/>
    <col min="8707" max="8707" width="14.28515625" style="1" customWidth="1"/>
    <col min="8708" max="8708" width="14" style="1" customWidth="1"/>
    <col min="8709" max="8709" width="12" style="1" customWidth="1"/>
    <col min="8710" max="8710" width="10.85546875" style="1" customWidth="1"/>
    <col min="8711" max="8711" width="14.85546875" style="1" customWidth="1"/>
    <col min="8712" max="8712" width="14.140625" style="1" customWidth="1"/>
    <col min="8713" max="8713" width="30.28515625" style="1" customWidth="1"/>
    <col min="8714" max="8714" width="35.5703125" style="1" bestFit="1" customWidth="1"/>
    <col min="8715" max="8715" width="14.140625" style="1" customWidth="1"/>
    <col min="8716" max="8716" width="41" style="1" bestFit="1" customWidth="1"/>
    <col min="8717" max="8717" width="41.42578125" style="1" bestFit="1" customWidth="1"/>
    <col min="8718" max="8718" width="13" style="1" customWidth="1"/>
    <col min="8719" max="8720" width="13.140625" style="1" customWidth="1"/>
    <col min="8721" max="8721" width="13.7109375" style="1" customWidth="1"/>
    <col min="8722" max="8722" width="13.5703125" style="1" customWidth="1"/>
    <col min="8723" max="8723" width="14" style="1" customWidth="1"/>
    <col min="8724" max="8724" width="20.7109375" style="1" customWidth="1"/>
    <col min="8725" max="8725" width="11.7109375" style="1" customWidth="1"/>
    <col min="8726" max="8726" width="11.5703125" style="1" bestFit="1" customWidth="1"/>
    <col min="8727" max="8727" width="12.7109375" style="1" customWidth="1"/>
    <col min="8728" max="8728" width="13.140625" style="1" customWidth="1"/>
    <col min="8729" max="8729" width="11.7109375" style="1" customWidth="1"/>
    <col min="8730" max="8733" width="11.5703125" style="1" bestFit="1" customWidth="1"/>
    <col min="8734" max="8734" width="15.7109375" style="1" customWidth="1"/>
    <col min="8735" max="8735" width="7.5703125" style="1" customWidth="1"/>
    <col min="8736" max="8736" width="14.42578125" style="1" bestFit="1" customWidth="1"/>
    <col min="8737" max="8737" width="24" style="1" bestFit="1" customWidth="1"/>
    <col min="8738" max="8738" width="13.7109375" style="1" customWidth="1"/>
    <col min="8739" max="8739" width="10.5703125" style="1" customWidth="1"/>
    <col min="8740" max="8740" width="11.85546875" style="1" customWidth="1"/>
    <col min="8741" max="8741" width="11.140625" style="1" customWidth="1"/>
    <col min="8742" max="8742" width="9" style="1" customWidth="1"/>
    <col min="8743" max="8743" width="25.85546875" style="1" bestFit="1" customWidth="1"/>
    <col min="8744" max="8744" width="10.42578125" style="1" customWidth="1"/>
    <col min="8745" max="8745" width="12.28515625" style="1" customWidth="1"/>
    <col min="8746" max="8746" width="12.140625" style="1" customWidth="1"/>
    <col min="8747" max="8960" width="11.42578125" style="1"/>
    <col min="8961" max="8961" width="11.7109375" style="1" customWidth="1"/>
    <col min="8962" max="8962" width="15.85546875" style="1" customWidth="1"/>
    <col min="8963" max="8963" width="14.28515625" style="1" customWidth="1"/>
    <col min="8964" max="8964" width="14" style="1" customWidth="1"/>
    <col min="8965" max="8965" width="12" style="1" customWidth="1"/>
    <col min="8966" max="8966" width="10.85546875" style="1" customWidth="1"/>
    <col min="8967" max="8967" width="14.85546875" style="1" customWidth="1"/>
    <col min="8968" max="8968" width="14.140625" style="1" customWidth="1"/>
    <col min="8969" max="8969" width="30.28515625" style="1" customWidth="1"/>
    <col min="8970" max="8970" width="35.5703125" style="1" bestFit="1" customWidth="1"/>
    <col min="8971" max="8971" width="14.140625" style="1" customWidth="1"/>
    <col min="8972" max="8972" width="41" style="1" bestFit="1" customWidth="1"/>
    <col min="8973" max="8973" width="41.42578125" style="1" bestFit="1" customWidth="1"/>
    <col min="8974" max="8974" width="13" style="1" customWidth="1"/>
    <col min="8975" max="8976" width="13.140625" style="1" customWidth="1"/>
    <col min="8977" max="8977" width="13.7109375" style="1" customWidth="1"/>
    <col min="8978" max="8978" width="13.5703125" style="1" customWidth="1"/>
    <col min="8979" max="8979" width="14" style="1" customWidth="1"/>
    <col min="8980" max="8980" width="20.7109375" style="1" customWidth="1"/>
    <col min="8981" max="8981" width="11.7109375" style="1" customWidth="1"/>
    <col min="8982" max="8982" width="11.5703125" style="1" bestFit="1" customWidth="1"/>
    <col min="8983" max="8983" width="12.7109375" style="1" customWidth="1"/>
    <col min="8984" max="8984" width="13.140625" style="1" customWidth="1"/>
    <col min="8985" max="8985" width="11.7109375" style="1" customWidth="1"/>
    <col min="8986" max="8989" width="11.5703125" style="1" bestFit="1" customWidth="1"/>
    <col min="8990" max="8990" width="15.7109375" style="1" customWidth="1"/>
    <col min="8991" max="8991" width="7.5703125" style="1" customWidth="1"/>
    <col min="8992" max="8992" width="14.42578125" style="1" bestFit="1" customWidth="1"/>
    <col min="8993" max="8993" width="24" style="1" bestFit="1" customWidth="1"/>
    <col min="8994" max="8994" width="13.7109375" style="1" customWidth="1"/>
    <col min="8995" max="8995" width="10.5703125" style="1" customWidth="1"/>
    <col min="8996" max="8996" width="11.85546875" style="1" customWidth="1"/>
    <col min="8997" max="8997" width="11.140625" style="1" customWidth="1"/>
    <col min="8998" max="8998" width="9" style="1" customWidth="1"/>
    <col min="8999" max="8999" width="25.85546875" style="1" bestFit="1" customWidth="1"/>
    <col min="9000" max="9000" width="10.42578125" style="1" customWidth="1"/>
    <col min="9001" max="9001" width="12.28515625" style="1" customWidth="1"/>
    <col min="9002" max="9002" width="12.140625" style="1" customWidth="1"/>
    <col min="9003" max="9216" width="11.42578125" style="1"/>
    <col min="9217" max="9217" width="11.7109375" style="1" customWidth="1"/>
    <col min="9218" max="9218" width="15.85546875" style="1" customWidth="1"/>
    <col min="9219" max="9219" width="14.28515625" style="1" customWidth="1"/>
    <col min="9220" max="9220" width="14" style="1" customWidth="1"/>
    <col min="9221" max="9221" width="12" style="1" customWidth="1"/>
    <col min="9222" max="9222" width="10.85546875" style="1" customWidth="1"/>
    <col min="9223" max="9223" width="14.85546875" style="1" customWidth="1"/>
    <col min="9224" max="9224" width="14.140625" style="1" customWidth="1"/>
    <col min="9225" max="9225" width="30.28515625" style="1" customWidth="1"/>
    <col min="9226" max="9226" width="35.5703125" style="1" bestFit="1" customWidth="1"/>
    <col min="9227" max="9227" width="14.140625" style="1" customWidth="1"/>
    <col min="9228" max="9228" width="41" style="1" bestFit="1" customWidth="1"/>
    <col min="9229" max="9229" width="41.42578125" style="1" bestFit="1" customWidth="1"/>
    <col min="9230" max="9230" width="13" style="1" customWidth="1"/>
    <col min="9231" max="9232" width="13.140625" style="1" customWidth="1"/>
    <col min="9233" max="9233" width="13.7109375" style="1" customWidth="1"/>
    <col min="9234" max="9234" width="13.5703125" style="1" customWidth="1"/>
    <col min="9235" max="9235" width="14" style="1" customWidth="1"/>
    <col min="9236" max="9236" width="20.7109375" style="1" customWidth="1"/>
    <col min="9237" max="9237" width="11.7109375" style="1" customWidth="1"/>
    <col min="9238" max="9238" width="11.5703125" style="1" bestFit="1" customWidth="1"/>
    <col min="9239" max="9239" width="12.7109375" style="1" customWidth="1"/>
    <col min="9240" max="9240" width="13.140625" style="1" customWidth="1"/>
    <col min="9241" max="9241" width="11.7109375" style="1" customWidth="1"/>
    <col min="9242" max="9245" width="11.5703125" style="1" bestFit="1" customWidth="1"/>
    <col min="9246" max="9246" width="15.7109375" style="1" customWidth="1"/>
    <col min="9247" max="9247" width="7.5703125" style="1" customWidth="1"/>
    <col min="9248" max="9248" width="14.42578125" style="1" bestFit="1" customWidth="1"/>
    <col min="9249" max="9249" width="24" style="1" bestFit="1" customWidth="1"/>
    <col min="9250" max="9250" width="13.7109375" style="1" customWidth="1"/>
    <col min="9251" max="9251" width="10.5703125" style="1" customWidth="1"/>
    <col min="9252" max="9252" width="11.85546875" style="1" customWidth="1"/>
    <col min="9253" max="9253" width="11.140625" style="1" customWidth="1"/>
    <col min="9254" max="9254" width="9" style="1" customWidth="1"/>
    <col min="9255" max="9255" width="25.85546875" style="1" bestFit="1" customWidth="1"/>
    <col min="9256" max="9256" width="10.42578125" style="1" customWidth="1"/>
    <col min="9257" max="9257" width="12.28515625" style="1" customWidth="1"/>
    <col min="9258" max="9258" width="12.140625" style="1" customWidth="1"/>
    <col min="9259" max="9472" width="11.42578125" style="1"/>
    <col min="9473" max="9473" width="11.7109375" style="1" customWidth="1"/>
    <col min="9474" max="9474" width="15.85546875" style="1" customWidth="1"/>
    <col min="9475" max="9475" width="14.28515625" style="1" customWidth="1"/>
    <col min="9476" max="9476" width="14" style="1" customWidth="1"/>
    <col min="9477" max="9477" width="12" style="1" customWidth="1"/>
    <col min="9478" max="9478" width="10.85546875" style="1" customWidth="1"/>
    <col min="9479" max="9479" width="14.85546875" style="1" customWidth="1"/>
    <col min="9480" max="9480" width="14.140625" style="1" customWidth="1"/>
    <col min="9481" max="9481" width="30.28515625" style="1" customWidth="1"/>
    <col min="9482" max="9482" width="35.5703125" style="1" bestFit="1" customWidth="1"/>
    <col min="9483" max="9483" width="14.140625" style="1" customWidth="1"/>
    <col min="9484" max="9484" width="41" style="1" bestFit="1" customWidth="1"/>
    <col min="9485" max="9485" width="41.42578125" style="1" bestFit="1" customWidth="1"/>
    <col min="9486" max="9486" width="13" style="1" customWidth="1"/>
    <col min="9487" max="9488" width="13.140625" style="1" customWidth="1"/>
    <col min="9489" max="9489" width="13.7109375" style="1" customWidth="1"/>
    <col min="9490" max="9490" width="13.5703125" style="1" customWidth="1"/>
    <col min="9491" max="9491" width="14" style="1" customWidth="1"/>
    <col min="9492" max="9492" width="20.7109375" style="1" customWidth="1"/>
    <col min="9493" max="9493" width="11.7109375" style="1" customWidth="1"/>
    <col min="9494" max="9494" width="11.5703125" style="1" bestFit="1" customWidth="1"/>
    <col min="9495" max="9495" width="12.7109375" style="1" customWidth="1"/>
    <col min="9496" max="9496" width="13.140625" style="1" customWidth="1"/>
    <col min="9497" max="9497" width="11.7109375" style="1" customWidth="1"/>
    <col min="9498" max="9501" width="11.5703125" style="1" bestFit="1" customWidth="1"/>
    <col min="9502" max="9502" width="15.7109375" style="1" customWidth="1"/>
    <col min="9503" max="9503" width="7.5703125" style="1" customWidth="1"/>
    <col min="9504" max="9504" width="14.42578125" style="1" bestFit="1" customWidth="1"/>
    <col min="9505" max="9505" width="24" style="1" bestFit="1" customWidth="1"/>
    <col min="9506" max="9506" width="13.7109375" style="1" customWidth="1"/>
    <col min="9507" max="9507" width="10.5703125" style="1" customWidth="1"/>
    <col min="9508" max="9508" width="11.85546875" style="1" customWidth="1"/>
    <col min="9509" max="9509" width="11.140625" style="1" customWidth="1"/>
    <col min="9510" max="9510" width="9" style="1" customWidth="1"/>
    <col min="9511" max="9511" width="25.85546875" style="1" bestFit="1" customWidth="1"/>
    <col min="9512" max="9512" width="10.42578125" style="1" customWidth="1"/>
    <col min="9513" max="9513" width="12.28515625" style="1" customWidth="1"/>
    <col min="9514" max="9514" width="12.140625" style="1" customWidth="1"/>
    <col min="9515" max="9728" width="11.42578125" style="1"/>
    <col min="9729" max="9729" width="11.7109375" style="1" customWidth="1"/>
    <col min="9730" max="9730" width="15.85546875" style="1" customWidth="1"/>
    <col min="9731" max="9731" width="14.28515625" style="1" customWidth="1"/>
    <col min="9732" max="9732" width="14" style="1" customWidth="1"/>
    <col min="9733" max="9733" width="12" style="1" customWidth="1"/>
    <col min="9734" max="9734" width="10.85546875" style="1" customWidth="1"/>
    <col min="9735" max="9735" width="14.85546875" style="1" customWidth="1"/>
    <col min="9736" max="9736" width="14.140625" style="1" customWidth="1"/>
    <col min="9737" max="9737" width="30.28515625" style="1" customWidth="1"/>
    <col min="9738" max="9738" width="35.5703125" style="1" bestFit="1" customWidth="1"/>
    <col min="9739" max="9739" width="14.140625" style="1" customWidth="1"/>
    <col min="9740" max="9740" width="41" style="1" bestFit="1" customWidth="1"/>
    <col min="9741" max="9741" width="41.42578125" style="1" bestFit="1" customWidth="1"/>
    <col min="9742" max="9742" width="13" style="1" customWidth="1"/>
    <col min="9743" max="9744" width="13.140625" style="1" customWidth="1"/>
    <col min="9745" max="9745" width="13.7109375" style="1" customWidth="1"/>
    <col min="9746" max="9746" width="13.5703125" style="1" customWidth="1"/>
    <col min="9747" max="9747" width="14" style="1" customWidth="1"/>
    <col min="9748" max="9748" width="20.7109375" style="1" customWidth="1"/>
    <col min="9749" max="9749" width="11.7109375" style="1" customWidth="1"/>
    <col min="9750" max="9750" width="11.5703125" style="1" bestFit="1" customWidth="1"/>
    <col min="9751" max="9751" width="12.7109375" style="1" customWidth="1"/>
    <col min="9752" max="9752" width="13.140625" style="1" customWidth="1"/>
    <col min="9753" max="9753" width="11.7109375" style="1" customWidth="1"/>
    <col min="9754" max="9757" width="11.5703125" style="1" bestFit="1" customWidth="1"/>
    <col min="9758" max="9758" width="15.7109375" style="1" customWidth="1"/>
    <col min="9759" max="9759" width="7.5703125" style="1" customWidth="1"/>
    <col min="9760" max="9760" width="14.42578125" style="1" bestFit="1" customWidth="1"/>
    <col min="9761" max="9761" width="24" style="1" bestFit="1" customWidth="1"/>
    <col min="9762" max="9762" width="13.7109375" style="1" customWidth="1"/>
    <col min="9763" max="9763" width="10.5703125" style="1" customWidth="1"/>
    <col min="9764" max="9764" width="11.85546875" style="1" customWidth="1"/>
    <col min="9765" max="9765" width="11.140625" style="1" customWidth="1"/>
    <col min="9766" max="9766" width="9" style="1" customWidth="1"/>
    <col min="9767" max="9767" width="25.85546875" style="1" bestFit="1" customWidth="1"/>
    <col min="9768" max="9768" width="10.42578125" style="1" customWidth="1"/>
    <col min="9769" max="9769" width="12.28515625" style="1" customWidth="1"/>
    <col min="9770" max="9770" width="12.140625" style="1" customWidth="1"/>
    <col min="9771" max="9984" width="11.42578125" style="1"/>
    <col min="9985" max="9985" width="11.7109375" style="1" customWidth="1"/>
    <col min="9986" max="9986" width="15.85546875" style="1" customWidth="1"/>
    <col min="9987" max="9987" width="14.28515625" style="1" customWidth="1"/>
    <col min="9988" max="9988" width="14" style="1" customWidth="1"/>
    <col min="9989" max="9989" width="12" style="1" customWidth="1"/>
    <col min="9990" max="9990" width="10.85546875" style="1" customWidth="1"/>
    <col min="9991" max="9991" width="14.85546875" style="1" customWidth="1"/>
    <col min="9992" max="9992" width="14.140625" style="1" customWidth="1"/>
    <col min="9993" max="9993" width="30.28515625" style="1" customWidth="1"/>
    <col min="9994" max="9994" width="35.5703125" style="1" bestFit="1" customWidth="1"/>
    <col min="9995" max="9995" width="14.140625" style="1" customWidth="1"/>
    <col min="9996" max="9996" width="41" style="1" bestFit="1" customWidth="1"/>
    <col min="9997" max="9997" width="41.42578125" style="1" bestFit="1" customWidth="1"/>
    <col min="9998" max="9998" width="13" style="1" customWidth="1"/>
    <col min="9999" max="10000" width="13.140625" style="1" customWidth="1"/>
    <col min="10001" max="10001" width="13.7109375" style="1" customWidth="1"/>
    <col min="10002" max="10002" width="13.5703125" style="1" customWidth="1"/>
    <col min="10003" max="10003" width="14" style="1" customWidth="1"/>
    <col min="10004" max="10004" width="20.7109375" style="1" customWidth="1"/>
    <col min="10005" max="10005" width="11.7109375" style="1" customWidth="1"/>
    <col min="10006" max="10006" width="11.5703125" style="1" bestFit="1" customWidth="1"/>
    <col min="10007" max="10007" width="12.7109375" style="1" customWidth="1"/>
    <col min="10008" max="10008" width="13.140625" style="1" customWidth="1"/>
    <col min="10009" max="10009" width="11.7109375" style="1" customWidth="1"/>
    <col min="10010" max="10013" width="11.5703125" style="1" bestFit="1" customWidth="1"/>
    <col min="10014" max="10014" width="15.7109375" style="1" customWidth="1"/>
    <col min="10015" max="10015" width="7.5703125" style="1" customWidth="1"/>
    <col min="10016" max="10016" width="14.42578125" style="1" bestFit="1" customWidth="1"/>
    <col min="10017" max="10017" width="24" style="1" bestFit="1" customWidth="1"/>
    <col min="10018" max="10018" width="13.7109375" style="1" customWidth="1"/>
    <col min="10019" max="10019" width="10.5703125" style="1" customWidth="1"/>
    <col min="10020" max="10020" width="11.85546875" style="1" customWidth="1"/>
    <col min="10021" max="10021" width="11.140625" style="1" customWidth="1"/>
    <col min="10022" max="10022" width="9" style="1" customWidth="1"/>
    <col min="10023" max="10023" width="25.85546875" style="1" bestFit="1" customWidth="1"/>
    <col min="10024" max="10024" width="10.42578125" style="1" customWidth="1"/>
    <col min="10025" max="10025" width="12.28515625" style="1" customWidth="1"/>
    <col min="10026" max="10026" width="12.140625" style="1" customWidth="1"/>
    <col min="10027" max="10240" width="11.42578125" style="1"/>
    <col min="10241" max="10241" width="11.7109375" style="1" customWidth="1"/>
    <col min="10242" max="10242" width="15.85546875" style="1" customWidth="1"/>
    <col min="10243" max="10243" width="14.28515625" style="1" customWidth="1"/>
    <col min="10244" max="10244" width="14" style="1" customWidth="1"/>
    <col min="10245" max="10245" width="12" style="1" customWidth="1"/>
    <col min="10246" max="10246" width="10.85546875" style="1" customWidth="1"/>
    <col min="10247" max="10247" width="14.85546875" style="1" customWidth="1"/>
    <col min="10248" max="10248" width="14.140625" style="1" customWidth="1"/>
    <col min="10249" max="10249" width="30.28515625" style="1" customWidth="1"/>
    <col min="10250" max="10250" width="35.5703125" style="1" bestFit="1" customWidth="1"/>
    <col min="10251" max="10251" width="14.140625" style="1" customWidth="1"/>
    <col min="10252" max="10252" width="41" style="1" bestFit="1" customWidth="1"/>
    <col min="10253" max="10253" width="41.42578125" style="1" bestFit="1" customWidth="1"/>
    <col min="10254" max="10254" width="13" style="1" customWidth="1"/>
    <col min="10255" max="10256" width="13.140625" style="1" customWidth="1"/>
    <col min="10257" max="10257" width="13.7109375" style="1" customWidth="1"/>
    <col min="10258" max="10258" width="13.5703125" style="1" customWidth="1"/>
    <col min="10259" max="10259" width="14" style="1" customWidth="1"/>
    <col min="10260" max="10260" width="20.7109375" style="1" customWidth="1"/>
    <col min="10261" max="10261" width="11.7109375" style="1" customWidth="1"/>
    <col min="10262" max="10262" width="11.5703125" style="1" bestFit="1" customWidth="1"/>
    <col min="10263" max="10263" width="12.7109375" style="1" customWidth="1"/>
    <col min="10264" max="10264" width="13.140625" style="1" customWidth="1"/>
    <col min="10265" max="10265" width="11.7109375" style="1" customWidth="1"/>
    <col min="10266" max="10269" width="11.5703125" style="1" bestFit="1" customWidth="1"/>
    <col min="10270" max="10270" width="15.7109375" style="1" customWidth="1"/>
    <col min="10271" max="10271" width="7.5703125" style="1" customWidth="1"/>
    <col min="10272" max="10272" width="14.42578125" style="1" bestFit="1" customWidth="1"/>
    <col min="10273" max="10273" width="24" style="1" bestFit="1" customWidth="1"/>
    <col min="10274" max="10274" width="13.7109375" style="1" customWidth="1"/>
    <col min="10275" max="10275" width="10.5703125" style="1" customWidth="1"/>
    <col min="10276" max="10276" width="11.85546875" style="1" customWidth="1"/>
    <col min="10277" max="10277" width="11.140625" style="1" customWidth="1"/>
    <col min="10278" max="10278" width="9" style="1" customWidth="1"/>
    <col min="10279" max="10279" width="25.85546875" style="1" bestFit="1" customWidth="1"/>
    <col min="10280" max="10280" width="10.42578125" style="1" customWidth="1"/>
    <col min="10281" max="10281" width="12.28515625" style="1" customWidth="1"/>
    <col min="10282" max="10282" width="12.140625" style="1" customWidth="1"/>
    <col min="10283" max="10496" width="11.42578125" style="1"/>
    <col min="10497" max="10497" width="11.7109375" style="1" customWidth="1"/>
    <col min="10498" max="10498" width="15.85546875" style="1" customWidth="1"/>
    <col min="10499" max="10499" width="14.28515625" style="1" customWidth="1"/>
    <col min="10500" max="10500" width="14" style="1" customWidth="1"/>
    <col min="10501" max="10501" width="12" style="1" customWidth="1"/>
    <col min="10502" max="10502" width="10.85546875" style="1" customWidth="1"/>
    <col min="10503" max="10503" width="14.85546875" style="1" customWidth="1"/>
    <col min="10504" max="10504" width="14.140625" style="1" customWidth="1"/>
    <col min="10505" max="10505" width="30.28515625" style="1" customWidth="1"/>
    <col min="10506" max="10506" width="35.5703125" style="1" bestFit="1" customWidth="1"/>
    <col min="10507" max="10507" width="14.140625" style="1" customWidth="1"/>
    <col min="10508" max="10508" width="41" style="1" bestFit="1" customWidth="1"/>
    <col min="10509" max="10509" width="41.42578125" style="1" bestFit="1" customWidth="1"/>
    <col min="10510" max="10510" width="13" style="1" customWidth="1"/>
    <col min="10511" max="10512" width="13.140625" style="1" customWidth="1"/>
    <col min="10513" max="10513" width="13.7109375" style="1" customWidth="1"/>
    <col min="10514" max="10514" width="13.5703125" style="1" customWidth="1"/>
    <col min="10515" max="10515" width="14" style="1" customWidth="1"/>
    <col min="10516" max="10516" width="20.7109375" style="1" customWidth="1"/>
    <col min="10517" max="10517" width="11.7109375" style="1" customWidth="1"/>
    <col min="10518" max="10518" width="11.5703125" style="1" bestFit="1" customWidth="1"/>
    <col min="10519" max="10519" width="12.7109375" style="1" customWidth="1"/>
    <col min="10520" max="10520" width="13.140625" style="1" customWidth="1"/>
    <col min="10521" max="10521" width="11.7109375" style="1" customWidth="1"/>
    <col min="10522" max="10525" width="11.5703125" style="1" bestFit="1" customWidth="1"/>
    <col min="10526" max="10526" width="15.7109375" style="1" customWidth="1"/>
    <col min="10527" max="10527" width="7.5703125" style="1" customWidth="1"/>
    <col min="10528" max="10528" width="14.42578125" style="1" bestFit="1" customWidth="1"/>
    <col min="10529" max="10529" width="24" style="1" bestFit="1" customWidth="1"/>
    <col min="10530" max="10530" width="13.7109375" style="1" customWidth="1"/>
    <col min="10531" max="10531" width="10.5703125" style="1" customWidth="1"/>
    <col min="10532" max="10532" width="11.85546875" style="1" customWidth="1"/>
    <col min="10533" max="10533" width="11.140625" style="1" customWidth="1"/>
    <col min="10534" max="10534" width="9" style="1" customWidth="1"/>
    <col min="10535" max="10535" width="25.85546875" style="1" bestFit="1" customWidth="1"/>
    <col min="10536" max="10536" width="10.42578125" style="1" customWidth="1"/>
    <col min="10537" max="10537" width="12.28515625" style="1" customWidth="1"/>
    <col min="10538" max="10538" width="12.140625" style="1" customWidth="1"/>
    <col min="10539" max="10752" width="11.42578125" style="1"/>
    <col min="10753" max="10753" width="11.7109375" style="1" customWidth="1"/>
    <col min="10754" max="10754" width="15.85546875" style="1" customWidth="1"/>
    <col min="10755" max="10755" width="14.28515625" style="1" customWidth="1"/>
    <col min="10756" max="10756" width="14" style="1" customWidth="1"/>
    <col min="10757" max="10757" width="12" style="1" customWidth="1"/>
    <col min="10758" max="10758" width="10.85546875" style="1" customWidth="1"/>
    <col min="10759" max="10759" width="14.85546875" style="1" customWidth="1"/>
    <col min="10760" max="10760" width="14.140625" style="1" customWidth="1"/>
    <col min="10761" max="10761" width="30.28515625" style="1" customWidth="1"/>
    <col min="10762" max="10762" width="35.5703125" style="1" bestFit="1" customWidth="1"/>
    <col min="10763" max="10763" width="14.140625" style="1" customWidth="1"/>
    <col min="10764" max="10764" width="41" style="1" bestFit="1" customWidth="1"/>
    <col min="10765" max="10765" width="41.42578125" style="1" bestFit="1" customWidth="1"/>
    <col min="10766" max="10766" width="13" style="1" customWidth="1"/>
    <col min="10767" max="10768" width="13.140625" style="1" customWidth="1"/>
    <col min="10769" max="10769" width="13.7109375" style="1" customWidth="1"/>
    <col min="10770" max="10770" width="13.5703125" style="1" customWidth="1"/>
    <col min="10771" max="10771" width="14" style="1" customWidth="1"/>
    <col min="10772" max="10772" width="20.7109375" style="1" customWidth="1"/>
    <col min="10773" max="10773" width="11.7109375" style="1" customWidth="1"/>
    <col min="10774" max="10774" width="11.5703125" style="1" bestFit="1" customWidth="1"/>
    <col min="10775" max="10775" width="12.7109375" style="1" customWidth="1"/>
    <col min="10776" max="10776" width="13.140625" style="1" customWidth="1"/>
    <col min="10777" max="10777" width="11.7109375" style="1" customWidth="1"/>
    <col min="10778" max="10781" width="11.5703125" style="1" bestFit="1" customWidth="1"/>
    <col min="10782" max="10782" width="15.7109375" style="1" customWidth="1"/>
    <col min="10783" max="10783" width="7.5703125" style="1" customWidth="1"/>
    <col min="10784" max="10784" width="14.42578125" style="1" bestFit="1" customWidth="1"/>
    <col min="10785" max="10785" width="24" style="1" bestFit="1" customWidth="1"/>
    <col min="10786" max="10786" width="13.7109375" style="1" customWidth="1"/>
    <col min="10787" max="10787" width="10.5703125" style="1" customWidth="1"/>
    <col min="10788" max="10788" width="11.85546875" style="1" customWidth="1"/>
    <col min="10789" max="10789" width="11.140625" style="1" customWidth="1"/>
    <col min="10790" max="10790" width="9" style="1" customWidth="1"/>
    <col min="10791" max="10791" width="25.85546875" style="1" bestFit="1" customWidth="1"/>
    <col min="10792" max="10792" width="10.42578125" style="1" customWidth="1"/>
    <col min="10793" max="10793" width="12.28515625" style="1" customWidth="1"/>
    <col min="10794" max="10794" width="12.140625" style="1" customWidth="1"/>
    <col min="10795" max="11008" width="11.42578125" style="1"/>
    <col min="11009" max="11009" width="11.7109375" style="1" customWidth="1"/>
    <col min="11010" max="11010" width="15.85546875" style="1" customWidth="1"/>
    <col min="11011" max="11011" width="14.28515625" style="1" customWidth="1"/>
    <col min="11012" max="11012" width="14" style="1" customWidth="1"/>
    <col min="11013" max="11013" width="12" style="1" customWidth="1"/>
    <col min="11014" max="11014" width="10.85546875" style="1" customWidth="1"/>
    <col min="11015" max="11015" width="14.85546875" style="1" customWidth="1"/>
    <col min="11016" max="11016" width="14.140625" style="1" customWidth="1"/>
    <col min="11017" max="11017" width="30.28515625" style="1" customWidth="1"/>
    <col min="11018" max="11018" width="35.5703125" style="1" bestFit="1" customWidth="1"/>
    <col min="11019" max="11019" width="14.140625" style="1" customWidth="1"/>
    <col min="11020" max="11020" width="41" style="1" bestFit="1" customWidth="1"/>
    <col min="11021" max="11021" width="41.42578125" style="1" bestFit="1" customWidth="1"/>
    <col min="11022" max="11022" width="13" style="1" customWidth="1"/>
    <col min="11023" max="11024" width="13.140625" style="1" customWidth="1"/>
    <col min="11025" max="11025" width="13.7109375" style="1" customWidth="1"/>
    <col min="11026" max="11026" width="13.5703125" style="1" customWidth="1"/>
    <col min="11027" max="11027" width="14" style="1" customWidth="1"/>
    <col min="11028" max="11028" width="20.7109375" style="1" customWidth="1"/>
    <col min="11029" max="11029" width="11.7109375" style="1" customWidth="1"/>
    <col min="11030" max="11030" width="11.5703125" style="1" bestFit="1" customWidth="1"/>
    <col min="11031" max="11031" width="12.7109375" style="1" customWidth="1"/>
    <col min="11032" max="11032" width="13.140625" style="1" customWidth="1"/>
    <col min="11033" max="11033" width="11.7109375" style="1" customWidth="1"/>
    <col min="11034" max="11037" width="11.5703125" style="1" bestFit="1" customWidth="1"/>
    <col min="11038" max="11038" width="15.7109375" style="1" customWidth="1"/>
    <col min="11039" max="11039" width="7.5703125" style="1" customWidth="1"/>
    <col min="11040" max="11040" width="14.42578125" style="1" bestFit="1" customWidth="1"/>
    <col min="11041" max="11041" width="24" style="1" bestFit="1" customWidth="1"/>
    <col min="11042" max="11042" width="13.7109375" style="1" customWidth="1"/>
    <col min="11043" max="11043" width="10.5703125" style="1" customWidth="1"/>
    <col min="11044" max="11044" width="11.85546875" style="1" customWidth="1"/>
    <col min="11045" max="11045" width="11.140625" style="1" customWidth="1"/>
    <col min="11046" max="11046" width="9" style="1" customWidth="1"/>
    <col min="11047" max="11047" width="25.85546875" style="1" bestFit="1" customWidth="1"/>
    <col min="11048" max="11048" width="10.42578125" style="1" customWidth="1"/>
    <col min="11049" max="11049" width="12.28515625" style="1" customWidth="1"/>
    <col min="11050" max="11050" width="12.140625" style="1" customWidth="1"/>
    <col min="11051" max="11264" width="11.42578125" style="1"/>
    <col min="11265" max="11265" width="11.7109375" style="1" customWidth="1"/>
    <col min="11266" max="11266" width="15.85546875" style="1" customWidth="1"/>
    <col min="11267" max="11267" width="14.28515625" style="1" customWidth="1"/>
    <col min="11268" max="11268" width="14" style="1" customWidth="1"/>
    <col min="11269" max="11269" width="12" style="1" customWidth="1"/>
    <col min="11270" max="11270" width="10.85546875" style="1" customWidth="1"/>
    <col min="11271" max="11271" width="14.85546875" style="1" customWidth="1"/>
    <col min="11272" max="11272" width="14.140625" style="1" customWidth="1"/>
    <col min="11273" max="11273" width="30.28515625" style="1" customWidth="1"/>
    <col min="11274" max="11274" width="35.5703125" style="1" bestFit="1" customWidth="1"/>
    <col min="11275" max="11275" width="14.140625" style="1" customWidth="1"/>
    <col min="11276" max="11276" width="41" style="1" bestFit="1" customWidth="1"/>
    <col min="11277" max="11277" width="41.42578125" style="1" bestFit="1" customWidth="1"/>
    <col min="11278" max="11278" width="13" style="1" customWidth="1"/>
    <col min="11279" max="11280" width="13.140625" style="1" customWidth="1"/>
    <col min="11281" max="11281" width="13.7109375" style="1" customWidth="1"/>
    <col min="11282" max="11282" width="13.5703125" style="1" customWidth="1"/>
    <col min="11283" max="11283" width="14" style="1" customWidth="1"/>
    <col min="11284" max="11284" width="20.7109375" style="1" customWidth="1"/>
    <col min="11285" max="11285" width="11.7109375" style="1" customWidth="1"/>
    <col min="11286" max="11286" width="11.5703125" style="1" bestFit="1" customWidth="1"/>
    <col min="11287" max="11287" width="12.7109375" style="1" customWidth="1"/>
    <col min="11288" max="11288" width="13.140625" style="1" customWidth="1"/>
    <col min="11289" max="11289" width="11.7109375" style="1" customWidth="1"/>
    <col min="11290" max="11293" width="11.5703125" style="1" bestFit="1" customWidth="1"/>
    <col min="11294" max="11294" width="15.7109375" style="1" customWidth="1"/>
    <col min="11295" max="11295" width="7.5703125" style="1" customWidth="1"/>
    <col min="11296" max="11296" width="14.42578125" style="1" bestFit="1" customWidth="1"/>
    <col min="11297" max="11297" width="24" style="1" bestFit="1" customWidth="1"/>
    <col min="11298" max="11298" width="13.7109375" style="1" customWidth="1"/>
    <col min="11299" max="11299" width="10.5703125" style="1" customWidth="1"/>
    <col min="11300" max="11300" width="11.85546875" style="1" customWidth="1"/>
    <col min="11301" max="11301" width="11.140625" style="1" customWidth="1"/>
    <col min="11302" max="11302" width="9" style="1" customWidth="1"/>
    <col min="11303" max="11303" width="25.85546875" style="1" bestFit="1" customWidth="1"/>
    <col min="11304" max="11304" width="10.42578125" style="1" customWidth="1"/>
    <col min="11305" max="11305" width="12.28515625" style="1" customWidth="1"/>
    <col min="11306" max="11306" width="12.140625" style="1" customWidth="1"/>
    <col min="11307" max="11520" width="11.42578125" style="1"/>
    <col min="11521" max="11521" width="11.7109375" style="1" customWidth="1"/>
    <col min="11522" max="11522" width="15.85546875" style="1" customWidth="1"/>
    <col min="11523" max="11523" width="14.28515625" style="1" customWidth="1"/>
    <col min="11524" max="11524" width="14" style="1" customWidth="1"/>
    <col min="11525" max="11525" width="12" style="1" customWidth="1"/>
    <col min="11526" max="11526" width="10.85546875" style="1" customWidth="1"/>
    <col min="11527" max="11527" width="14.85546875" style="1" customWidth="1"/>
    <col min="11528" max="11528" width="14.140625" style="1" customWidth="1"/>
    <col min="11529" max="11529" width="30.28515625" style="1" customWidth="1"/>
    <col min="11530" max="11530" width="35.5703125" style="1" bestFit="1" customWidth="1"/>
    <col min="11531" max="11531" width="14.140625" style="1" customWidth="1"/>
    <col min="11532" max="11532" width="41" style="1" bestFit="1" customWidth="1"/>
    <col min="11533" max="11533" width="41.42578125" style="1" bestFit="1" customWidth="1"/>
    <col min="11534" max="11534" width="13" style="1" customWidth="1"/>
    <col min="11535" max="11536" width="13.140625" style="1" customWidth="1"/>
    <col min="11537" max="11537" width="13.7109375" style="1" customWidth="1"/>
    <col min="11538" max="11538" width="13.5703125" style="1" customWidth="1"/>
    <col min="11539" max="11539" width="14" style="1" customWidth="1"/>
    <col min="11540" max="11540" width="20.7109375" style="1" customWidth="1"/>
    <col min="11541" max="11541" width="11.7109375" style="1" customWidth="1"/>
    <col min="11542" max="11542" width="11.5703125" style="1" bestFit="1" customWidth="1"/>
    <col min="11543" max="11543" width="12.7109375" style="1" customWidth="1"/>
    <col min="11544" max="11544" width="13.140625" style="1" customWidth="1"/>
    <col min="11545" max="11545" width="11.7109375" style="1" customWidth="1"/>
    <col min="11546" max="11549" width="11.5703125" style="1" bestFit="1" customWidth="1"/>
    <col min="11550" max="11550" width="15.7109375" style="1" customWidth="1"/>
    <col min="11551" max="11551" width="7.5703125" style="1" customWidth="1"/>
    <col min="11552" max="11552" width="14.42578125" style="1" bestFit="1" customWidth="1"/>
    <col min="11553" max="11553" width="24" style="1" bestFit="1" customWidth="1"/>
    <col min="11554" max="11554" width="13.7109375" style="1" customWidth="1"/>
    <col min="11555" max="11555" width="10.5703125" style="1" customWidth="1"/>
    <col min="11556" max="11556" width="11.85546875" style="1" customWidth="1"/>
    <col min="11557" max="11557" width="11.140625" style="1" customWidth="1"/>
    <col min="11558" max="11558" width="9" style="1" customWidth="1"/>
    <col min="11559" max="11559" width="25.85546875" style="1" bestFit="1" customWidth="1"/>
    <col min="11560" max="11560" width="10.42578125" style="1" customWidth="1"/>
    <col min="11561" max="11561" width="12.28515625" style="1" customWidth="1"/>
    <col min="11562" max="11562" width="12.140625" style="1" customWidth="1"/>
    <col min="11563" max="11776" width="11.42578125" style="1"/>
    <col min="11777" max="11777" width="11.7109375" style="1" customWidth="1"/>
    <col min="11778" max="11778" width="15.85546875" style="1" customWidth="1"/>
    <col min="11779" max="11779" width="14.28515625" style="1" customWidth="1"/>
    <col min="11780" max="11780" width="14" style="1" customWidth="1"/>
    <col min="11781" max="11781" width="12" style="1" customWidth="1"/>
    <col min="11782" max="11782" width="10.85546875" style="1" customWidth="1"/>
    <col min="11783" max="11783" width="14.85546875" style="1" customWidth="1"/>
    <col min="11784" max="11784" width="14.140625" style="1" customWidth="1"/>
    <col min="11785" max="11785" width="30.28515625" style="1" customWidth="1"/>
    <col min="11786" max="11786" width="35.5703125" style="1" bestFit="1" customWidth="1"/>
    <col min="11787" max="11787" width="14.140625" style="1" customWidth="1"/>
    <col min="11788" max="11788" width="41" style="1" bestFit="1" customWidth="1"/>
    <col min="11789" max="11789" width="41.42578125" style="1" bestFit="1" customWidth="1"/>
    <col min="11790" max="11790" width="13" style="1" customWidth="1"/>
    <col min="11791" max="11792" width="13.140625" style="1" customWidth="1"/>
    <col min="11793" max="11793" width="13.7109375" style="1" customWidth="1"/>
    <col min="11794" max="11794" width="13.5703125" style="1" customWidth="1"/>
    <col min="11795" max="11795" width="14" style="1" customWidth="1"/>
    <col min="11796" max="11796" width="20.7109375" style="1" customWidth="1"/>
    <col min="11797" max="11797" width="11.7109375" style="1" customWidth="1"/>
    <col min="11798" max="11798" width="11.5703125" style="1" bestFit="1" customWidth="1"/>
    <col min="11799" max="11799" width="12.7109375" style="1" customWidth="1"/>
    <col min="11800" max="11800" width="13.140625" style="1" customWidth="1"/>
    <col min="11801" max="11801" width="11.7109375" style="1" customWidth="1"/>
    <col min="11802" max="11805" width="11.5703125" style="1" bestFit="1" customWidth="1"/>
    <col min="11806" max="11806" width="15.7109375" style="1" customWidth="1"/>
    <col min="11807" max="11807" width="7.5703125" style="1" customWidth="1"/>
    <col min="11808" max="11808" width="14.42578125" style="1" bestFit="1" customWidth="1"/>
    <col min="11809" max="11809" width="24" style="1" bestFit="1" customWidth="1"/>
    <col min="11810" max="11810" width="13.7109375" style="1" customWidth="1"/>
    <col min="11811" max="11811" width="10.5703125" style="1" customWidth="1"/>
    <col min="11812" max="11812" width="11.85546875" style="1" customWidth="1"/>
    <col min="11813" max="11813" width="11.140625" style="1" customWidth="1"/>
    <col min="11814" max="11814" width="9" style="1" customWidth="1"/>
    <col min="11815" max="11815" width="25.85546875" style="1" bestFit="1" customWidth="1"/>
    <col min="11816" max="11816" width="10.42578125" style="1" customWidth="1"/>
    <col min="11817" max="11817" width="12.28515625" style="1" customWidth="1"/>
    <col min="11818" max="11818" width="12.140625" style="1" customWidth="1"/>
    <col min="11819" max="12032" width="11.42578125" style="1"/>
    <col min="12033" max="12033" width="11.7109375" style="1" customWidth="1"/>
    <col min="12034" max="12034" width="15.85546875" style="1" customWidth="1"/>
    <col min="12035" max="12035" width="14.28515625" style="1" customWidth="1"/>
    <col min="12036" max="12036" width="14" style="1" customWidth="1"/>
    <col min="12037" max="12037" width="12" style="1" customWidth="1"/>
    <col min="12038" max="12038" width="10.85546875" style="1" customWidth="1"/>
    <col min="12039" max="12039" width="14.85546875" style="1" customWidth="1"/>
    <col min="12040" max="12040" width="14.140625" style="1" customWidth="1"/>
    <col min="12041" max="12041" width="30.28515625" style="1" customWidth="1"/>
    <col min="12042" max="12042" width="35.5703125" style="1" bestFit="1" customWidth="1"/>
    <col min="12043" max="12043" width="14.140625" style="1" customWidth="1"/>
    <col min="12044" max="12044" width="41" style="1" bestFit="1" customWidth="1"/>
    <col min="12045" max="12045" width="41.42578125" style="1" bestFit="1" customWidth="1"/>
    <col min="12046" max="12046" width="13" style="1" customWidth="1"/>
    <col min="12047" max="12048" width="13.140625" style="1" customWidth="1"/>
    <col min="12049" max="12049" width="13.7109375" style="1" customWidth="1"/>
    <col min="12050" max="12050" width="13.5703125" style="1" customWidth="1"/>
    <col min="12051" max="12051" width="14" style="1" customWidth="1"/>
    <col min="12052" max="12052" width="20.7109375" style="1" customWidth="1"/>
    <col min="12053" max="12053" width="11.7109375" style="1" customWidth="1"/>
    <col min="12054" max="12054" width="11.5703125" style="1" bestFit="1" customWidth="1"/>
    <col min="12055" max="12055" width="12.7109375" style="1" customWidth="1"/>
    <col min="12056" max="12056" width="13.140625" style="1" customWidth="1"/>
    <col min="12057" max="12057" width="11.7109375" style="1" customWidth="1"/>
    <col min="12058" max="12061" width="11.5703125" style="1" bestFit="1" customWidth="1"/>
    <col min="12062" max="12062" width="15.7109375" style="1" customWidth="1"/>
    <col min="12063" max="12063" width="7.5703125" style="1" customWidth="1"/>
    <col min="12064" max="12064" width="14.42578125" style="1" bestFit="1" customWidth="1"/>
    <col min="12065" max="12065" width="24" style="1" bestFit="1" customWidth="1"/>
    <col min="12066" max="12066" width="13.7109375" style="1" customWidth="1"/>
    <col min="12067" max="12067" width="10.5703125" style="1" customWidth="1"/>
    <col min="12068" max="12068" width="11.85546875" style="1" customWidth="1"/>
    <col min="12069" max="12069" width="11.140625" style="1" customWidth="1"/>
    <col min="12070" max="12070" width="9" style="1" customWidth="1"/>
    <col min="12071" max="12071" width="25.85546875" style="1" bestFit="1" customWidth="1"/>
    <col min="12072" max="12072" width="10.42578125" style="1" customWidth="1"/>
    <col min="12073" max="12073" width="12.28515625" style="1" customWidth="1"/>
    <col min="12074" max="12074" width="12.140625" style="1" customWidth="1"/>
    <col min="12075" max="12288" width="11.42578125" style="1"/>
    <col min="12289" max="12289" width="11.7109375" style="1" customWidth="1"/>
    <col min="12290" max="12290" width="15.85546875" style="1" customWidth="1"/>
    <col min="12291" max="12291" width="14.28515625" style="1" customWidth="1"/>
    <col min="12292" max="12292" width="14" style="1" customWidth="1"/>
    <col min="12293" max="12293" width="12" style="1" customWidth="1"/>
    <col min="12294" max="12294" width="10.85546875" style="1" customWidth="1"/>
    <col min="12295" max="12295" width="14.85546875" style="1" customWidth="1"/>
    <col min="12296" max="12296" width="14.140625" style="1" customWidth="1"/>
    <col min="12297" max="12297" width="30.28515625" style="1" customWidth="1"/>
    <col min="12298" max="12298" width="35.5703125" style="1" bestFit="1" customWidth="1"/>
    <col min="12299" max="12299" width="14.140625" style="1" customWidth="1"/>
    <col min="12300" max="12300" width="41" style="1" bestFit="1" customWidth="1"/>
    <col min="12301" max="12301" width="41.42578125" style="1" bestFit="1" customWidth="1"/>
    <col min="12302" max="12302" width="13" style="1" customWidth="1"/>
    <col min="12303" max="12304" width="13.140625" style="1" customWidth="1"/>
    <col min="12305" max="12305" width="13.7109375" style="1" customWidth="1"/>
    <col min="12306" max="12306" width="13.5703125" style="1" customWidth="1"/>
    <col min="12307" max="12307" width="14" style="1" customWidth="1"/>
    <col min="12308" max="12308" width="20.7109375" style="1" customWidth="1"/>
    <col min="12309" max="12309" width="11.7109375" style="1" customWidth="1"/>
    <col min="12310" max="12310" width="11.5703125" style="1" bestFit="1" customWidth="1"/>
    <col min="12311" max="12311" width="12.7109375" style="1" customWidth="1"/>
    <col min="12312" max="12312" width="13.140625" style="1" customWidth="1"/>
    <col min="12313" max="12313" width="11.7109375" style="1" customWidth="1"/>
    <col min="12314" max="12317" width="11.5703125" style="1" bestFit="1" customWidth="1"/>
    <col min="12318" max="12318" width="15.7109375" style="1" customWidth="1"/>
    <col min="12319" max="12319" width="7.5703125" style="1" customWidth="1"/>
    <col min="12320" max="12320" width="14.42578125" style="1" bestFit="1" customWidth="1"/>
    <col min="12321" max="12321" width="24" style="1" bestFit="1" customWidth="1"/>
    <col min="12322" max="12322" width="13.7109375" style="1" customWidth="1"/>
    <col min="12323" max="12323" width="10.5703125" style="1" customWidth="1"/>
    <col min="12324" max="12324" width="11.85546875" style="1" customWidth="1"/>
    <col min="12325" max="12325" width="11.140625" style="1" customWidth="1"/>
    <col min="12326" max="12326" width="9" style="1" customWidth="1"/>
    <col min="12327" max="12327" width="25.85546875" style="1" bestFit="1" customWidth="1"/>
    <col min="12328" max="12328" width="10.42578125" style="1" customWidth="1"/>
    <col min="12329" max="12329" width="12.28515625" style="1" customWidth="1"/>
    <col min="12330" max="12330" width="12.140625" style="1" customWidth="1"/>
    <col min="12331" max="12544" width="11.42578125" style="1"/>
    <col min="12545" max="12545" width="11.7109375" style="1" customWidth="1"/>
    <col min="12546" max="12546" width="15.85546875" style="1" customWidth="1"/>
    <col min="12547" max="12547" width="14.28515625" style="1" customWidth="1"/>
    <col min="12548" max="12548" width="14" style="1" customWidth="1"/>
    <col min="12549" max="12549" width="12" style="1" customWidth="1"/>
    <col min="12550" max="12550" width="10.85546875" style="1" customWidth="1"/>
    <col min="12551" max="12551" width="14.85546875" style="1" customWidth="1"/>
    <col min="12552" max="12552" width="14.140625" style="1" customWidth="1"/>
    <col min="12553" max="12553" width="30.28515625" style="1" customWidth="1"/>
    <col min="12554" max="12554" width="35.5703125" style="1" bestFit="1" customWidth="1"/>
    <col min="12555" max="12555" width="14.140625" style="1" customWidth="1"/>
    <col min="12556" max="12556" width="41" style="1" bestFit="1" customWidth="1"/>
    <col min="12557" max="12557" width="41.42578125" style="1" bestFit="1" customWidth="1"/>
    <col min="12558" max="12558" width="13" style="1" customWidth="1"/>
    <col min="12559" max="12560" width="13.140625" style="1" customWidth="1"/>
    <col min="12561" max="12561" width="13.7109375" style="1" customWidth="1"/>
    <col min="12562" max="12562" width="13.5703125" style="1" customWidth="1"/>
    <col min="12563" max="12563" width="14" style="1" customWidth="1"/>
    <col min="12564" max="12564" width="20.7109375" style="1" customWidth="1"/>
    <col min="12565" max="12565" width="11.7109375" style="1" customWidth="1"/>
    <col min="12566" max="12566" width="11.5703125" style="1" bestFit="1" customWidth="1"/>
    <col min="12567" max="12567" width="12.7109375" style="1" customWidth="1"/>
    <col min="12568" max="12568" width="13.140625" style="1" customWidth="1"/>
    <col min="12569" max="12569" width="11.7109375" style="1" customWidth="1"/>
    <col min="12570" max="12573" width="11.5703125" style="1" bestFit="1" customWidth="1"/>
    <col min="12574" max="12574" width="15.7109375" style="1" customWidth="1"/>
    <col min="12575" max="12575" width="7.5703125" style="1" customWidth="1"/>
    <col min="12576" max="12576" width="14.42578125" style="1" bestFit="1" customWidth="1"/>
    <col min="12577" max="12577" width="24" style="1" bestFit="1" customWidth="1"/>
    <col min="12578" max="12578" width="13.7109375" style="1" customWidth="1"/>
    <col min="12579" max="12579" width="10.5703125" style="1" customWidth="1"/>
    <col min="12580" max="12580" width="11.85546875" style="1" customWidth="1"/>
    <col min="12581" max="12581" width="11.140625" style="1" customWidth="1"/>
    <col min="12582" max="12582" width="9" style="1" customWidth="1"/>
    <col min="12583" max="12583" width="25.85546875" style="1" bestFit="1" customWidth="1"/>
    <col min="12584" max="12584" width="10.42578125" style="1" customWidth="1"/>
    <col min="12585" max="12585" width="12.28515625" style="1" customWidth="1"/>
    <col min="12586" max="12586" width="12.140625" style="1" customWidth="1"/>
    <col min="12587" max="12800" width="11.42578125" style="1"/>
    <col min="12801" max="12801" width="11.7109375" style="1" customWidth="1"/>
    <col min="12802" max="12802" width="15.85546875" style="1" customWidth="1"/>
    <col min="12803" max="12803" width="14.28515625" style="1" customWidth="1"/>
    <col min="12804" max="12804" width="14" style="1" customWidth="1"/>
    <col min="12805" max="12805" width="12" style="1" customWidth="1"/>
    <col min="12806" max="12806" width="10.85546875" style="1" customWidth="1"/>
    <col min="12807" max="12807" width="14.85546875" style="1" customWidth="1"/>
    <col min="12808" max="12808" width="14.140625" style="1" customWidth="1"/>
    <col min="12809" max="12809" width="30.28515625" style="1" customWidth="1"/>
    <col min="12810" max="12810" width="35.5703125" style="1" bestFit="1" customWidth="1"/>
    <col min="12811" max="12811" width="14.140625" style="1" customWidth="1"/>
    <col min="12812" max="12812" width="41" style="1" bestFit="1" customWidth="1"/>
    <col min="12813" max="12813" width="41.42578125" style="1" bestFit="1" customWidth="1"/>
    <col min="12814" max="12814" width="13" style="1" customWidth="1"/>
    <col min="12815" max="12816" width="13.140625" style="1" customWidth="1"/>
    <col min="12817" max="12817" width="13.7109375" style="1" customWidth="1"/>
    <col min="12818" max="12818" width="13.5703125" style="1" customWidth="1"/>
    <col min="12819" max="12819" width="14" style="1" customWidth="1"/>
    <col min="12820" max="12820" width="20.7109375" style="1" customWidth="1"/>
    <col min="12821" max="12821" width="11.7109375" style="1" customWidth="1"/>
    <col min="12822" max="12822" width="11.5703125" style="1" bestFit="1" customWidth="1"/>
    <col min="12823" max="12823" width="12.7109375" style="1" customWidth="1"/>
    <col min="12824" max="12824" width="13.140625" style="1" customWidth="1"/>
    <col min="12825" max="12825" width="11.7109375" style="1" customWidth="1"/>
    <col min="12826" max="12829" width="11.5703125" style="1" bestFit="1" customWidth="1"/>
    <col min="12830" max="12830" width="15.7109375" style="1" customWidth="1"/>
    <col min="12831" max="12831" width="7.5703125" style="1" customWidth="1"/>
    <col min="12832" max="12832" width="14.42578125" style="1" bestFit="1" customWidth="1"/>
    <col min="12833" max="12833" width="24" style="1" bestFit="1" customWidth="1"/>
    <col min="12834" max="12834" width="13.7109375" style="1" customWidth="1"/>
    <col min="12835" max="12835" width="10.5703125" style="1" customWidth="1"/>
    <col min="12836" max="12836" width="11.85546875" style="1" customWidth="1"/>
    <col min="12837" max="12837" width="11.140625" style="1" customWidth="1"/>
    <col min="12838" max="12838" width="9" style="1" customWidth="1"/>
    <col min="12839" max="12839" width="25.85546875" style="1" bestFit="1" customWidth="1"/>
    <col min="12840" max="12840" width="10.42578125" style="1" customWidth="1"/>
    <col min="12841" max="12841" width="12.28515625" style="1" customWidth="1"/>
    <col min="12842" max="12842" width="12.140625" style="1" customWidth="1"/>
    <col min="12843" max="13056" width="11.42578125" style="1"/>
    <col min="13057" max="13057" width="11.7109375" style="1" customWidth="1"/>
    <col min="13058" max="13058" width="15.85546875" style="1" customWidth="1"/>
    <col min="13059" max="13059" width="14.28515625" style="1" customWidth="1"/>
    <col min="13060" max="13060" width="14" style="1" customWidth="1"/>
    <col min="13061" max="13061" width="12" style="1" customWidth="1"/>
    <col min="13062" max="13062" width="10.85546875" style="1" customWidth="1"/>
    <col min="13063" max="13063" width="14.85546875" style="1" customWidth="1"/>
    <col min="13064" max="13064" width="14.140625" style="1" customWidth="1"/>
    <col min="13065" max="13065" width="30.28515625" style="1" customWidth="1"/>
    <col min="13066" max="13066" width="35.5703125" style="1" bestFit="1" customWidth="1"/>
    <col min="13067" max="13067" width="14.140625" style="1" customWidth="1"/>
    <col min="13068" max="13068" width="41" style="1" bestFit="1" customWidth="1"/>
    <col min="13069" max="13069" width="41.42578125" style="1" bestFit="1" customWidth="1"/>
    <col min="13070" max="13070" width="13" style="1" customWidth="1"/>
    <col min="13071" max="13072" width="13.140625" style="1" customWidth="1"/>
    <col min="13073" max="13073" width="13.7109375" style="1" customWidth="1"/>
    <col min="13074" max="13074" width="13.5703125" style="1" customWidth="1"/>
    <col min="13075" max="13075" width="14" style="1" customWidth="1"/>
    <col min="13076" max="13076" width="20.7109375" style="1" customWidth="1"/>
    <col min="13077" max="13077" width="11.7109375" style="1" customWidth="1"/>
    <col min="13078" max="13078" width="11.5703125" style="1" bestFit="1" customWidth="1"/>
    <col min="13079" max="13079" width="12.7109375" style="1" customWidth="1"/>
    <col min="13080" max="13080" width="13.140625" style="1" customWidth="1"/>
    <col min="13081" max="13081" width="11.7109375" style="1" customWidth="1"/>
    <col min="13082" max="13085" width="11.5703125" style="1" bestFit="1" customWidth="1"/>
    <col min="13086" max="13086" width="15.7109375" style="1" customWidth="1"/>
    <col min="13087" max="13087" width="7.5703125" style="1" customWidth="1"/>
    <col min="13088" max="13088" width="14.42578125" style="1" bestFit="1" customWidth="1"/>
    <col min="13089" max="13089" width="24" style="1" bestFit="1" customWidth="1"/>
    <col min="13090" max="13090" width="13.7109375" style="1" customWidth="1"/>
    <col min="13091" max="13091" width="10.5703125" style="1" customWidth="1"/>
    <col min="13092" max="13092" width="11.85546875" style="1" customWidth="1"/>
    <col min="13093" max="13093" width="11.140625" style="1" customWidth="1"/>
    <col min="13094" max="13094" width="9" style="1" customWidth="1"/>
    <col min="13095" max="13095" width="25.85546875" style="1" bestFit="1" customWidth="1"/>
    <col min="13096" max="13096" width="10.42578125" style="1" customWidth="1"/>
    <col min="13097" max="13097" width="12.28515625" style="1" customWidth="1"/>
    <col min="13098" max="13098" width="12.140625" style="1" customWidth="1"/>
    <col min="13099" max="13312" width="11.42578125" style="1"/>
    <col min="13313" max="13313" width="11.7109375" style="1" customWidth="1"/>
    <col min="13314" max="13314" width="15.85546875" style="1" customWidth="1"/>
    <col min="13315" max="13315" width="14.28515625" style="1" customWidth="1"/>
    <col min="13316" max="13316" width="14" style="1" customWidth="1"/>
    <col min="13317" max="13317" width="12" style="1" customWidth="1"/>
    <col min="13318" max="13318" width="10.85546875" style="1" customWidth="1"/>
    <col min="13319" max="13319" width="14.85546875" style="1" customWidth="1"/>
    <col min="13320" max="13320" width="14.140625" style="1" customWidth="1"/>
    <col min="13321" max="13321" width="30.28515625" style="1" customWidth="1"/>
    <col min="13322" max="13322" width="35.5703125" style="1" bestFit="1" customWidth="1"/>
    <col min="13323" max="13323" width="14.140625" style="1" customWidth="1"/>
    <col min="13324" max="13324" width="41" style="1" bestFit="1" customWidth="1"/>
    <col min="13325" max="13325" width="41.42578125" style="1" bestFit="1" customWidth="1"/>
    <col min="13326" max="13326" width="13" style="1" customWidth="1"/>
    <col min="13327" max="13328" width="13.140625" style="1" customWidth="1"/>
    <col min="13329" max="13329" width="13.7109375" style="1" customWidth="1"/>
    <col min="13330" max="13330" width="13.5703125" style="1" customWidth="1"/>
    <col min="13331" max="13331" width="14" style="1" customWidth="1"/>
    <col min="13332" max="13332" width="20.7109375" style="1" customWidth="1"/>
    <col min="13333" max="13333" width="11.7109375" style="1" customWidth="1"/>
    <col min="13334" max="13334" width="11.5703125" style="1" bestFit="1" customWidth="1"/>
    <col min="13335" max="13335" width="12.7109375" style="1" customWidth="1"/>
    <col min="13336" max="13336" width="13.140625" style="1" customWidth="1"/>
    <col min="13337" max="13337" width="11.7109375" style="1" customWidth="1"/>
    <col min="13338" max="13341" width="11.5703125" style="1" bestFit="1" customWidth="1"/>
    <col min="13342" max="13342" width="15.7109375" style="1" customWidth="1"/>
    <col min="13343" max="13343" width="7.5703125" style="1" customWidth="1"/>
    <col min="13344" max="13344" width="14.42578125" style="1" bestFit="1" customWidth="1"/>
    <col min="13345" max="13345" width="24" style="1" bestFit="1" customWidth="1"/>
    <col min="13346" max="13346" width="13.7109375" style="1" customWidth="1"/>
    <col min="13347" max="13347" width="10.5703125" style="1" customWidth="1"/>
    <col min="13348" max="13348" width="11.85546875" style="1" customWidth="1"/>
    <col min="13349" max="13349" width="11.140625" style="1" customWidth="1"/>
    <col min="13350" max="13350" width="9" style="1" customWidth="1"/>
    <col min="13351" max="13351" width="25.85546875" style="1" bestFit="1" customWidth="1"/>
    <col min="13352" max="13352" width="10.42578125" style="1" customWidth="1"/>
    <col min="13353" max="13353" width="12.28515625" style="1" customWidth="1"/>
    <col min="13354" max="13354" width="12.140625" style="1" customWidth="1"/>
    <col min="13355" max="13568" width="11.42578125" style="1"/>
    <col min="13569" max="13569" width="11.7109375" style="1" customWidth="1"/>
    <col min="13570" max="13570" width="15.85546875" style="1" customWidth="1"/>
    <col min="13571" max="13571" width="14.28515625" style="1" customWidth="1"/>
    <col min="13572" max="13572" width="14" style="1" customWidth="1"/>
    <col min="13573" max="13573" width="12" style="1" customWidth="1"/>
    <col min="13574" max="13574" width="10.85546875" style="1" customWidth="1"/>
    <col min="13575" max="13575" width="14.85546875" style="1" customWidth="1"/>
    <col min="13576" max="13576" width="14.140625" style="1" customWidth="1"/>
    <col min="13577" max="13577" width="30.28515625" style="1" customWidth="1"/>
    <col min="13578" max="13578" width="35.5703125" style="1" bestFit="1" customWidth="1"/>
    <col min="13579" max="13579" width="14.140625" style="1" customWidth="1"/>
    <col min="13580" max="13580" width="41" style="1" bestFit="1" customWidth="1"/>
    <col min="13581" max="13581" width="41.42578125" style="1" bestFit="1" customWidth="1"/>
    <col min="13582" max="13582" width="13" style="1" customWidth="1"/>
    <col min="13583" max="13584" width="13.140625" style="1" customWidth="1"/>
    <col min="13585" max="13585" width="13.7109375" style="1" customWidth="1"/>
    <col min="13586" max="13586" width="13.5703125" style="1" customWidth="1"/>
    <col min="13587" max="13587" width="14" style="1" customWidth="1"/>
    <col min="13588" max="13588" width="20.7109375" style="1" customWidth="1"/>
    <col min="13589" max="13589" width="11.7109375" style="1" customWidth="1"/>
    <col min="13590" max="13590" width="11.5703125" style="1" bestFit="1" customWidth="1"/>
    <col min="13591" max="13591" width="12.7109375" style="1" customWidth="1"/>
    <col min="13592" max="13592" width="13.140625" style="1" customWidth="1"/>
    <col min="13593" max="13593" width="11.7109375" style="1" customWidth="1"/>
    <col min="13594" max="13597" width="11.5703125" style="1" bestFit="1" customWidth="1"/>
    <col min="13598" max="13598" width="15.7109375" style="1" customWidth="1"/>
    <col min="13599" max="13599" width="7.5703125" style="1" customWidth="1"/>
    <col min="13600" max="13600" width="14.42578125" style="1" bestFit="1" customWidth="1"/>
    <col min="13601" max="13601" width="24" style="1" bestFit="1" customWidth="1"/>
    <col min="13602" max="13602" width="13.7109375" style="1" customWidth="1"/>
    <col min="13603" max="13603" width="10.5703125" style="1" customWidth="1"/>
    <col min="13604" max="13604" width="11.85546875" style="1" customWidth="1"/>
    <col min="13605" max="13605" width="11.140625" style="1" customWidth="1"/>
    <col min="13606" max="13606" width="9" style="1" customWidth="1"/>
    <col min="13607" max="13607" width="25.85546875" style="1" bestFit="1" customWidth="1"/>
    <col min="13608" max="13608" width="10.42578125" style="1" customWidth="1"/>
    <col min="13609" max="13609" width="12.28515625" style="1" customWidth="1"/>
    <col min="13610" max="13610" width="12.140625" style="1" customWidth="1"/>
    <col min="13611" max="13824" width="11.42578125" style="1"/>
    <col min="13825" max="13825" width="11.7109375" style="1" customWidth="1"/>
    <col min="13826" max="13826" width="15.85546875" style="1" customWidth="1"/>
    <col min="13827" max="13827" width="14.28515625" style="1" customWidth="1"/>
    <col min="13828" max="13828" width="14" style="1" customWidth="1"/>
    <col min="13829" max="13829" width="12" style="1" customWidth="1"/>
    <col min="13830" max="13830" width="10.85546875" style="1" customWidth="1"/>
    <col min="13831" max="13831" width="14.85546875" style="1" customWidth="1"/>
    <col min="13832" max="13832" width="14.140625" style="1" customWidth="1"/>
    <col min="13833" max="13833" width="30.28515625" style="1" customWidth="1"/>
    <col min="13834" max="13834" width="35.5703125" style="1" bestFit="1" customWidth="1"/>
    <col min="13835" max="13835" width="14.140625" style="1" customWidth="1"/>
    <col min="13836" max="13836" width="41" style="1" bestFit="1" customWidth="1"/>
    <col min="13837" max="13837" width="41.42578125" style="1" bestFit="1" customWidth="1"/>
    <col min="13838" max="13838" width="13" style="1" customWidth="1"/>
    <col min="13839" max="13840" width="13.140625" style="1" customWidth="1"/>
    <col min="13841" max="13841" width="13.7109375" style="1" customWidth="1"/>
    <col min="13842" max="13842" width="13.5703125" style="1" customWidth="1"/>
    <col min="13843" max="13843" width="14" style="1" customWidth="1"/>
    <col min="13844" max="13844" width="20.7109375" style="1" customWidth="1"/>
    <col min="13845" max="13845" width="11.7109375" style="1" customWidth="1"/>
    <col min="13846" max="13846" width="11.5703125" style="1" bestFit="1" customWidth="1"/>
    <col min="13847" max="13847" width="12.7109375" style="1" customWidth="1"/>
    <col min="13848" max="13848" width="13.140625" style="1" customWidth="1"/>
    <col min="13849" max="13849" width="11.7109375" style="1" customWidth="1"/>
    <col min="13850" max="13853" width="11.5703125" style="1" bestFit="1" customWidth="1"/>
    <col min="13854" max="13854" width="15.7109375" style="1" customWidth="1"/>
    <col min="13855" max="13855" width="7.5703125" style="1" customWidth="1"/>
    <col min="13856" max="13856" width="14.42578125" style="1" bestFit="1" customWidth="1"/>
    <col min="13857" max="13857" width="24" style="1" bestFit="1" customWidth="1"/>
    <col min="13858" max="13858" width="13.7109375" style="1" customWidth="1"/>
    <col min="13859" max="13859" width="10.5703125" style="1" customWidth="1"/>
    <col min="13860" max="13860" width="11.85546875" style="1" customWidth="1"/>
    <col min="13861" max="13861" width="11.140625" style="1" customWidth="1"/>
    <col min="13862" max="13862" width="9" style="1" customWidth="1"/>
    <col min="13863" max="13863" width="25.85546875" style="1" bestFit="1" customWidth="1"/>
    <col min="13864" max="13864" width="10.42578125" style="1" customWidth="1"/>
    <col min="13865" max="13865" width="12.28515625" style="1" customWidth="1"/>
    <col min="13866" max="13866" width="12.140625" style="1" customWidth="1"/>
    <col min="13867" max="14080" width="11.42578125" style="1"/>
    <col min="14081" max="14081" width="11.7109375" style="1" customWidth="1"/>
    <col min="14082" max="14082" width="15.85546875" style="1" customWidth="1"/>
    <col min="14083" max="14083" width="14.28515625" style="1" customWidth="1"/>
    <col min="14084" max="14084" width="14" style="1" customWidth="1"/>
    <col min="14085" max="14085" width="12" style="1" customWidth="1"/>
    <col min="14086" max="14086" width="10.85546875" style="1" customWidth="1"/>
    <col min="14087" max="14087" width="14.85546875" style="1" customWidth="1"/>
    <col min="14088" max="14088" width="14.140625" style="1" customWidth="1"/>
    <col min="14089" max="14089" width="30.28515625" style="1" customWidth="1"/>
    <col min="14090" max="14090" width="35.5703125" style="1" bestFit="1" customWidth="1"/>
    <col min="14091" max="14091" width="14.140625" style="1" customWidth="1"/>
    <col min="14092" max="14092" width="41" style="1" bestFit="1" customWidth="1"/>
    <col min="14093" max="14093" width="41.42578125" style="1" bestFit="1" customWidth="1"/>
    <col min="14094" max="14094" width="13" style="1" customWidth="1"/>
    <col min="14095" max="14096" width="13.140625" style="1" customWidth="1"/>
    <col min="14097" max="14097" width="13.7109375" style="1" customWidth="1"/>
    <col min="14098" max="14098" width="13.5703125" style="1" customWidth="1"/>
    <col min="14099" max="14099" width="14" style="1" customWidth="1"/>
    <col min="14100" max="14100" width="20.7109375" style="1" customWidth="1"/>
    <col min="14101" max="14101" width="11.7109375" style="1" customWidth="1"/>
    <col min="14102" max="14102" width="11.5703125" style="1" bestFit="1" customWidth="1"/>
    <col min="14103" max="14103" width="12.7109375" style="1" customWidth="1"/>
    <col min="14104" max="14104" width="13.140625" style="1" customWidth="1"/>
    <col min="14105" max="14105" width="11.7109375" style="1" customWidth="1"/>
    <col min="14106" max="14109" width="11.5703125" style="1" bestFit="1" customWidth="1"/>
    <col min="14110" max="14110" width="15.7109375" style="1" customWidth="1"/>
    <col min="14111" max="14111" width="7.5703125" style="1" customWidth="1"/>
    <col min="14112" max="14112" width="14.42578125" style="1" bestFit="1" customWidth="1"/>
    <col min="14113" max="14113" width="24" style="1" bestFit="1" customWidth="1"/>
    <col min="14114" max="14114" width="13.7109375" style="1" customWidth="1"/>
    <col min="14115" max="14115" width="10.5703125" style="1" customWidth="1"/>
    <col min="14116" max="14116" width="11.85546875" style="1" customWidth="1"/>
    <col min="14117" max="14117" width="11.140625" style="1" customWidth="1"/>
    <col min="14118" max="14118" width="9" style="1" customWidth="1"/>
    <col min="14119" max="14119" width="25.85546875" style="1" bestFit="1" customWidth="1"/>
    <col min="14120" max="14120" width="10.42578125" style="1" customWidth="1"/>
    <col min="14121" max="14121" width="12.28515625" style="1" customWidth="1"/>
    <col min="14122" max="14122" width="12.140625" style="1" customWidth="1"/>
    <col min="14123" max="14336" width="11.42578125" style="1"/>
    <col min="14337" max="14337" width="11.7109375" style="1" customWidth="1"/>
    <col min="14338" max="14338" width="15.85546875" style="1" customWidth="1"/>
    <col min="14339" max="14339" width="14.28515625" style="1" customWidth="1"/>
    <col min="14340" max="14340" width="14" style="1" customWidth="1"/>
    <col min="14341" max="14341" width="12" style="1" customWidth="1"/>
    <col min="14342" max="14342" width="10.85546875" style="1" customWidth="1"/>
    <col min="14343" max="14343" width="14.85546875" style="1" customWidth="1"/>
    <col min="14344" max="14344" width="14.140625" style="1" customWidth="1"/>
    <col min="14345" max="14345" width="30.28515625" style="1" customWidth="1"/>
    <col min="14346" max="14346" width="35.5703125" style="1" bestFit="1" customWidth="1"/>
    <col min="14347" max="14347" width="14.140625" style="1" customWidth="1"/>
    <col min="14348" max="14348" width="41" style="1" bestFit="1" customWidth="1"/>
    <col min="14349" max="14349" width="41.42578125" style="1" bestFit="1" customWidth="1"/>
    <col min="14350" max="14350" width="13" style="1" customWidth="1"/>
    <col min="14351" max="14352" width="13.140625" style="1" customWidth="1"/>
    <col min="14353" max="14353" width="13.7109375" style="1" customWidth="1"/>
    <col min="14354" max="14354" width="13.5703125" style="1" customWidth="1"/>
    <col min="14355" max="14355" width="14" style="1" customWidth="1"/>
    <col min="14356" max="14356" width="20.7109375" style="1" customWidth="1"/>
    <col min="14357" max="14357" width="11.7109375" style="1" customWidth="1"/>
    <col min="14358" max="14358" width="11.5703125" style="1" bestFit="1" customWidth="1"/>
    <col min="14359" max="14359" width="12.7109375" style="1" customWidth="1"/>
    <col min="14360" max="14360" width="13.140625" style="1" customWidth="1"/>
    <col min="14361" max="14361" width="11.7109375" style="1" customWidth="1"/>
    <col min="14362" max="14365" width="11.5703125" style="1" bestFit="1" customWidth="1"/>
    <col min="14366" max="14366" width="15.7109375" style="1" customWidth="1"/>
    <col min="14367" max="14367" width="7.5703125" style="1" customWidth="1"/>
    <col min="14368" max="14368" width="14.42578125" style="1" bestFit="1" customWidth="1"/>
    <col min="14369" max="14369" width="24" style="1" bestFit="1" customWidth="1"/>
    <col min="14370" max="14370" width="13.7109375" style="1" customWidth="1"/>
    <col min="14371" max="14371" width="10.5703125" style="1" customWidth="1"/>
    <col min="14372" max="14372" width="11.85546875" style="1" customWidth="1"/>
    <col min="14373" max="14373" width="11.140625" style="1" customWidth="1"/>
    <col min="14374" max="14374" width="9" style="1" customWidth="1"/>
    <col min="14375" max="14375" width="25.85546875" style="1" bestFit="1" customWidth="1"/>
    <col min="14376" max="14376" width="10.42578125" style="1" customWidth="1"/>
    <col min="14377" max="14377" width="12.28515625" style="1" customWidth="1"/>
    <col min="14378" max="14378" width="12.140625" style="1" customWidth="1"/>
    <col min="14379" max="14592" width="11.42578125" style="1"/>
    <col min="14593" max="14593" width="11.7109375" style="1" customWidth="1"/>
    <col min="14594" max="14594" width="15.85546875" style="1" customWidth="1"/>
    <col min="14595" max="14595" width="14.28515625" style="1" customWidth="1"/>
    <col min="14596" max="14596" width="14" style="1" customWidth="1"/>
    <col min="14597" max="14597" width="12" style="1" customWidth="1"/>
    <col min="14598" max="14598" width="10.85546875" style="1" customWidth="1"/>
    <col min="14599" max="14599" width="14.85546875" style="1" customWidth="1"/>
    <col min="14600" max="14600" width="14.140625" style="1" customWidth="1"/>
    <col min="14601" max="14601" width="30.28515625" style="1" customWidth="1"/>
    <col min="14602" max="14602" width="35.5703125" style="1" bestFit="1" customWidth="1"/>
    <col min="14603" max="14603" width="14.140625" style="1" customWidth="1"/>
    <col min="14604" max="14604" width="41" style="1" bestFit="1" customWidth="1"/>
    <col min="14605" max="14605" width="41.42578125" style="1" bestFit="1" customWidth="1"/>
    <col min="14606" max="14606" width="13" style="1" customWidth="1"/>
    <col min="14607" max="14608" width="13.140625" style="1" customWidth="1"/>
    <col min="14609" max="14609" width="13.7109375" style="1" customWidth="1"/>
    <col min="14610" max="14610" width="13.5703125" style="1" customWidth="1"/>
    <col min="14611" max="14611" width="14" style="1" customWidth="1"/>
    <col min="14612" max="14612" width="20.7109375" style="1" customWidth="1"/>
    <col min="14613" max="14613" width="11.7109375" style="1" customWidth="1"/>
    <col min="14614" max="14614" width="11.5703125" style="1" bestFit="1" customWidth="1"/>
    <col min="14615" max="14615" width="12.7109375" style="1" customWidth="1"/>
    <col min="14616" max="14616" width="13.140625" style="1" customWidth="1"/>
    <col min="14617" max="14617" width="11.7109375" style="1" customWidth="1"/>
    <col min="14618" max="14621" width="11.5703125" style="1" bestFit="1" customWidth="1"/>
    <col min="14622" max="14622" width="15.7109375" style="1" customWidth="1"/>
    <col min="14623" max="14623" width="7.5703125" style="1" customWidth="1"/>
    <col min="14624" max="14624" width="14.42578125" style="1" bestFit="1" customWidth="1"/>
    <col min="14625" max="14625" width="24" style="1" bestFit="1" customWidth="1"/>
    <col min="14626" max="14626" width="13.7109375" style="1" customWidth="1"/>
    <col min="14627" max="14627" width="10.5703125" style="1" customWidth="1"/>
    <col min="14628" max="14628" width="11.85546875" style="1" customWidth="1"/>
    <col min="14629" max="14629" width="11.140625" style="1" customWidth="1"/>
    <col min="14630" max="14630" width="9" style="1" customWidth="1"/>
    <col min="14631" max="14631" width="25.85546875" style="1" bestFit="1" customWidth="1"/>
    <col min="14632" max="14632" width="10.42578125" style="1" customWidth="1"/>
    <col min="14633" max="14633" width="12.28515625" style="1" customWidth="1"/>
    <col min="14634" max="14634" width="12.140625" style="1" customWidth="1"/>
    <col min="14635" max="14848" width="11.42578125" style="1"/>
    <col min="14849" max="14849" width="11.7109375" style="1" customWidth="1"/>
    <col min="14850" max="14850" width="15.85546875" style="1" customWidth="1"/>
    <col min="14851" max="14851" width="14.28515625" style="1" customWidth="1"/>
    <col min="14852" max="14852" width="14" style="1" customWidth="1"/>
    <col min="14853" max="14853" width="12" style="1" customWidth="1"/>
    <col min="14854" max="14854" width="10.85546875" style="1" customWidth="1"/>
    <col min="14855" max="14855" width="14.85546875" style="1" customWidth="1"/>
    <col min="14856" max="14856" width="14.140625" style="1" customWidth="1"/>
    <col min="14857" max="14857" width="30.28515625" style="1" customWidth="1"/>
    <col min="14858" max="14858" width="35.5703125" style="1" bestFit="1" customWidth="1"/>
    <col min="14859" max="14859" width="14.140625" style="1" customWidth="1"/>
    <col min="14860" max="14860" width="41" style="1" bestFit="1" customWidth="1"/>
    <col min="14861" max="14861" width="41.42578125" style="1" bestFit="1" customWidth="1"/>
    <col min="14862" max="14862" width="13" style="1" customWidth="1"/>
    <col min="14863" max="14864" width="13.140625" style="1" customWidth="1"/>
    <col min="14865" max="14865" width="13.7109375" style="1" customWidth="1"/>
    <col min="14866" max="14866" width="13.5703125" style="1" customWidth="1"/>
    <col min="14867" max="14867" width="14" style="1" customWidth="1"/>
    <col min="14868" max="14868" width="20.7109375" style="1" customWidth="1"/>
    <col min="14869" max="14869" width="11.7109375" style="1" customWidth="1"/>
    <col min="14870" max="14870" width="11.5703125" style="1" bestFit="1" customWidth="1"/>
    <col min="14871" max="14871" width="12.7109375" style="1" customWidth="1"/>
    <col min="14872" max="14872" width="13.140625" style="1" customWidth="1"/>
    <col min="14873" max="14873" width="11.7109375" style="1" customWidth="1"/>
    <col min="14874" max="14877" width="11.5703125" style="1" bestFit="1" customWidth="1"/>
    <col min="14878" max="14878" width="15.7109375" style="1" customWidth="1"/>
    <col min="14879" max="14879" width="7.5703125" style="1" customWidth="1"/>
    <col min="14880" max="14880" width="14.42578125" style="1" bestFit="1" customWidth="1"/>
    <col min="14881" max="14881" width="24" style="1" bestFit="1" customWidth="1"/>
    <col min="14882" max="14882" width="13.7109375" style="1" customWidth="1"/>
    <col min="14883" max="14883" width="10.5703125" style="1" customWidth="1"/>
    <col min="14884" max="14884" width="11.85546875" style="1" customWidth="1"/>
    <col min="14885" max="14885" width="11.140625" style="1" customWidth="1"/>
    <col min="14886" max="14886" width="9" style="1" customWidth="1"/>
    <col min="14887" max="14887" width="25.85546875" style="1" bestFit="1" customWidth="1"/>
    <col min="14888" max="14888" width="10.42578125" style="1" customWidth="1"/>
    <col min="14889" max="14889" width="12.28515625" style="1" customWidth="1"/>
    <col min="14890" max="14890" width="12.140625" style="1" customWidth="1"/>
    <col min="14891" max="15104" width="11.42578125" style="1"/>
    <col min="15105" max="15105" width="11.7109375" style="1" customWidth="1"/>
    <col min="15106" max="15106" width="15.85546875" style="1" customWidth="1"/>
    <col min="15107" max="15107" width="14.28515625" style="1" customWidth="1"/>
    <col min="15108" max="15108" width="14" style="1" customWidth="1"/>
    <col min="15109" max="15109" width="12" style="1" customWidth="1"/>
    <col min="15110" max="15110" width="10.85546875" style="1" customWidth="1"/>
    <col min="15111" max="15111" width="14.85546875" style="1" customWidth="1"/>
    <col min="15112" max="15112" width="14.140625" style="1" customWidth="1"/>
    <col min="15113" max="15113" width="30.28515625" style="1" customWidth="1"/>
    <col min="15114" max="15114" width="35.5703125" style="1" bestFit="1" customWidth="1"/>
    <col min="15115" max="15115" width="14.140625" style="1" customWidth="1"/>
    <col min="15116" max="15116" width="41" style="1" bestFit="1" customWidth="1"/>
    <col min="15117" max="15117" width="41.42578125" style="1" bestFit="1" customWidth="1"/>
    <col min="15118" max="15118" width="13" style="1" customWidth="1"/>
    <col min="15119" max="15120" width="13.140625" style="1" customWidth="1"/>
    <col min="15121" max="15121" width="13.7109375" style="1" customWidth="1"/>
    <col min="15122" max="15122" width="13.5703125" style="1" customWidth="1"/>
    <col min="15123" max="15123" width="14" style="1" customWidth="1"/>
    <col min="15124" max="15124" width="20.7109375" style="1" customWidth="1"/>
    <col min="15125" max="15125" width="11.7109375" style="1" customWidth="1"/>
    <col min="15126" max="15126" width="11.5703125" style="1" bestFit="1" customWidth="1"/>
    <col min="15127" max="15127" width="12.7109375" style="1" customWidth="1"/>
    <col min="15128" max="15128" width="13.140625" style="1" customWidth="1"/>
    <col min="15129" max="15129" width="11.7109375" style="1" customWidth="1"/>
    <col min="15130" max="15133" width="11.5703125" style="1" bestFit="1" customWidth="1"/>
    <col min="15134" max="15134" width="15.7109375" style="1" customWidth="1"/>
    <col min="15135" max="15135" width="7.5703125" style="1" customWidth="1"/>
    <col min="15136" max="15136" width="14.42578125" style="1" bestFit="1" customWidth="1"/>
    <col min="15137" max="15137" width="24" style="1" bestFit="1" customWidth="1"/>
    <col min="15138" max="15138" width="13.7109375" style="1" customWidth="1"/>
    <col min="15139" max="15139" width="10.5703125" style="1" customWidth="1"/>
    <col min="15140" max="15140" width="11.85546875" style="1" customWidth="1"/>
    <col min="15141" max="15141" width="11.140625" style="1" customWidth="1"/>
    <col min="15142" max="15142" width="9" style="1" customWidth="1"/>
    <col min="15143" max="15143" width="25.85546875" style="1" bestFit="1" customWidth="1"/>
    <col min="15144" max="15144" width="10.42578125" style="1" customWidth="1"/>
    <col min="15145" max="15145" width="12.28515625" style="1" customWidth="1"/>
    <col min="15146" max="15146" width="12.140625" style="1" customWidth="1"/>
    <col min="15147" max="15360" width="11.42578125" style="1"/>
    <col min="15361" max="15361" width="11.7109375" style="1" customWidth="1"/>
    <col min="15362" max="15362" width="15.85546875" style="1" customWidth="1"/>
    <col min="15363" max="15363" width="14.28515625" style="1" customWidth="1"/>
    <col min="15364" max="15364" width="14" style="1" customWidth="1"/>
    <col min="15365" max="15365" width="12" style="1" customWidth="1"/>
    <col min="15366" max="15366" width="10.85546875" style="1" customWidth="1"/>
    <col min="15367" max="15367" width="14.85546875" style="1" customWidth="1"/>
    <col min="15368" max="15368" width="14.140625" style="1" customWidth="1"/>
    <col min="15369" max="15369" width="30.28515625" style="1" customWidth="1"/>
    <col min="15370" max="15370" width="35.5703125" style="1" bestFit="1" customWidth="1"/>
    <col min="15371" max="15371" width="14.140625" style="1" customWidth="1"/>
    <col min="15372" max="15372" width="41" style="1" bestFit="1" customWidth="1"/>
    <col min="15373" max="15373" width="41.42578125" style="1" bestFit="1" customWidth="1"/>
    <col min="15374" max="15374" width="13" style="1" customWidth="1"/>
    <col min="15375" max="15376" width="13.140625" style="1" customWidth="1"/>
    <col min="15377" max="15377" width="13.7109375" style="1" customWidth="1"/>
    <col min="15378" max="15378" width="13.5703125" style="1" customWidth="1"/>
    <col min="15379" max="15379" width="14" style="1" customWidth="1"/>
    <col min="15380" max="15380" width="20.7109375" style="1" customWidth="1"/>
    <col min="15381" max="15381" width="11.7109375" style="1" customWidth="1"/>
    <col min="15382" max="15382" width="11.5703125" style="1" bestFit="1" customWidth="1"/>
    <col min="15383" max="15383" width="12.7109375" style="1" customWidth="1"/>
    <col min="15384" max="15384" width="13.140625" style="1" customWidth="1"/>
    <col min="15385" max="15385" width="11.7109375" style="1" customWidth="1"/>
    <col min="15386" max="15389" width="11.5703125" style="1" bestFit="1" customWidth="1"/>
    <col min="15390" max="15390" width="15.7109375" style="1" customWidth="1"/>
    <col min="15391" max="15391" width="7.5703125" style="1" customWidth="1"/>
    <col min="15392" max="15392" width="14.42578125" style="1" bestFit="1" customWidth="1"/>
    <col min="15393" max="15393" width="24" style="1" bestFit="1" customWidth="1"/>
    <col min="15394" max="15394" width="13.7109375" style="1" customWidth="1"/>
    <col min="15395" max="15395" width="10.5703125" style="1" customWidth="1"/>
    <col min="15396" max="15396" width="11.85546875" style="1" customWidth="1"/>
    <col min="15397" max="15397" width="11.140625" style="1" customWidth="1"/>
    <col min="15398" max="15398" width="9" style="1" customWidth="1"/>
    <col min="15399" max="15399" width="25.85546875" style="1" bestFit="1" customWidth="1"/>
    <col min="15400" max="15400" width="10.42578125" style="1" customWidth="1"/>
    <col min="15401" max="15401" width="12.28515625" style="1" customWidth="1"/>
    <col min="15402" max="15402" width="12.140625" style="1" customWidth="1"/>
    <col min="15403" max="15616" width="11.42578125" style="1"/>
    <col min="15617" max="15617" width="11.7109375" style="1" customWidth="1"/>
    <col min="15618" max="15618" width="15.85546875" style="1" customWidth="1"/>
    <col min="15619" max="15619" width="14.28515625" style="1" customWidth="1"/>
    <col min="15620" max="15620" width="14" style="1" customWidth="1"/>
    <col min="15621" max="15621" width="12" style="1" customWidth="1"/>
    <col min="15622" max="15622" width="10.85546875" style="1" customWidth="1"/>
    <col min="15623" max="15623" width="14.85546875" style="1" customWidth="1"/>
    <col min="15624" max="15624" width="14.140625" style="1" customWidth="1"/>
    <col min="15625" max="15625" width="30.28515625" style="1" customWidth="1"/>
    <col min="15626" max="15626" width="35.5703125" style="1" bestFit="1" customWidth="1"/>
    <col min="15627" max="15627" width="14.140625" style="1" customWidth="1"/>
    <col min="15628" max="15628" width="41" style="1" bestFit="1" customWidth="1"/>
    <col min="15629" max="15629" width="41.42578125" style="1" bestFit="1" customWidth="1"/>
    <col min="15630" max="15630" width="13" style="1" customWidth="1"/>
    <col min="15631" max="15632" width="13.140625" style="1" customWidth="1"/>
    <col min="15633" max="15633" width="13.7109375" style="1" customWidth="1"/>
    <col min="15634" max="15634" width="13.5703125" style="1" customWidth="1"/>
    <col min="15635" max="15635" width="14" style="1" customWidth="1"/>
    <col min="15636" max="15636" width="20.7109375" style="1" customWidth="1"/>
    <col min="15637" max="15637" width="11.7109375" style="1" customWidth="1"/>
    <col min="15638" max="15638" width="11.5703125" style="1" bestFit="1" customWidth="1"/>
    <col min="15639" max="15639" width="12.7109375" style="1" customWidth="1"/>
    <col min="15640" max="15640" width="13.140625" style="1" customWidth="1"/>
    <col min="15641" max="15641" width="11.7109375" style="1" customWidth="1"/>
    <col min="15642" max="15645" width="11.5703125" style="1" bestFit="1" customWidth="1"/>
    <col min="15646" max="15646" width="15.7109375" style="1" customWidth="1"/>
    <col min="15647" max="15647" width="7.5703125" style="1" customWidth="1"/>
    <col min="15648" max="15648" width="14.42578125" style="1" bestFit="1" customWidth="1"/>
    <col min="15649" max="15649" width="24" style="1" bestFit="1" customWidth="1"/>
    <col min="15650" max="15650" width="13.7109375" style="1" customWidth="1"/>
    <col min="15651" max="15651" width="10.5703125" style="1" customWidth="1"/>
    <col min="15652" max="15652" width="11.85546875" style="1" customWidth="1"/>
    <col min="15653" max="15653" width="11.140625" style="1" customWidth="1"/>
    <col min="15654" max="15654" width="9" style="1" customWidth="1"/>
    <col min="15655" max="15655" width="25.85546875" style="1" bestFit="1" customWidth="1"/>
    <col min="15656" max="15656" width="10.42578125" style="1" customWidth="1"/>
    <col min="15657" max="15657" width="12.28515625" style="1" customWidth="1"/>
    <col min="15658" max="15658" width="12.140625" style="1" customWidth="1"/>
    <col min="15659" max="15872" width="11.42578125" style="1"/>
    <col min="15873" max="15873" width="11.7109375" style="1" customWidth="1"/>
    <col min="15874" max="15874" width="15.85546875" style="1" customWidth="1"/>
    <col min="15875" max="15875" width="14.28515625" style="1" customWidth="1"/>
    <col min="15876" max="15876" width="14" style="1" customWidth="1"/>
    <col min="15877" max="15877" width="12" style="1" customWidth="1"/>
    <col min="15878" max="15878" width="10.85546875" style="1" customWidth="1"/>
    <col min="15879" max="15879" width="14.85546875" style="1" customWidth="1"/>
    <col min="15880" max="15880" width="14.140625" style="1" customWidth="1"/>
    <col min="15881" max="15881" width="30.28515625" style="1" customWidth="1"/>
    <col min="15882" max="15882" width="35.5703125" style="1" bestFit="1" customWidth="1"/>
    <col min="15883" max="15883" width="14.140625" style="1" customWidth="1"/>
    <col min="15884" max="15884" width="41" style="1" bestFit="1" customWidth="1"/>
    <col min="15885" max="15885" width="41.42578125" style="1" bestFit="1" customWidth="1"/>
    <col min="15886" max="15886" width="13" style="1" customWidth="1"/>
    <col min="15887" max="15888" width="13.140625" style="1" customWidth="1"/>
    <col min="15889" max="15889" width="13.7109375" style="1" customWidth="1"/>
    <col min="15890" max="15890" width="13.5703125" style="1" customWidth="1"/>
    <col min="15891" max="15891" width="14" style="1" customWidth="1"/>
    <col min="15892" max="15892" width="20.7109375" style="1" customWidth="1"/>
    <col min="15893" max="15893" width="11.7109375" style="1" customWidth="1"/>
    <col min="15894" max="15894" width="11.5703125" style="1" bestFit="1" customWidth="1"/>
    <col min="15895" max="15895" width="12.7109375" style="1" customWidth="1"/>
    <col min="15896" max="15896" width="13.140625" style="1" customWidth="1"/>
    <col min="15897" max="15897" width="11.7109375" style="1" customWidth="1"/>
    <col min="15898" max="15901" width="11.5703125" style="1" bestFit="1" customWidth="1"/>
    <col min="15902" max="15902" width="15.7109375" style="1" customWidth="1"/>
    <col min="15903" max="15903" width="7.5703125" style="1" customWidth="1"/>
    <col min="15904" max="15904" width="14.42578125" style="1" bestFit="1" customWidth="1"/>
    <col min="15905" max="15905" width="24" style="1" bestFit="1" customWidth="1"/>
    <col min="15906" max="15906" width="13.7109375" style="1" customWidth="1"/>
    <col min="15907" max="15907" width="10.5703125" style="1" customWidth="1"/>
    <col min="15908" max="15908" width="11.85546875" style="1" customWidth="1"/>
    <col min="15909" max="15909" width="11.140625" style="1" customWidth="1"/>
    <col min="15910" max="15910" width="9" style="1" customWidth="1"/>
    <col min="15911" max="15911" width="25.85546875" style="1" bestFit="1" customWidth="1"/>
    <col min="15912" max="15912" width="10.42578125" style="1" customWidth="1"/>
    <col min="15913" max="15913" width="12.28515625" style="1" customWidth="1"/>
    <col min="15914" max="15914" width="12.140625" style="1" customWidth="1"/>
    <col min="15915" max="16128" width="11.42578125" style="1"/>
    <col min="16129" max="16129" width="11.7109375" style="1" customWidth="1"/>
    <col min="16130" max="16130" width="15.85546875" style="1" customWidth="1"/>
    <col min="16131" max="16131" width="14.28515625" style="1" customWidth="1"/>
    <col min="16132" max="16132" width="14" style="1" customWidth="1"/>
    <col min="16133" max="16133" width="12" style="1" customWidth="1"/>
    <col min="16134" max="16134" width="10.85546875" style="1" customWidth="1"/>
    <col min="16135" max="16135" width="14.85546875" style="1" customWidth="1"/>
    <col min="16136" max="16136" width="14.140625" style="1" customWidth="1"/>
    <col min="16137" max="16137" width="30.28515625" style="1" customWidth="1"/>
    <col min="16138" max="16138" width="35.5703125" style="1" bestFit="1" customWidth="1"/>
    <col min="16139" max="16139" width="14.140625" style="1" customWidth="1"/>
    <col min="16140" max="16140" width="41" style="1" bestFit="1" customWidth="1"/>
    <col min="16141" max="16141" width="41.42578125" style="1" bestFit="1" customWidth="1"/>
    <col min="16142" max="16142" width="13" style="1" customWidth="1"/>
    <col min="16143" max="16144" width="13.140625" style="1" customWidth="1"/>
    <col min="16145" max="16145" width="13.7109375" style="1" customWidth="1"/>
    <col min="16146" max="16146" width="13.5703125" style="1" customWidth="1"/>
    <col min="16147" max="16147" width="14" style="1" customWidth="1"/>
    <col min="16148" max="16148" width="20.7109375" style="1" customWidth="1"/>
    <col min="16149" max="16149" width="11.7109375" style="1" customWidth="1"/>
    <col min="16150" max="16150" width="11.5703125" style="1" bestFit="1" customWidth="1"/>
    <col min="16151" max="16151" width="12.7109375" style="1" customWidth="1"/>
    <col min="16152" max="16152" width="13.140625" style="1" customWidth="1"/>
    <col min="16153" max="16153" width="11.7109375" style="1" customWidth="1"/>
    <col min="16154" max="16157" width="11.5703125" style="1" bestFit="1" customWidth="1"/>
    <col min="16158" max="16158" width="15.7109375" style="1" customWidth="1"/>
    <col min="16159" max="16159" width="7.5703125" style="1" customWidth="1"/>
    <col min="16160" max="16160" width="14.42578125" style="1" bestFit="1" customWidth="1"/>
    <col min="16161" max="16161" width="24" style="1" bestFit="1" customWidth="1"/>
    <col min="16162" max="16162" width="13.7109375" style="1" customWidth="1"/>
    <col min="16163" max="16163" width="10.5703125" style="1" customWidth="1"/>
    <col min="16164" max="16164" width="11.85546875" style="1" customWidth="1"/>
    <col min="16165" max="16165" width="11.140625" style="1" customWidth="1"/>
    <col min="16166" max="16166" width="9" style="1" customWidth="1"/>
    <col min="16167" max="16167" width="25.85546875" style="1" bestFit="1" customWidth="1"/>
    <col min="16168" max="16168" width="10.42578125" style="1" customWidth="1"/>
    <col min="16169" max="16169" width="12.28515625" style="1" customWidth="1"/>
    <col min="16170" max="16170" width="12.140625" style="1" customWidth="1"/>
    <col min="16171"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645">
        <v>2013</v>
      </c>
      <c r="B4" s="645"/>
      <c r="C4" s="645"/>
      <c r="D4" s="645"/>
      <c r="E4" s="645"/>
      <c r="F4" s="645"/>
      <c r="G4" s="645"/>
      <c r="H4" s="645"/>
      <c r="I4" s="645"/>
      <c r="J4" s="645"/>
      <c r="K4" s="645"/>
      <c r="L4" s="645"/>
      <c r="M4" s="645"/>
      <c r="N4" s="645"/>
      <c r="O4" s="645"/>
      <c r="P4" s="645"/>
      <c r="R4" s="1">
        <v>158483115</v>
      </c>
    </row>
    <row r="5" spans="1:42" x14ac:dyDescent="0.25">
      <c r="A5" s="646" t="s">
        <v>4</v>
      </c>
      <c r="B5" s="646"/>
      <c r="C5" s="20" t="s">
        <v>4023</v>
      </c>
      <c r="D5" s="20"/>
      <c r="E5" s="20"/>
      <c r="F5" s="20"/>
      <c r="G5" s="20"/>
      <c r="H5" s="20"/>
      <c r="I5" s="560"/>
      <c r="J5" s="560"/>
      <c r="K5" s="20"/>
      <c r="L5" s="560"/>
      <c r="M5" s="560"/>
      <c r="N5" s="560"/>
      <c r="O5" s="560"/>
      <c r="P5" s="777">
        <f>326578750-H60</f>
        <v>-4421250</v>
      </c>
      <c r="Q5" s="561"/>
      <c r="R5" s="561"/>
      <c r="S5" s="561"/>
      <c r="T5" s="561"/>
      <c r="U5" s="561"/>
      <c r="V5" s="561"/>
      <c r="W5" s="561"/>
      <c r="X5" s="561"/>
      <c r="Y5" s="561"/>
      <c r="Z5" s="561"/>
      <c r="AA5" s="561"/>
      <c r="AB5" s="561"/>
      <c r="AC5" s="561"/>
      <c r="AD5" s="561"/>
    </row>
    <row r="7" spans="1:42" s="139" customFormat="1" ht="14.25" x14ac:dyDescent="0.2">
      <c r="A7" s="689" t="s">
        <v>6</v>
      </c>
      <c r="B7" s="689" t="s">
        <v>7</v>
      </c>
      <c r="C7" s="689" t="s">
        <v>8</v>
      </c>
      <c r="D7" s="689" t="s">
        <v>4024</v>
      </c>
      <c r="E7" s="689" t="s">
        <v>11</v>
      </c>
      <c r="F7" s="689" t="s">
        <v>12</v>
      </c>
      <c r="G7" s="689" t="s">
        <v>13</v>
      </c>
      <c r="H7" s="689" t="s">
        <v>112</v>
      </c>
      <c r="I7" s="778" t="s">
        <v>113</v>
      </c>
      <c r="J7" s="778" t="s">
        <v>114</v>
      </c>
      <c r="K7" s="689" t="s">
        <v>115</v>
      </c>
      <c r="L7" s="778" t="s">
        <v>116</v>
      </c>
      <c r="M7" s="778" t="s">
        <v>117</v>
      </c>
      <c r="N7" s="689" t="s">
        <v>118</v>
      </c>
      <c r="O7" s="778" t="s">
        <v>119</v>
      </c>
      <c r="P7" s="778" t="s">
        <v>120</v>
      </c>
      <c r="Q7" s="689" t="s">
        <v>121</v>
      </c>
      <c r="R7" s="689" t="s">
        <v>122</v>
      </c>
      <c r="S7" s="689" t="s">
        <v>123</v>
      </c>
      <c r="T7" s="695" t="s">
        <v>124</v>
      </c>
      <c r="U7" s="696"/>
      <c r="V7" s="696"/>
      <c r="W7" s="696"/>
      <c r="X7" s="696"/>
      <c r="Y7" s="696"/>
      <c r="Z7" s="696"/>
      <c r="AA7" s="696"/>
      <c r="AB7" s="696"/>
      <c r="AC7" s="696"/>
      <c r="AD7" s="779" t="s">
        <v>22</v>
      </c>
      <c r="AE7" s="697" t="s">
        <v>125</v>
      </c>
      <c r="AF7" s="698"/>
      <c r="AG7" s="698"/>
      <c r="AH7" s="698"/>
      <c r="AI7" s="698"/>
      <c r="AJ7" s="698"/>
      <c r="AK7" s="698"/>
      <c r="AL7" s="698"/>
      <c r="AM7" s="698"/>
      <c r="AN7" s="698"/>
      <c r="AO7" s="698"/>
      <c r="AP7" s="699"/>
    </row>
    <row r="8" spans="1:42" ht="36" x14ac:dyDescent="0.25">
      <c r="A8" s="693"/>
      <c r="B8" s="693"/>
      <c r="C8" s="693"/>
      <c r="D8" s="693"/>
      <c r="E8" s="693"/>
      <c r="F8" s="693"/>
      <c r="G8" s="693"/>
      <c r="H8" s="693"/>
      <c r="I8" s="780"/>
      <c r="J8" s="780"/>
      <c r="K8" s="693"/>
      <c r="L8" s="780"/>
      <c r="M8" s="780"/>
      <c r="N8" s="693"/>
      <c r="O8" s="780"/>
      <c r="P8" s="780"/>
      <c r="Q8" s="693"/>
      <c r="R8" s="693"/>
      <c r="S8" s="819"/>
      <c r="T8" s="820" t="s">
        <v>126</v>
      </c>
      <c r="U8" s="820" t="s">
        <v>127</v>
      </c>
      <c r="V8" s="820" t="s">
        <v>128</v>
      </c>
      <c r="W8" s="781" t="s">
        <v>129</v>
      </c>
      <c r="X8" s="781" t="s">
        <v>130</v>
      </c>
      <c r="Y8" s="781" t="s">
        <v>131</v>
      </c>
      <c r="Z8" s="781" t="s">
        <v>132</v>
      </c>
      <c r="AA8" s="618" t="s">
        <v>133</v>
      </c>
      <c r="AB8" s="781" t="s">
        <v>134</v>
      </c>
      <c r="AC8" s="781" t="s">
        <v>4025</v>
      </c>
      <c r="AD8" s="782"/>
      <c r="AE8" s="821" t="s">
        <v>136</v>
      </c>
      <c r="AF8" s="821" t="s">
        <v>137</v>
      </c>
      <c r="AG8" s="821" t="s">
        <v>138</v>
      </c>
      <c r="AH8" s="821" t="s">
        <v>139</v>
      </c>
      <c r="AI8" s="821" t="s">
        <v>140</v>
      </c>
      <c r="AJ8" s="821" t="s">
        <v>141</v>
      </c>
      <c r="AK8" s="821" t="s">
        <v>142</v>
      </c>
      <c r="AL8" s="821" t="s">
        <v>143</v>
      </c>
      <c r="AM8" s="821" t="s">
        <v>144</v>
      </c>
      <c r="AN8" s="821" t="s">
        <v>145</v>
      </c>
      <c r="AO8" s="821" t="s">
        <v>146</v>
      </c>
      <c r="AP8" s="821" t="s">
        <v>147</v>
      </c>
    </row>
    <row r="9" spans="1:42" ht="108" x14ac:dyDescent="0.25">
      <c r="A9" s="783" t="s">
        <v>52</v>
      </c>
      <c r="B9" s="783" t="s">
        <v>53</v>
      </c>
      <c r="C9" s="783" t="s">
        <v>4026</v>
      </c>
      <c r="D9" s="783">
        <v>222120000</v>
      </c>
      <c r="E9" s="784" t="s">
        <v>4027</v>
      </c>
      <c r="F9" s="783" t="s">
        <v>4028</v>
      </c>
      <c r="G9" s="783" t="s">
        <v>4029</v>
      </c>
      <c r="H9" s="785">
        <v>228500000</v>
      </c>
      <c r="I9" s="785"/>
      <c r="J9" s="785"/>
      <c r="K9" s="785">
        <v>0</v>
      </c>
      <c r="L9" s="785"/>
      <c r="M9" s="785"/>
      <c r="N9" s="785"/>
      <c r="O9" s="785"/>
      <c r="P9" s="785">
        <f>J9+M9</f>
        <v>0</v>
      </c>
      <c r="Q9" s="813">
        <f>+N9</f>
        <v>0</v>
      </c>
      <c r="R9" s="785"/>
      <c r="S9" s="785">
        <f>Q9+R9</f>
        <v>0</v>
      </c>
      <c r="T9" s="33" t="s">
        <v>4030</v>
      </c>
      <c r="U9" s="33" t="s">
        <v>209</v>
      </c>
      <c r="V9" s="33">
        <v>9</v>
      </c>
      <c r="W9" s="783">
        <v>1</v>
      </c>
      <c r="X9" s="783"/>
      <c r="Y9" s="783">
        <v>1</v>
      </c>
      <c r="Z9" s="783">
        <v>7</v>
      </c>
      <c r="AA9" s="783">
        <v>300</v>
      </c>
      <c r="AB9" s="783">
        <v>210</v>
      </c>
      <c r="AC9" s="783"/>
      <c r="AD9" s="116" t="s">
        <v>4031</v>
      </c>
      <c r="AE9" s="116">
        <v>0</v>
      </c>
      <c r="AF9" s="116">
        <v>0</v>
      </c>
      <c r="AG9" s="116">
        <v>0</v>
      </c>
      <c r="AH9" s="786"/>
      <c r="AI9" s="116"/>
      <c r="AJ9" s="116"/>
      <c r="AK9" s="116">
        <v>17611111</v>
      </c>
      <c r="AL9" s="116">
        <v>17611111</v>
      </c>
      <c r="AM9" s="116">
        <v>17611111</v>
      </c>
      <c r="AN9" s="116">
        <v>17611111</v>
      </c>
      <c r="AO9" s="116">
        <v>17611112</v>
      </c>
      <c r="AP9" s="116">
        <v>0</v>
      </c>
    </row>
    <row r="10" spans="1:42" ht="24" x14ac:dyDescent="0.25">
      <c r="A10" s="783">
        <v>0</v>
      </c>
      <c r="B10" s="783">
        <v>0</v>
      </c>
      <c r="C10" s="783">
        <v>0</v>
      </c>
      <c r="D10" s="783">
        <v>0</v>
      </c>
      <c r="E10" s="784">
        <v>0</v>
      </c>
      <c r="F10" s="783">
        <v>0</v>
      </c>
      <c r="G10" s="783">
        <v>0</v>
      </c>
      <c r="H10" s="785">
        <v>0</v>
      </c>
      <c r="I10" s="228"/>
      <c r="J10" s="228"/>
      <c r="K10" s="785">
        <v>0</v>
      </c>
      <c r="L10" s="228"/>
      <c r="M10" s="228"/>
      <c r="N10" s="785">
        <f t="shared" ref="N10:P66" si="0">H10+K10</f>
        <v>0</v>
      </c>
      <c r="O10" s="785">
        <f t="shared" si="0"/>
        <v>0</v>
      </c>
      <c r="P10" s="785">
        <f t="shared" si="0"/>
        <v>0</v>
      </c>
      <c r="Q10" s="785"/>
      <c r="R10" s="785"/>
      <c r="S10" s="785">
        <f t="shared" ref="S10:S66" si="1">Q10+R10</f>
        <v>0</v>
      </c>
      <c r="T10" s="33" t="s">
        <v>4032</v>
      </c>
      <c r="U10" s="33">
        <v>0</v>
      </c>
      <c r="V10" s="33">
        <v>0</v>
      </c>
      <c r="W10" s="116"/>
      <c r="X10" s="116"/>
      <c r="Y10" s="116"/>
      <c r="Z10" s="116"/>
      <c r="AA10" s="783">
        <v>0</v>
      </c>
      <c r="AB10" s="116"/>
      <c r="AC10" s="116"/>
      <c r="AD10" s="116"/>
      <c r="AE10" s="116">
        <v>0</v>
      </c>
      <c r="AF10" s="116">
        <v>0</v>
      </c>
      <c r="AG10" s="116">
        <v>0</v>
      </c>
      <c r="AH10" s="116">
        <v>0</v>
      </c>
      <c r="AI10" s="116">
        <v>0</v>
      </c>
      <c r="AJ10" s="116">
        <v>0</v>
      </c>
      <c r="AK10" s="116">
        <v>0</v>
      </c>
      <c r="AL10" s="116">
        <v>0</v>
      </c>
      <c r="AM10" s="116">
        <v>0</v>
      </c>
      <c r="AN10" s="116">
        <v>0</v>
      </c>
      <c r="AO10" s="116">
        <v>0</v>
      </c>
      <c r="AP10" s="116">
        <v>0</v>
      </c>
    </row>
    <row r="11" spans="1:42" ht="84" x14ac:dyDescent="0.25">
      <c r="A11" s="783" t="s">
        <v>52</v>
      </c>
      <c r="B11" s="783" t="s">
        <v>53</v>
      </c>
      <c r="C11" s="783" t="s">
        <v>4033</v>
      </c>
      <c r="D11" s="783">
        <v>222210000</v>
      </c>
      <c r="E11" s="784" t="s">
        <v>4034</v>
      </c>
      <c r="F11" s="783" t="s">
        <v>4035</v>
      </c>
      <c r="G11" s="783" t="s">
        <v>4036</v>
      </c>
      <c r="H11" s="785">
        <v>700000000</v>
      </c>
      <c r="I11" s="785">
        <v>700000000</v>
      </c>
      <c r="J11" s="228"/>
      <c r="K11" s="785">
        <v>0</v>
      </c>
      <c r="L11" s="228"/>
      <c r="M11" s="228"/>
      <c r="N11" s="785">
        <f t="shared" si="0"/>
        <v>700000000</v>
      </c>
      <c r="O11" s="785">
        <f t="shared" si="0"/>
        <v>700000000</v>
      </c>
      <c r="P11" s="785">
        <f t="shared" si="0"/>
        <v>0</v>
      </c>
      <c r="Q11" s="785"/>
      <c r="R11" s="785"/>
      <c r="S11" s="785">
        <f t="shared" si="1"/>
        <v>0</v>
      </c>
      <c r="T11" s="33" t="s">
        <v>4037</v>
      </c>
      <c r="U11" s="33" t="s">
        <v>741</v>
      </c>
      <c r="V11" s="33">
        <v>80</v>
      </c>
      <c r="W11" s="116"/>
      <c r="X11" s="116"/>
      <c r="Y11" s="116"/>
      <c r="Z11" s="116">
        <v>80</v>
      </c>
      <c r="AA11" s="783">
        <v>270</v>
      </c>
      <c r="AB11" s="116"/>
      <c r="AC11" s="116"/>
      <c r="AD11" s="116"/>
      <c r="AE11" s="116">
        <v>0</v>
      </c>
      <c r="AF11" s="116">
        <v>0</v>
      </c>
      <c r="AG11" s="116">
        <v>0</v>
      </c>
      <c r="AH11" s="116">
        <v>0</v>
      </c>
      <c r="AI11" s="116">
        <v>105000000</v>
      </c>
      <c r="AJ11" s="116">
        <v>0</v>
      </c>
      <c r="AK11" s="116">
        <v>280000000</v>
      </c>
      <c r="AL11" s="116">
        <v>0</v>
      </c>
      <c r="AM11" s="116">
        <v>0</v>
      </c>
      <c r="AN11" s="116">
        <v>0</v>
      </c>
      <c r="AO11" s="116">
        <v>210000000</v>
      </c>
      <c r="AP11" s="116">
        <v>105000000</v>
      </c>
    </row>
    <row r="12" spans="1:42" ht="132" x14ac:dyDescent="0.25">
      <c r="A12" s="783" t="s">
        <v>52</v>
      </c>
      <c r="B12" s="783" t="s">
        <v>53</v>
      </c>
      <c r="C12" s="783" t="s">
        <v>4033</v>
      </c>
      <c r="D12" s="783">
        <v>222220000</v>
      </c>
      <c r="E12" s="784" t="s">
        <v>4038</v>
      </c>
      <c r="F12" s="783" t="s">
        <v>4039</v>
      </c>
      <c r="G12" s="783" t="s">
        <v>4040</v>
      </c>
      <c r="H12" s="785">
        <v>700000000</v>
      </c>
      <c r="I12" s="228">
        <v>700000000</v>
      </c>
      <c r="J12" s="228"/>
      <c r="K12" s="785">
        <v>391964907</v>
      </c>
      <c r="L12" s="228">
        <v>350000000</v>
      </c>
      <c r="M12" s="228"/>
      <c r="N12" s="785">
        <f t="shared" si="0"/>
        <v>1091964907</v>
      </c>
      <c r="O12" s="785">
        <f>I12+L12</f>
        <v>1050000000</v>
      </c>
      <c r="P12" s="785">
        <f t="shared" si="0"/>
        <v>0</v>
      </c>
      <c r="Q12" s="785">
        <v>700000000</v>
      </c>
      <c r="R12" s="785">
        <v>350000000</v>
      </c>
      <c r="S12" s="785">
        <f t="shared" si="1"/>
        <v>1050000000</v>
      </c>
      <c r="T12" s="33" t="s">
        <v>4041</v>
      </c>
      <c r="U12" s="33" t="s">
        <v>741</v>
      </c>
      <c r="V12" s="33">
        <v>14</v>
      </c>
      <c r="W12" s="116">
        <v>10</v>
      </c>
      <c r="X12" s="116"/>
      <c r="Y12" s="116">
        <v>10</v>
      </c>
      <c r="Z12" s="116">
        <v>14</v>
      </c>
      <c r="AA12" s="783">
        <v>330</v>
      </c>
      <c r="AB12" s="116">
        <f>30+28+60</f>
        <v>118</v>
      </c>
      <c r="AC12" s="116"/>
      <c r="AD12" s="116" t="s">
        <v>4042</v>
      </c>
      <c r="AE12" s="116">
        <v>0</v>
      </c>
      <c r="AF12" s="116">
        <v>0</v>
      </c>
      <c r="AG12" s="116">
        <v>0</v>
      </c>
      <c r="AH12" s="116">
        <v>218392981</v>
      </c>
      <c r="AI12" s="116">
        <v>0</v>
      </c>
      <c r="AJ12" s="116">
        <v>0</v>
      </c>
      <c r="AK12" s="116">
        <v>436785963</v>
      </c>
      <c r="AL12" s="116">
        <v>0</v>
      </c>
      <c r="AM12" s="116">
        <v>0</v>
      </c>
      <c r="AN12" s="116">
        <v>0</v>
      </c>
      <c r="AO12" s="116">
        <v>436785963</v>
      </c>
      <c r="AP12" s="116">
        <v>0</v>
      </c>
    </row>
    <row r="13" spans="1:42" ht="24" x14ac:dyDescent="0.25">
      <c r="A13" s="783">
        <v>0</v>
      </c>
      <c r="B13" s="783">
        <v>0</v>
      </c>
      <c r="C13" s="783">
        <v>0</v>
      </c>
      <c r="D13" s="783">
        <v>0</v>
      </c>
      <c r="E13" s="784">
        <v>0</v>
      </c>
      <c r="F13" s="783">
        <v>0</v>
      </c>
      <c r="G13" s="783">
        <v>0</v>
      </c>
      <c r="H13" s="785">
        <v>0</v>
      </c>
      <c r="I13" s="228"/>
      <c r="J13" s="228"/>
      <c r="K13" s="785">
        <v>0</v>
      </c>
      <c r="L13" s="228"/>
      <c r="M13" s="228"/>
      <c r="N13" s="785">
        <f t="shared" si="0"/>
        <v>0</v>
      </c>
      <c r="O13" s="785">
        <v>700</v>
      </c>
      <c r="P13" s="785">
        <f t="shared" si="0"/>
        <v>0</v>
      </c>
      <c r="Q13" s="785"/>
      <c r="R13" s="785"/>
      <c r="S13" s="785">
        <f t="shared" si="1"/>
        <v>0</v>
      </c>
      <c r="T13" s="33" t="s">
        <v>4043</v>
      </c>
      <c r="U13" s="33" t="s">
        <v>741</v>
      </c>
      <c r="V13" s="33">
        <v>90</v>
      </c>
      <c r="W13" s="116">
        <v>90</v>
      </c>
      <c r="X13" s="116"/>
      <c r="Y13" s="116"/>
      <c r="Z13" s="116"/>
      <c r="AA13" s="783">
        <v>330</v>
      </c>
      <c r="AB13" s="116"/>
      <c r="AC13" s="116"/>
      <c r="AD13" s="116"/>
      <c r="AE13" s="116">
        <v>0</v>
      </c>
      <c r="AF13" s="116">
        <v>0</v>
      </c>
      <c r="AG13" s="116">
        <v>0</v>
      </c>
      <c r="AH13" s="116">
        <v>0</v>
      </c>
      <c r="AI13" s="116">
        <v>0</v>
      </c>
      <c r="AJ13" s="116">
        <v>0</v>
      </c>
      <c r="AK13" s="116">
        <v>0</v>
      </c>
      <c r="AL13" s="116">
        <v>0</v>
      </c>
      <c r="AM13" s="116">
        <v>0</v>
      </c>
      <c r="AN13" s="116">
        <v>0</v>
      </c>
      <c r="AO13" s="116">
        <v>0</v>
      </c>
      <c r="AP13" s="116">
        <v>0</v>
      </c>
    </row>
    <row r="14" spans="1:42" ht="210" x14ac:dyDescent="0.25">
      <c r="A14" s="783" t="s">
        <v>52</v>
      </c>
      <c r="B14" s="783" t="s">
        <v>53</v>
      </c>
      <c r="C14" s="783" t="s">
        <v>54</v>
      </c>
      <c r="D14" s="783">
        <v>222310000</v>
      </c>
      <c r="E14" s="784" t="s">
        <v>4044</v>
      </c>
      <c r="F14" s="783" t="s">
        <v>4045</v>
      </c>
      <c r="G14" s="783" t="s">
        <v>4046</v>
      </c>
      <c r="H14" s="785">
        <v>1800825000</v>
      </c>
      <c r="I14" s="228">
        <v>1800825000</v>
      </c>
      <c r="J14" s="228"/>
      <c r="K14" s="785">
        <v>1389841603</v>
      </c>
      <c r="L14" s="228">
        <v>1302477007</v>
      </c>
      <c r="M14" s="228"/>
      <c r="N14" s="785">
        <f t="shared" si="0"/>
        <v>3190666603</v>
      </c>
      <c r="O14" s="785">
        <f t="shared" si="0"/>
        <v>3103302007</v>
      </c>
      <c r="P14" s="785">
        <f t="shared" si="0"/>
        <v>0</v>
      </c>
      <c r="Q14" s="785">
        <v>1800825000</v>
      </c>
      <c r="R14" s="785">
        <v>13024770007</v>
      </c>
      <c r="S14" s="785">
        <f t="shared" si="1"/>
        <v>14825595007</v>
      </c>
      <c r="T14" s="33" t="s">
        <v>4047</v>
      </c>
      <c r="U14" s="33" t="s">
        <v>741</v>
      </c>
      <c r="V14" s="33">
        <v>1500</v>
      </c>
      <c r="W14" s="116"/>
      <c r="X14" s="116"/>
      <c r="Y14" s="116">
        <v>0</v>
      </c>
      <c r="Z14" s="116">
        <v>1138</v>
      </c>
      <c r="AA14" s="783">
        <v>270</v>
      </c>
      <c r="AB14" s="116">
        <v>12</v>
      </c>
      <c r="AC14" s="116"/>
      <c r="AD14" s="116" t="s">
        <v>4048</v>
      </c>
      <c r="AE14" s="116">
        <v>0</v>
      </c>
      <c r="AF14" s="116">
        <v>160000000</v>
      </c>
      <c r="AG14" s="116">
        <v>0</v>
      </c>
      <c r="AH14" s="116">
        <v>637666660</v>
      </c>
      <c r="AI14" s="116">
        <v>0</v>
      </c>
      <c r="AJ14" s="116">
        <v>319066660</v>
      </c>
      <c r="AK14" s="116">
        <v>0</v>
      </c>
      <c r="AL14" s="116">
        <v>0</v>
      </c>
      <c r="AM14" s="116">
        <v>558366641</v>
      </c>
      <c r="AN14" s="116">
        <v>0</v>
      </c>
      <c r="AO14" s="116">
        <v>558366641</v>
      </c>
      <c r="AP14" s="116">
        <v>957200000</v>
      </c>
    </row>
    <row r="15" spans="1:42" ht="180" x14ac:dyDescent="0.25">
      <c r="A15" s="783">
        <v>0</v>
      </c>
      <c r="B15" s="783">
        <v>0</v>
      </c>
      <c r="C15" s="783">
        <v>0</v>
      </c>
      <c r="D15" s="783">
        <v>0</v>
      </c>
      <c r="E15" s="784">
        <v>0</v>
      </c>
      <c r="F15" s="783">
        <v>0</v>
      </c>
      <c r="G15" s="783">
        <v>0</v>
      </c>
      <c r="H15" s="785">
        <v>0</v>
      </c>
      <c r="I15" s="228"/>
      <c r="J15" s="228"/>
      <c r="K15" s="785">
        <v>0</v>
      </c>
      <c r="L15" s="228"/>
      <c r="M15" s="228"/>
      <c r="N15" s="785">
        <f t="shared" si="0"/>
        <v>0</v>
      </c>
      <c r="O15" s="785">
        <f t="shared" si="0"/>
        <v>0</v>
      </c>
      <c r="P15" s="785">
        <f t="shared" si="0"/>
        <v>0</v>
      </c>
      <c r="Q15" s="785"/>
      <c r="R15" s="785"/>
      <c r="S15" s="785">
        <f t="shared" si="1"/>
        <v>0</v>
      </c>
      <c r="T15" s="33" t="s">
        <v>4049</v>
      </c>
      <c r="U15" s="33" t="s">
        <v>741</v>
      </c>
      <c r="V15" s="33">
        <v>50</v>
      </c>
      <c r="W15" s="116"/>
      <c r="X15" s="116"/>
      <c r="Y15" s="116">
        <v>1</v>
      </c>
      <c r="Z15" s="116" t="s">
        <v>4050</v>
      </c>
      <c r="AA15" s="783">
        <v>270</v>
      </c>
      <c r="AB15" s="116">
        <v>65</v>
      </c>
      <c r="AC15" s="116"/>
      <c r="AD15" s="116" t="s">
        <v>4051</v>
      </c>
      <c r="AE15" s="116">
        <v>0</v>
      </c>
      <c r="AF15" s="116">
        <v>0</v>
      </c>
      <c r="AG15" s="116">
        <v>0</v>
      </c>
      <c r="AH15" s="116">
        <v>0</v>
      </c>
      <c r="AI15" s="116">
        <v>0</v>
      </c>
      <c r="AJ15" s="116">
        <v>0</v>
      </c>
      <c r="AK15" s="116" t="s">
        <v>179</v>
      </c>
      <c r="AL15" s="116" t="s">
        <v>179</v>
      </c>
      <c r="AM15" s="116" t="s">
        <v>179</v>
      </c>
      <c r="AN15" s="116" t="s">
        <v>179</v>
      </c>
      <c r="AO15" s="116" t="s">
        <v>179</v>
      </c>
      <c r="AP15" s="116">
        <v>0</v>
      </c>
    </row>
    <row r="16" spans="1:42" ht="135" x14ac:dyDescent="0.25">
      <c r="A16" s="783">
        <v>0</v>
      </c>
      <c r="B16" s="783">
        <v>0</v>
      </c>
      <c r="C16" s="783">
        <v>0</v>
      </c>
      <c r="D16" s="783">
        <v>0</v>
      </c>
      <c r="E16" s="784">
        <v>0</v>
      </c>
      <c r="F16" s="783">
        <v>0</v>
      </c>
      <c r="G16" s="783">
        <v>0</v>
      </c>
      <c r="H16" s="785">
        <v>0</v>
      </c>
      <c r="I16" s="228"/>
      <c r="J16" s="228"/>
      <c r="K16" s="785">
        <v>0</v>
      </c>
      <c r="L16" s="228"/>
      <c r="M16" s="228"/>
      <c r="N16" s="785">
        <f t="shared" si="0"/>
        <v>0</v>
      </c>
      <c r="O16" s="785">
        <f t="shared" si="0"/>
        <v>0</v>
      </c>
      <c r="P16" s="785">
        <f t="shared" si="0"/>
        <v>0</v>
      </c>
      <c r="Q16" s="785"/>
      <c r="R16" s="785"/>
      <c r="S16" s="785">
        <f t="shared" si="1"/>
        <v>0</v>
      </c>
      <c r="T16" s="33" t="s">
        <v>4052</v>
      </c>
      <c r="U16" s="33" t="s">
        <v>741</v>
      </c>
      <c r="V16" s="33">
        <v>15</v>
      </c>
      <c r="W16" s="116"/>
      <c r="X16" s="116"/>
      <c r="Y16" s="116">
        <v>3</v>
      </c>
      <c r="Z16" s="116">
        <v>10</v>
      </c>
      <c r="AA16" s="783">
        <v>270</v>
      </c>
      <c r="AB16" s="116">
        <v>10</v>
      </c>
      <c r="AC16" s="116"/>
      <c r="AD16" s="116" t="s">
        <v>4053</v>
      </c>
      <c r="AE16" s="116">
        <v>0</v>
      </c>
      <c r="AF16" s="116">
        <v>0</v>
      </c>
      <c r="AG16" s="116">
        <v>0</v>
      </c>
      <c r="AH16" s="116">
        <v>0</v>
      </c>
      <c r="AI16" s="116">
        <v>0</v>
      </c>
      <c r="AJ16" s="116">
        <v>0</v>
      </c>
      <c r="AK16" s="116">
        <v>0</v>
      </c>
      <c r="AL16" s="116" t="s">
        <v>179</v>
      </c>
      <c r="AM16" s="116" t="s">
        <v>179</v>
      </c>
      <c r="AN16" s="116" t="s">
        <v>179</v>
      </c>
      <c r="AO16" s="116" t="s">
        <v>179</v>
      </c>
      <c r="AP16" s="116">
        <v>0</v>
      </c>
    </row>
    <row r="17" spans="1:42" ht="105" x14ac:dyDescent="0.25">
      <c r="A17" s="783">
        <v>0</v>
      </c>
      <c r="B17" s="783">
        <v>0</v>
      </c>
      <c r="C17" s="783">
        <v>0</v>
      </c>
      <c r="D17" s="783">
        <v>0</v>
      </c>
      <c r="E17" s="784">
        <v>0</v>
      </c>
      <c r="F17" s="783">
        <v>0</v>
      </c>
      <c r="G17" s="783">
        <v>0</v>
      </c>
      <c r="H17" s="785">
        <v>0</v>
      </c>
      <c r="I17" s="228"/>
      <c r="J17" s="228"/>
      <c r="K17" s="785">
        <v>0</v>
      </c>
      <c r="L17" s="228"/>
      <c r="M17" s="228"/>
      <c r="N17" s="785">
        <f t="shared" si="0"/>
        <v>0</v>
      </c>
      <c r="O17" s="785">
        <f t="shared" si="0"/>
        <v>0</v>
      </c>
      <c r="P17" s="785">
        <f t="shared" si="0"/>
        <v>0</v>
      </c>
      <c r="Q17" s="785"/>
      <c r="R17" s="785"/>
      <c r="S17" s="785">
        <f t="shared" si="1"/>
        <v>0</v>
      </c>
      <c r="T17" s="33" t="s">
        <v>4054</v>
      </c>
      <c r="U17" s="33" t="s">
        <v>741</v>
      </c>
      <c r="V17" s="33">
        <v>400</v>
      </c>
      <c r="W17" s="116"/>
      <c r="X17" s="116"/>
      <c r="Y17" s="116"/>
      <c r="Z17" s="116">
        <v>420</v>
      </c>
      <c r="AA17" s="783">
        <v>270</v>
      </c>
      <c r="AB17" s="116">
        <v>10</v>
      </c>
      <c r="AC17" s="116"/>
      <c r="AD17" s="116" t="s">
        <v>4055</v>
      </c>
      <c r="AE17" s="116">
        <v>0</v>
      </c>
      <c r="AF17" s="116">
        <v>0</v>
      </c>
      <c r="AG17" s="116">
        <v>0</v>
      </c>
      <c r="AH17" s="116">
        <v>0</v>
      </c>
      <c r="AI17" s="116">
        <v>0</v>
      </c>
      <c r="AJ17" s="116">
        <v>0</v>
      </c>
      <c r="AK17" s="116" t="s">
        <v>179</v>
      </c>
      <c r="AL17" s="116" t="s">
        <v>179</v>
      </c>
      <c r="AM17" s="116" t="s">
        <v>179</v>
      </c>
      <c r="AN17" s="116" t="s">
        <v>179</v>
      </c>
      <c r="AO17" s="116" t="s">
        <v>179</v>
      </c>
      <c r="AP17" s="116"/>
    </row>
    <row r="18" spans="1:42" ht="105" x14ac:dyDescent="0.25">
      <c r="A18" s="783">
        <v>0</v>
      </c>
      <c r="B18" s="783">
        <v>0</v>
      </c>
      <c r="C18" s="783">
        <v>0</v>
      </c>
      <c r="D18" s="783">
        <v>0</v>
      </c>
      <c r="E18" s="784">
        <v>0</v>
      </c>
      <c r="F18" s="783">
        <v>0</v>
      </c>
      <c r="G18" s="783">
        <v>0</v>
      </c>
      <c r="H18" s="785">
        <v>0</v>
      </c>
      <c r="I18" s="228"/>
      <c r="J18" s="228"/>
      <c r="K18" s="785">
        <v>0</v>
      </c>
      <c r="L18" s="228"/>
      <c r="M18" s="228"/>
      <c r="N18" s="785">
        <f t="shared" si="0"/>
        <v>0</v>
      </c>
      <c r="O18" s="785">
        <f t="shared" si="0"/>
        <v>0</v>
      </c>
      <c r="P18" s="785">
        <f t="shared" si="0"/>
        <v>0</v>
      </c>
      <c r="Q18" s="785"/>
      <c r="R18" s="785"/>
      <c r="S18" s="785">
        <f t="shared" si="1"/>
        <v>0</v>
      </c>
      <c r="T18" s="33" t="s">
        <v>4056</v>
      </c>
      <c r="U18" s="33" t="s">
        <v>741</v>
      </c>
      <c r="V18" s="33">
        <v>25</v>
      </c>
      <c r="W18" s="116"/>
      <c r="X18" s="116"/>
      <c r="Y18" s="116"/>
      <c r="Z18" s="116">
        <v>14</v>
      </c>
      <c r="AA18" s="783">
        <v>270</v>
      </c>
      <c r="AB18" s="116">
        <v>10</v>
      </c>
      <c r="AC18" s="116"/>
      <c r="AD18" s="116" t="s">
        <v>4055</v>
      </c>
      <c r="AE18" s="116">
        <v>0</v>
      </c>
      <c r="AF18" s="116">
        <v>0</v>
      </c>
      <c r="AG18" s="116">
        <v>0</v>
      </c>
      <c r="AH18" s="116">
        <v>0</v>
      </c>
      <c r="AI18" s="116">
        <v>0</v>
      </c>
      <c r="AJ18" s="116">
        <v>0</v>
      </c>
      <c r="AK18" s="116">
        <v>0</v>
      </c>
      <c r="AL18" s="116" t="s">
        <v>179</v>
      </c>
      <c r="AM18" s="116" t="s">
        <v>179</v>
      </c>
      <c r="AN18" s="116" t="s">
        <v>179</v>
      </c>
      <c r="AO18" s="116" t="s">
        <v>179</v>
      </c>
      <c r="AP18" s="116">
        <v>0</v>
      </c>
    </row>
    <row r="19" spans="1:42" ht="120" x14ac:dyDescent="0.25">
      <c r="A19" s="783">
        <v>0</v>
      </c>
      <c r="B19" s="783">
        <v>0</v>
      </c>
      <c r="C19" s="783">
        <v>0</v>
      </c>
      <c r="D19" s="783">
        <v>0</v>
      </c>
      <c r="E19" s="784">
        <v>0</v>
      </c>
      <c r="F19" s="783">
        <v>0</v>
      </c>
      <c r="G19" s="783">
        <v>0</v>
      </c>
      <c r="H19" s="785">
        <v>0</v>
      </c>
      <c r="I19" s="228"/>
      <c r="J19" s="228"/>
      <c r="K19" s="785">
        <v>0</v>
      </c>
      <c r="L19" s="228"/>
      <c r="M19" s="228"/>
      <c r="N19" s="785">
        <f t="shared" si="0"/>
        <v>0</v>
      </c>
      <c r="O19" s="785">
        <f t="shared" si="0"/>
        <v>0</v>
      </c>
      <c r="P19" s="785">
        <f t="shared" si="0"/>
        <v>0</v>
      </c>
      <c r="Q19" s="785"/>
      <c r="R19" s="785"/>
      <c r="S19" s="785">
        <f t="shared" si="1"/>
        <v>0</v>
      </c>
      <c r="T19" s="33" t="s">
        <v>4057</v>
      </c>
      <c r="U19" s="33" t="s">
        <v>741</v>
      </c>
      <c r="V19" s="33">
        <v>60</v>
      </c>
      <c r="W19" s="116"/>
      <c r="X19" s="116"/>
      <c r="Y19" s="116">
        <v>12</v>
      </c>
      <c r="Z19" s="116">
        <f>+V19-Y19</f>
        <v>48</v>
      </c>
      <c r="AA19" s="783">
        <v>270</v>
      </c>
      <c r="AB19" s="116">
        <v>60</v>
      </c>
      <c r="AC19" s="116"/>
      <c r="AD19" s="116" t="s">
        <v>4058</v>
      </c>
      <c r="AE19" s="116">
        <v>0</v>
      </c>
      <c r="AF19" s="116">
        <v>0</v>
      </c>
      <c r="AG19" s="116">
        <v>0</v>
      </c>
      <c r="AH19" s="116">
        <v>0</v>
      </c>
      <c r="AI19" s="116">
        <v>0</v>
      </c>
      <c r="AJ19" s="116">
        <v>0</v>
      </c>
      <c r="AK19" s="116" t="s">
        <v>179</v>
      </c>
      <c r="AL19" s="116" t="s">
        <v>179</v>
      </c>
      <c r="AM19" s="116" t="s">
        <v>179</v>
      </c>
      <c r="AN19" s="116" t="s">
        <v>179</v>
      </c>
      <c r="AO19" s="116" t="s">
        <v>179</v>
      </c>
      <c r="AP19" s="116" t="s">
        <v>179</v>
      </c>
    </row>
    <row r="20" spans="1:42" ht="120" x14ac:dyDescent="0.25">
      <c r="A20" s="783">
        <v>0</v>
      </c>
      <c r="B20" s="783">
        <v>0</v>
      </c>
      <c r="C20" s="783">
        <v>0</v>
      </c>
      <c r="D20" s="783">
        <v>0</v>
      </c>
      <c r="E20" s="784">
        <v>0</v>
      </c>
      <c r="F20" s="783">
        <v>0</v>
      </c>
      <c r="G20" s="783">
        <v>0</v>
      </c>
      <c r="H20" s="785">
        <v>0</v>
      </c>
      <c r="I20" s="228"/>
      <c r="J20" s="228"/>
      <c r="K20" s="785">
        <v>0</v>
      </c>
      <c r="L20" s="228"/>
      <c r="M20" s="228"/>
      <c r="N20" s="785">
        <f t="shared" si="0"/>
        <v>0</v>
      </c>
      <c r="O20" s="785">
        <f t="shared" si="0"/>
        <v>0</v>
      </c>
      <c r="P20" s="785">
        <f t="shared" si="0"/>
        <v>0</v>
      </c>
      <c r="Q20" s="785"/>
      <c r="R20" s="785"/>
      <c r="S20" s="785">
        <f t="shared" si="1"/>
        <v>0</v>
      </c>
      <c r="T20" s="33" t="s">
        <v>4059</v>
      </c>
      <c r="U20" s="33" t="s">
        <v>741</v>
      </c>
      <c r="V20" s="33">
        <v>15</v>
      </c>
      <c r="W20" s="116"/>
      <c r="X20" s="116"/>
      <c r="Y20" s="116">
        <v>5</v>
      </c>
      <c r="Z20" s="116">
        <v>10</v>
      </c>
      <c r="AA20" s="783">
        <v>270</v>
      </c>
      <c r="AB20" s="116">
        <v>60</v>
      </c>
      <c r="AC20" s="116"/>
      <c r="AD20" s="116" t="s">
        <v>4058</v>
      </c>
      <c r="AE20" s="116">
        <v>0</v>
      </c>
      <c r="AF20" s="116">
        <v>0</v>
      </c>
      <c r="AG20" s="116">
        <v>0</v>
      </c>
      <c r="AH20" s="116">
        <v>0</v>
      </c>
      <c r="AI20" s="116">
        <v>0</v>
      </c>
      <c r="AJ20" s="116">
        <v>0</v>
      </c>
      <c r="AK20" s="116" t="s">
        <v>179</v>
      </c>
      <c r="AL20" s="116" t="s">
        <v>179</v>
      </c>
      <c r="AM20" s="116" t="s">
        <v>179</v>
      </c>
      <c r="AN20" s="116" t="s">
        <v>179</v>
      </c>
      <c r="AO20" s="116" t="s">
        <v>179</v>
      </c>
      <c r="AP20" s="116">
        <v>0</v>
      </c>
    </row>
    <row r="21" spans="1:42" ht="105" x14ac:dyDescent="0.25">
      <c r="A21" s="783">
        <v>0</v>
      </c>
      <c r="B21" s="783">
        <v>0</v>
      </c>
      <c r="C21" s="783">
        <v>0</v>
      </c>
      <c r="D21" s="783">
        <v>0</v>
      </c>
      <c r="E21" s="784">
        <v>0</v>
      </c>
      <c r="F21" s="783">
        <v>0</v>
      </c>
      <c r="G21" s="783">
        <v>0</v>
      </c>
      <c r="H21" s="785">
        <v>0</v>
      </c>
      <c r="I21" s="228"/>
      <c r="J21" s="228"/>
      <c r="K21" s="785">
        <v>0</v>
      </c>
      <c r="L21" s="228"/>
      <c r="M21" s="228"/>
      <c r="N21" s="785">
        <f t="shared" si="0"/>
        <v>0</v>
      </c>
      <c r="O21" s="785">
        <f t="shared" si="0"/>
        <v>0</v>
      </c>
      <c r="P21" s="785">
        <f t="shared" si="0"/>
        <v>0</v>
      </c>
      <c r="Q21" s="785"/>
      <c r="R21" s="785"/>
      <c r="S21" s="785">
        <f t="shared" si="1"/>
        <v>0</v>
      </c>
      <c r="T21" s="33" t="s">
        <v>4060</v>
      </c>
      <c r="U21" s="33" t="s">
        <v>741</v>
      </c>
      <c r="V21" s="33">
        <v>180</v>
      </c>
      <c r="W21" s="116"/>
      <c r="X21" s="116"/>
      <c r="Y21" s="116">
        <v>0</v>
      </c>
      <c r="Z21" s="116">
        <v>100</v>
      </c>
      <c r="AA21" s="783">
        <v>330</v>
      </c>
      <c r="AB21" s="116">
        <v>12</v>
      </c>
      <c r="AC21" s="116"/>
      <c r="AD21" s="116" t="s">
        <v>4055</v>
      </c>
      <c r="AE21" s="116">
        <v>0</v>
      </c>
      <c r="AF21" s="116">
        <v>0</v>
      </c>
      <c r="AG21" s="116">
        <v>0</v>
      </c>
      <c r="AH21" s="116">
        <v>0</v>
      </c>
      <c r="AI21" s="116">
        <v>0</v>
      </c>
      <c r="AJ21" s="116">
        <v>0</v>
      </c>
      <c r="AK21" s="116">
        <v>0</v>
      </c>
      <c r="AL21" s="116">
        <v>0</v>
      </c>
      <c r="AM21" s="116" t="s">
        <v>179</v>
      </c>
      <c r="AN21" s="116" t="s">
        <v>179</v>
      </c>
      <c r="AO21" s="116" t="s">
        <v>179</v>
      </c>
      <c r="AP21" s="116" t="s">
        <v>179</v>
      </c>
    </row>
    <row r="22" spans="1:42" ht="105" x14ac:dyDescent="0.25">
      <c r="A22" s="783">
        <v>0</v>
      </c>
      <c r="B22" s="783">
        <v>0</v>
      </c>
      <c r="C22" s="783">
        <v>0</v>
      </c>
      <c r="D22" s="783">
        <v>0</v>
      </c>
      <c r="E22" s="784">
        <v>0</v>
      </c>
      <c r="F22" s="783">
        <v>0</v>
      </c>
      <c r="G22" s="783">
        <v>0</v>
      </c>
      <c r="H22" s="785">
        <v>0</v>
      </c>
      <c r="I22" s="228"/>
      <c r="J22" s="228"/>
      <c r="K22" s="785">
        <v>0</v>
      </c>
      <c r="L22" s="228"/>
      <c r="M22" s="228"/>
      <c r="N22" s="785">
        <f t="shared" si="0"/>
        <v>0</v>
      </c>
      <c r="O22" s="785">
        <f t="shared" si="0"/>
        <v>0</v>
      </c>
      <c r="P22" s="785">
        <f t="shared" si="0"/>
        <v>0</v>
      </c>
      <c r="Q22" s="785"/>
      <c r="R22" s="785"/>
      <c r="S22" s="785">
        <f t="shared" si="1"/>
        <v>0</v>
      </c>
      <c r="T22" s="33" t="s">
        <v>4061</v>
      </c>
      <c r="U22" s="33" t="s">
        <v>741</v>
      </c>
      <c r="V22" s="33">
        <v>2</v>
      </c>
      <c r="W22" s="116"/>
      <c r="X22" s="116"/>
      <c r="Y22" s="116"/>
      <c r="Z22" s="116">
        <v>0</v>
      </c>
      <c r="AA22" s="783">
        <v>270</v>
      </c>
      <c r="AB22" s="116"/>
      <c r="AC22" s="116"/>
      <c r="AD22" s="116" t="s">
        <v>4062</v>
      </c>
      <c r="AE22" s="116">
        <v>0</v>
      </c>
      <c r="AF22" s="116">
        <v>0</v>
      </c>
      <c r="AG22" s="116">
        <v>0</v>
      </c>
      <c r="AH22" s="116">
        <v>0</v>
      </c>
      <c r="AI22" s="116">
        <v>0</v>
      </c>
      <c r="AJ22" s="116">
        <v>0</v>
      </c>
      <c r="AK22" s="116">
        <v>0</v>
      </c>
      <c r="AL22" s="116">
        <v>0</v>
      </c>
      <c r="AM22" s="116">
        <v>0</v>
      </c>
      <c r="AN22" s="116">
        <v>0</v>
      </c>
      <c r="AO22" s="116">
        <v>0</v>
      </c>
      <c r="AP22" s="116">
        <v>0</v>
      </c>
    </row>
    <row r="23" spans="1:42" ht="105" x14ac:dyDescent="0.25">
      <c r="A23" s="783">
        <v>0</v>
      </c>
      <c r="B23" s="783">
        <v>0</v>
      </c>
      <c r="C23" s="783">
        <v>0</v>
      </c>
      <c r="D23" s="783">
        <v>0</v>
      </c>
      <c r="E23" s="784">
        <v>0</v>
      </c>
      <c r="F23" s="783">
        <v>0</v>
      </c>
      <c r="G23" s="783">
        <v>0</v>
      </c>
      <c r="H23" s="785">
        <v>0</v>
      </c>
      <c r="I23" s="228"/>
      <c r="J23" s="228"/>
      <c r="K23" s="785">
        <v>0</v>
      </c>
      <c r="L23" s="228"/>
      <c r="M23" s="228"/>
      <c r="N23" s="785">
        <f t="shared" si="0"/>
        <v>0</v>
      </c>
      <c r="O23" s="785">
        <f t="shared" si="0"/>
        <v>0</v>
      </c>
      <c r="P23" s="785">
        <f t="shared" si="0"/>
        <v>0</v>
      </c>
      <c r="Q23" s="785"/>
      <c r="R23" s="785"/>
      <c r="S23" s="785">
        <f t="shared" si="1"/>
        <v>0</v>
      </c>
      <c r="T23" s="33" t="s">
        <v>4063</v>
      </c>
      <c r="U23" s="33" t="s">
        <v>741</v>
      </c>
      <c r="V23" s="33">
        <v>1</v>
      </c>
      <c r="W23" s="116"/>
      <c r="X23" s="116"/>
      <c r="Y23" s="116"/>
      <c r="Z23" s="116"/>
      <c r="AA23" s="783">
        <v>330</v>
      </c>
      <c r="AB23" s="116">
        <v>12</v>
      </c>
      <c r="AC23" s="116"/>
      <c r="AD23" s="116" t="s">
        <v>4055</v>
      </c>
      <c r="AE23" s="116">
        <v>0</v>
      </c>
      <c r="AF23" s="116">
        <v>0</v>
      </c>
      <c r="AG23" s="116">
        <v>0</v>
      </c>
      <c r="AH23" s="116">
        <v>0</v>
      </c>
      <c r="AI23" s="116">
        <v>0</v>
      </c>
      <c r="AJ23" s="116">
        <v>0</v>
      </c>
      <c r="AK23" s="116" t="s">
        <v>179</v>
      </c>
      <c r="AL23" s="116" t="s">
        <v>179</v>
      </c>
      <c r="AM23" s="116" t="s">
        <v>179</v>
      </c>
      <c r="AN23" s="116" t="s">
        <v>179</v>
      </c>
      <c r="AO23" s="116" t="s">
        <v>179</v>
      </c>
      <c r="AP23" s="116" t="s">
        <v>179</v>
      </c>
    </row>
    <row r="24" spans="1:42" ht="60" x14ac:dyDescent="0.25">
      <c r="A24" s="783">
        <v>0</v>
      </c>
      <c r="B24" s="783">
        <v>0</v>
      </c>
      <c r="C24" s="783">
        <v>0</v>
      </c>
      <c r="D24" s="783">
        <v>0</v>
      </c>
      <c r="E24" s="784">
        <v>0</v>
      </c>
      <c r="F24" s="783">
        <v>0</v>
      </c>
      <c r="G24" s="783">
        <v>0</v>
      </c>
      <c r="H24" s="785">
        <v>0</v>
      </c>
      <c r="I24" s="228"/>
      <c r="J24" s="228"/>
      <c r="K24" s="785">
        <v>0</v>
      </c>
      <c r="L24" s="228"/>
      <c r="M24" s="228"/>
      <c r="N24" s="785">
        <f t="shared" si="0"/>
        <v>0</v>
      </c>
      <c r="O24" s="785">
        <f t="shared" si="0"/>
        <v>0</v>
      </c>
      <c r="P24" s="785">
        <f t="shared" si="0"/>
        <v>0</v>
      </c>
      <c r="Q24" s="785"/>
      <c r="R24" s="785"/>
      <c r="S24" s="785">
        <f t="shared" si="1"/>
        <v>0</v>
      </c>
      <c r="T24" s="33" t="s">
        <v>4064</v>
      </c>
      <c r="U24" s="33" t="s">
        <v>741</v>
      </c>
      <c r="V24" s="33">
        <v>1</v>
      </c>
      <c r="W24" s="116"/>
      <c r="X24" s="116"/>
      <c r="Y24" s="116"/>
      <c r="Z24" s="116"/>
      <c r="AA24" s="783">
        <v>330</v>
      </c>
      <c r="AB24" s="116">
        <v>0</v>
      </c>
      <c r="AC24" s="116"/>
      <c r="AD24" s="116" t="s">
        <v>4065</v>
      </c>
      <c r="AE24" s="116">
        <v>0</v>
      </c>
      <c r="AF24" s="116">
        <v>0</v>
      </c>
      <c r="AG24" s="116">
        <v>0</v>
      </c>
      <c r="AH24" s="116">
        <v>0</v>
      </c>
      <c r="AI24" s="116">
        <v>0</v>
      </c>
      <c r="AJ24" s="116">
        <v>0</v>
      </c>
      <c r="AK24" s="116">
        <v>0</v>
      </c>
      <c r="AL24" s="116">
        <v>0</v>
      </c>
      <c r="AM24" s="116" t="s">
        <v>179</v>
      </c>
      <c r="AN24" s="116" t="s">
        <v>179</v>
      </c>
      <c r="AO24" s="116" t="s">
        <v>179</v>
      </c>
      <c r="AP24" s="116" t="s">
        <v>179</v>
      </c>
    </row>
    <row r="25" spans="1:42" ht="150" x14ac:dyDescent="0.25">
      <c r="A25" s="783">
        <v>0</v>
      </c>
      <c r="B25" s="783">
        <v>0</v>
      </c>
      <c r="C25" s="783">
        <v>0</v>
      </c>
      <c r="D25" s="783">
        <v>0</v>
      </c>
      <c r="E25" s="784">
        <v>0</v>
      </c>
      <c r="F25" s="783">
        <v>0</v>
      </c>
      <c r="G25" s="783">
        <v>0</v>
      </c>
      <c r="H25" s="785">
        <v>0</v>
      </c>
      <c r="I25" s="228"/>
      <c r="J25" s="228"/>
      <c r="K25" s="785">
        <v>0</v>
      </c>
      <c r="L25" s="228"/>
      <c r="M25" s="228"/>
      <c r="N25" s="785">
        <f t="shared" si="0"/>
        <v>0</v>
      </c>
      <c r="O25" s="785">
        <f t="shared" si="0"/>
        <v>0</v>
      </c>
      <c r="P25" s="785">
        <f t="shared" si="0"/>
        <v>0</v>
      </c>
      <c r="Q25" s="785"/>
      <c r="R25" s="785"/>
      <c r="S25" s="785">
        <f t="shared" si="1"/>
        <v>0</v>
      </c>
      <c r="T25" s="33" t="s">
        <v>4066</v>
      </c>
      <c r="U25" s="33" t="s">
        <v>741</v>
      </c>
      <c r="V25" s="33">
        <v>4</v>
      </c>
      <c r="W25" s="116"/>
      <c r="X25" s="116"/>
      <c r="Y25" s="116"/>
      <c r="Z25" s="116">
        <v>0</v>
      </c>
      <c r="AA25" s="783">
        <v>270</v>
      </c>
      <c r="AB25" s="116"/>
      <c r="AC25" s="116"/>
      <c r="AD25" s="116" t="s">
        <v>4067</v>
      </c>
      <c r="AE25" s="116">
        <v>0</v>
      </c>
      <c r="AF25" s="116">
        <v>0</v>
      </c>
      <c r="AG25" s="116">
        <v>0</v>
      </c>
      <c r="AH25" s="116">
        <v>0</v>
      </c>
      <c r="AI25" s="116">
        <v>0</v>
      </c>
      <c r="AJ25" s="116">
        <v>0</v>
      </c>
      <c r="AK25" s="116">
        <v>0</v>
      </c>
      <c r="AL25" s="116">
        <v>0</v>
      </c>
      <c r="AM25" s="116">
        <v>0</v>
      </c>
      <c r="AN25" s="116">
        <v>0</v>
      </c>
      <c r="AO25" s="116">
        <v>0</v>
      </c>
      <c r="AP25" s="116">
        <v>0</v>
      </c>
    </row>
    <row r="26" spans="1:42" ht="228" x14ac:dyDescent="0.25">
      <c r="A26" s="783" t="s">
        <v>52</v>
      </c>
      <c r="B26" s="783" t="s">
        <v>53</v>
      </c>
      <c r="C26" s="783" t="s">
        <v>54</v>
      </c>
      <c r="D26" s="783">
        <v>222320000</v>
      </c>
      <c r="E26" s="784" t="s">
        <v>4068</v>
      </c>
      <c r="F26" s="783" t="s">
        <v>4069</v>
      </c>
      <c r="G26" s="783" t="s">
        <v>4070</v>
      </c>
      <c r="H26" s="785">
        <v>125000000</v>
      </c>
      <c r="I26" s="228">
        <v>125000000</v>
      </c>
      <c r="J26" s="228"/>
      <c r="K26" s="785">
        <v>50693490</v>
      </c>
      <c r="L26" s="228">
        <v>88400960</v>
      </c>
      <c r="M26" s="228"/>
      <c r="N26" s="785">
        <f t="shared" si="0"/>
        <v>175693490</v>
      </c>
      <c r="O26" s="785">
        <f t="shared" si="0"/>
        <v>213400960</v>
      </c>
      <c r="P26" s="785">
        <f t="shared" si="0"/>
        <v>0</v>
      </c>
      <c r="Q26" s="785">
        <v>125000000</v>
      </c>
      <c r="R26" s="785">
        <v>88400960</v>
      </c>
      <c r="S26" s="785">
        <f t="shared" si="1"/>
        <v>213400960</v>
      </c>
      <c r="T26" s="33" t="s">
        <v>4071</v>
      </c>
      <c r="U26" s="33" t="s">
        <v>4072</v>
      </c>
      <c r="V26" s="33">
        <v>700</v>
      </c>
      <c r="W26" s="116">
        <v>1</v>
      </c>
      <c r="X26" s="116"/>
      <c r="Y26" s="116">
        <v>0</v>
      </c>
      <c r="Z26" s="116">
        <v>639</v>
      </c>
      <c r="AA26" s="783">
        <v>270</v>
      </c>
      <c r="AB26" s="116">
        <v>12</v>
      </c>
      <c r="AC26" s="116"/>
      <c r="AD26" s="116" t="s">
        <v>4055</v>
      </c>
      <c r="AE26" s="116">
        <v>0</v>
      </c>
      <c r="AF26" s="116">
        <v>0</v>
      </c>
      <c r="AG26" s="116">
        <v>0</v>
      </c>
      <c r="AH26" s="116">
        <v>25000000</v>
      </c>
      <c r="AI26" s="116">
        <v>0</v>
      </c>
      <c r="AJ26" s="116">
        <v>0</v>
      </c>
      <c r="AK26" s="116">
        <v>50000000</v>
      </c>
      <c r="AL26" s="116">
        <v>0</v>
      </c>
      <c r="AM26" s="116">
        <v>0</v>
      </c>
      <c r="AN26" s="116">
        <v>150000000</v>
      </c>
      <c r="AO26" s="116">
        <v>0</v>
      </c>
      <c r="AP26" s="116">
        <v>0</v>
      </c>
    </row>
    <row r="27" spans="1:42" ht="156" x14ac:dyDescent="0.25">
      <c r="A27" s="783" t="s">
        <v>52</v>
      </c>
      <c r="B27" s="783" t="s">
        <v>53</v>
      </c>
      <c r="C27" s="783" t="s">
        <v>54</v>
      </c>
      <c r="D27" s="783">
        <v>222330000</v>
      </c>
      <c r="E27" s="784" t="s">
        <v>4073</v>
      </c>
      <c r="F27" s="783" t="s">
        <v>4074</v>
      </c>
      <c r="G27" s="783" t="s">
        <v>4075</v>
      </c>
      <c r="H27" s="785">
        <v>500000000</v>
      </c>
      <c r="I27" s="228">
        <v>500000000</v>
      </c>
      <c r="J27" s="228"/>
      <c r="K27" s="785">
        <v>0</v>
      </c>
      <c r="L27" s="228"/>
      <c r="M27" s="228"/>
      <c r="N27" s="785">
        <f t="shared" si="0"/>
        <v>500000000</v>
      </c>
      <c r="O27" s="785">
        <f t="shared" si="0"/>
        <v>500000000</v>
      </c>
      <c r="P27" s="785">
        <f t="shared" si="0"/>
        <v>0</v>
      </c>
      <c r="Q27" s="785">
        <v>500000000</v>
      </c>
      <c r="R27" s="785"/>
      <c r="S27" s="785">
        <f t="shared" si="1"/>
        <v>500000000</v>
      </c>
      <c r="T27" s="33" t="s">
        <v>4076</v>
      </c>
      <c r="U27" s="33" t="s">
        <v>741</v>
      </c>
      <c r="V27" s="33">
        <v>1</v>
      </c>
      <c r="W27" s="116"/>
      <c r="X27" s="116"/>
      <c r="Y27" s="116">
        <v>1</v>
      </c>
      <c r="Z27" s="116"/>
      <c r="AA27" s="783">
        <v>60</v>
      </c>
      <c r="AB27" s="116">
        <v>60</v>
      </c>
      <c r="AC27" s="116"/>
      <c r="AD27" s="116"/>
      <c r="AE27" s="116" t="s">
        <v>179</v>
      </c>
      <c r="AF27" s="116" t="s">
        <v>179</v>
      </c>
      <c r="AG27" s="116">
        <v>0</v>
      </c>
      <c r="AH27" s="116">
        <v>80000000</v>
      </c>
      <c r="AI27" s="116">
        <v>30000000</v>
      </c>
      <c r="AJ27" s="116">
        <v>100000000</v>
      </c>
      <c r="AK27" s="116">
        <v>55000000</v>
      </c>
      <c r="AL27" s="116">
        <v>0</v>
      </c>
      <c r="AM27" s="116">
        <v>125000000</v>
      </c>
      <c r="AN27" s="116">
        <v>135000000</v>
      </c>
      <c r="AO27" s="116">
        <v>0</v>
      </c>
      <c r="AP27" s="116">
        <v>0</v>
      </c>
    </row>
    <row r="28" spans="1:42" x14ac:dyDescent="0.25">
      <c r="A28" s="783">
        <v>0</v>
      </c>
      <c r="B28" s="783">
        <v>0</v>
      </c>
      <c r="C28" s="783">
        <v>0</v>
      </c>
      <c r="D28" s="783">
        <v>0</v>
      </c>
      <c r="E28" s="784">
        <v>0</v>
      </c>
      <c r="F28" s="783">
        <v>0</v>
      </c>
      <c r="G28" s="783">
        <v>0</v>
      </c>
      <c r="H28" s="785">
        <v>0</v>
      </c>
      <c r="I28" s="228"/>
      <c r="J28" s="228"/>
      <c r="K28" s="785">
        <v>0</v>
      </c>
      <c r="L28" s="228"/>
      <c r="M28" s="228"/>
      <c r="N28" s="785">
        <f t="shared" si="0"/>
        <v>0</v>
      </c>
      <c r="O28" s="785">
        <f t="shared" si="0"/>
        <v>0</v>
      </c>
      <c r="P28" s="785">
        <f t="shared" si="0"/>
        <v>0</v>
      </c>
      <c r="Q28" s="785"/>
      <c r="R28" s="785"/>
      <c r="S28" s="785">
        <f t="shared" si="1"/>
        <v>0</v>
      </c>
      <c r="T28" s="33" t="s">
        <v>4077</v>
      </c>
      <c r="U28" s="33" t="s">
        <v>741</v>
      </c>
      <c r="V28" s="33">
        <v>1</v>
      </c>
      <c r="W28" s="116"/>
      <c r="X28" s="116"/>
      <c r="Y28" s="116">
        <v>1</v>
      </c>
      <c r="Z28" s="116"/>
      <c r="AA28" s="783">
        <v>30</v>
      </c>
      <c r="AB28" s="116">
        <v>60</v>
      </c>
      <c r="AC28" s="116"/>
      <c r="AD28" s="116"/>
      <c r="AE28" s="116">
        <v>0</v>
      </c>
      <c r="AF28" s="116">
        <v>0</v>
      </c>
      <c r="AG28" s="116">
        <v>0</v>
      </c>
      <c r="AH28" s="116">
        <v>0</v>
      </c>
      <c r="AI28" s="116" t="s">
        <v>179</v>
      </c>
      <c r="AJ28" s="116" t="s">
        <v>179</v>
      </c>
      <c r="AK28" s="116">
        <v>0</v>
      </c>
      <c r="AL28" s="116">
        <v>0</v>
      </c>
      <c r="AM28" s="116">
        <v>0</v>
      </c>
      <c r="AN28" s="116">
        <v>0</v>
      </c>
      <c r="AO28" s="116">
        <v>0</v>
      </c>
      <c r="AP28" s="116">
        <v>0</v>
      </c>
    </row>
    <row r="29" spans="1:42" ht="75" x14ac:dyDescent="0.25">
      <c r="A29" s="783">
        <v>0</v>
      </c>
      <c r="B29" s="783">
        <v>0</v>
      </c>
      <c r="C29" s="783">
        <v>0</v>
      </c>
      <c r="D29" s="783">
        <v>0</v>
      </c>
      <c r="E29" s="784">
        <v>0</v>
      </c>
      <c r="F29" s="783">
        <v>0</v>
      </c>
      <c r="G29" s="783">
        <v>0</v>
      </c>
      <c r="H29" s="785">
        <v>0</v>
      </c>
      <c r="I29" s="228"/>
      <c r="J29" s="228"/>
      <c r="K29" s="785">
        <v>0</v>
      </c>
      <c r="L29" s="228"/>
      <c r="M29" s="228"/>
      <c r="N29" s="785">
        <f t="shared" si="0"/>
        <v>0</v>
      </c>
      <c r="O29" s="785">
        <f t="shared" si="0"/>
        <v>0</v>
      </c>
      <c r="P29" s="785">
        <f t="shared" si="0"/>
        <v>0</v>
      </c>
      <c r="Q29" s="785"/>
      <c r="R29" s="785"/>
      <c r="S29" s="785">
        <f t="shared" si="1"/>
        <v>0</v>
      </c>
      <c r="T29" s="33" t="s">
        <v>4078</v>
      </c>
      <c r="U29" s="33" t="s">
        <v>741</v>
      </c>
      <c r="V29" s="33">
        <v>1</v>
      </c>
      <c r="W29" s="116"/>
      <c r="X29" s="116"/>
      <c r="Y29" s="116">
        <v>0</v>
      </c>
      <c r="Z29" s="116"/>
      <c r="AA29" s="783">
        <v>30</v>
      </c>
      <c r="AB29" s="116">
        <v>0</v>
      </c>
      <c r="AC29" s="116"/>
      <c r="AD29" s="116" t="s">
        <v>4079</v>
      </c>
      <c r="AE29" s="116">
        <v>0</v>
      </c>
      <c r="AF29" s="116">
        <v>0</v>
      </c>
      <c r="AG29" s="116">
        <v>0</v>
      </c>
      <c r="AH29" s="116">
        <v>0</v>
      </c>
      <c r="AI29" s="116">
        <v>0</v>
      </c>
      <c r="AJ29" s="116">
        <v>0</v>
      </c>
      <c r="AK29" s="116">
        <v>0</v>
      </c>
      <c r="AL29" s="116">
        <v>0</v>
      </c>
      <c r="AM29" s="116">
        <v>0</v>
      </c>
      <c r="AN29" s="116">
        <v>0</v>
      </c>
      <c r="AO29" s="116">
        <v>0</v>
      </c>
      <c r="AP29" s="116">
        <v>0</v>
      </c>
    </row>
    <row r="30" spans="1:42" ht="75" x14ac:dyDescent="0.25">
      <c r="A30" s="783">
        <v>0</v>
      </c>
      <c r="B30" s="783">
        <v>0</v>
      </c>
      <c r="C30" s="783">
        <v>0</v>
      </c>
      <c r="D30" s="783">
        <v>0</v>
      </c>
      <c r="E30" s="784">
        <v>0</v>
      </c>
      <c r="F30" s="783">
        <v>0</v>
      </c>
      <c r="G30" s="783">
        <v>0</v>
      </c>
      <c r="H30" s="785">
        <v>0</v>
      </c>
      <c r="I30" s="228"/>
      <c r="J30" s="228"/>
      <c r="K30" s="785">
        <v>0</v>
      </c>
      <c r="L30" s="228"/>
      <c r="M30" s="228"/>
      <c r="N30" s="785">
        <f t="shared" si="0"/>
        <v>0</v>
      </c>
      <c r="O30" s="785">
        <f t="shared" si="0"/>
        <v>0</v>
      </c>
      <c r="P30" s="785">
        <f t="shared" si="0"/>
        <v>0</v>
      </c>
      <c r="Q30" s="785"/>
      <c r="R30" s="785"/>
      <c r="S30" s="785">
        <f t="shared" si="1"/>
        <v>0</v>
      </c>
      <c r="T30" s="33" t="s">
        <v>4080</v>
      </c>
      <c r="U30" s="33" t="s">
        <v>741</v>
      </c>
      <c r="V30" s="33">
        <v>1</v>
      </c>
      <c r="W30" s="116"/>
      <c r="X30" s="116"/>
      <c r="Y30" s="116">
        <v>0</v>
      </c>
      <c r="Z30" s="116"/>
      <c r="AA30" s="783">
        <v>30</v>
      </c>
      <c r="AB30" s="116">
        <v>0</v>
      </c>
      <c r="AC30" s="116"/>
      <c r="AD30" s="116" t="s">
        <v>4081</v>
      </c>
      <c r="AE30" s="116">
        <v>0</v>
      </c>
      <c r="AF30" s="116">
        <v>0</v>
      </c>
      <c r="AG30" s="116">
        <v>0</v>
      </c>
      <c r="AH30" s="116">
        <v>0</v>
      </c>
      <c r="AI30" s="116">
        <v>0</v>
      </c>
      <c r="AJ30" s="116">
        <v>0</v>
      </c>
      <c r="AK30" s="116" t="s">
        <v>179</v>
      </c>
      <c r="AL30" s="116" t="s">
        <v>179</v>
      </c>
      <c r="AM30" s="116">
        <v>0</v>
      </c>
      <c r="AN30" s="116">
        <v>0</v>
      </c>
      <c r="AO30" s="116">
        <v>0</v>
      </c>
      <c r="AP30" s="116">
        <v>0</v>
      </c>
    </row>
    <row r="31" spans="1:42" ht="75" x14ac:dyDescent="0.25">
      <c r="A31" s="783">
        <v>0</v>
      </c>
      <c r="B31" s="783">
        <v>0</v>
      </c>
      <c r="C31" s="783">
        <v>0</v>
      </c>
      <c r="D31" s="783">
        <v>0</v>
      </c>
      <c r="E31" s="784">
        <v>0</v>
      </c>
      <c r="F31" s="783">
        <v>0</v>
      </c>
      <c r="G31" s="783">
        <v>0</v>
      </c>
      <c r="H31" s="785">
        <v>0</v>
      </c>
      <c r="I31" s="228"/>
      <c r="J31" s="228"/>
      <c r="K31" s="785">
        <v>0</v>
      </c>
      <c r="L31" s="228"/>
      <c r="M31" s="228"/>
      <c r="N31" s="785">
        <f t="shared" si="0"/>
        <v>0</v>
      </c>
      <c r="O31" s="785">
        <f t="shared" si="0"/>
        <v>0</v>
      </c>
      <c r="P31" s="785">
        <f t="shared" si="0"/>
        <v>0</v>
      </c>
      <c r="Q31" s="785"/>
      <c r="R31" s="785"/>
      <c r="S31" s="785">
        <f t="shared" si="1"/>
        <v>0</v>
      </c>
      <c r="T31" s="33" t="s">
        <v>4082</v>
      </c>
      <c r="U31" s="33" t="s">
        <v>741</v>
      </c>
      <c r="V31" s="33">
        <v>1</v>
      </c>
      <c r="W31" s="116"/>
      <c r="X31" s="116"/>
      <c r="Y31" s="116"/>
      <c r="Z31" s="116"/>
      <c r="AA31" s="783">
        <v>30</v>
      </c>
      <c r="AB31" s="116"/>
      <c r="AC31" s="116"/>
      <c r="AD31" s="116" t="s">
        <v>4081</v>
      </c>
      <c r="AE31" s="116">
        <v>0</v>
      </c>
      <c r="AF31" s="116">
        <v>0</v>
      </c>
      <c r="AG31" s="116">
        <v>0</v>
      </c>
      <c r="AH31" s="116">
        <v>0</v>
      </c>
      <c r="AI31" s="116">
        <v>0</v>
      </c>
      <c r="AJ31" s="116">
        <v>0</v>
      </c>
      <c r="AK31" s="116">
        <v>0</v>
      </c>
      <c r="AL31" s="116">
        <v>0</v>
      </c>
      <c r="AM31" s="116">
        <v>0</v>
      </c>
      <c r="AN31" s="116">
        <v>0</v>
      </c>
      <c r="AO31" s="116">
        <v>0</v>
      </c>
      <c r="AP31" s="116">
        <v>0</v>
      </c>
    </row>
    <row r="32" spans="1:42" ht="24" x14ac:dyDescent="0.25">
      <c r="A32" s="783">
        <v>0</v>
      </c>
      <c r="B32" s="783">
        <v>0</v>
      </c>
      <c r="C32" s="783">
        <v>0</v>
      </c>
      <c r="D32" s="783">
        <v>0</v>
      </c>
      <c r="E32" s="784">
        <v>0</v>
      </c>
      <c r="F32" s="783">
        <v>0</v>
      </c>
      <c r="G32" s="783">
        <v>0</v>
      </c>
      <c r="H32" s="785">
        <v>0</v>
      </c>
      <c r="I32" s="228"/>
      <c r="J32" s="228"/>
      <c r="K32" s="785">
        <v>0</v>
      </c>
      <c r="L32" s="228"/>
      <c r="M32" s="228"/>
      <c r="N32" s="785">
        <f t="shared" si="0"/>
        <v>0</v>
      </c>
      <c r="O32" s="785">
        <f t="shared" si="0"/>
        <v>0</v>
      </c>
      <c r="P32" s="785">
        <f t="shared" si="0"/>
        <v>0</v>
      </c>
      <c r="Q32" s="785"/>
      <c r="R32" s="785"/>
      <c r="S32" s="785">
        <f t="shared" si="1"/>
        <v>0</v>
      </c>
      <c r="T32" s="33" t="s">
        <v>4083</v>
      </c>
      <c r="U32" s="33" t="s">
        <v>741</v>
      </c>
      <c r="V32" s="33">
        <v>1</v>
      </c>
      <c r="W32" s="116"/>
      <c r="X32" s="116"/>
      <c r="Y32" s="116"/>
      <c r="Z32" s="116"/>
      <c r="AA32" s="783">
        <v>30</v>
      </c>
      <c r="AB32" s="116"/>
      <c r="AC32" s="116"/>
      <c r="AD32" s="116"/>
      <c r="AE32" s="116">
        <v>0</v>
      </c>
      <c r="AF32" s="116">
        <v>0</v>
      </c>
      <c r="AG32" s="116">
        <v>0</v>
      </c>
      <c r="AH32" s="116">
        <v>0</v>
      </c>
      <c r="AI32" s="116">
        <v>0</v>
      </c>
      <c r="AJ32" s="116">
        <v>0</v>
      </c>
      <c r="AK32" s="116">
        <v>0</v>
      </c>
      <c r="AL32" s="116">
        <v>0</v>
      </c>
      <c r="AM32" s="116">
        <v>0</v>
      </c>
      <c r="AN32" s="116">
        <v>0</v>
      </c>
      <c r="AO32" s="116">
        <v>0</v>
      </c>
      <c r="AP32" s="116">
        <v>0</v>
      </c>
    </row>
    <row r="33" spans="1:102" x14ac:dyDescent="0.25">
      <c r="A33" s="783">
        <v>0</v>
      </c>
      <c r="B33" s="783">
        <v>0</v>
      </c>
      <c r="C33" s="783">
        <v>0</v>
      </c>
      <c r="D33" s="783">
        <v>0</v>
      </c>
      <c r="E33" s="784">
        <v>0</v>
      </c>
      <c r="F33" s="783">
        <v>0</v>
      </c>
      <c r="G33" s="783">
        <v>0</v>
      </c>
      <c r="H33" s="785">
        <v>0</v>
      </c>
      <c r="I33" s="228"/>
      <c r="J33" s="228"/>
      <c r="K33" s="785">
        <v>0</v>
      </c>
      <c r="L33" s="228"/>
      <c r="M33" s="228"/>
      <c r="N33" s="785">
        <f t="shared" si="0"/>
        <v>0</v>
      </c>
      <c r="O33" s="785">
        <f t="shared" si="0"/>
        <v>0</v>
      </c>
      <c r="P33" s="785">
        <f t="shared" si="0"/>
        <v>0</v>
      </c>
      <c r="Q33" s="785"/>
      <c r="R33" s="785"/>
      <c r="S33" s="785">
        <f t="shared" si="1"/>
        <v>0</v>
      </c>
      <c r="T33" s="33" t="s">
        <v>4084</v>
      </c>
      <c r="U33" s="33" t="s">
        <v>741</v>
      </c>
      <c r="V33" s="33">
        <v>1</v>
      </c>
      <c r="W33" s="116"/>
      <c r="X33" s="116"/>
      <c r="Y33" s="116"/>
      <c r="Z33" s="116"/>
      <c r="AA33" s="783">
        <v>30</v>
      </c>
      <c r="AB33" s="116"/>
      <c r="AC33" s="116"/>
      <c r="AD33" s="116"/>
      <c r="AE33" s="116">
        <v>0</v>
      </c>
      <c r="AF33" s="116">
        <v>0</v>
      </c>
      <c r="AG33" s="116">
        <v>0</v>
      </c>
      <c r="AH33" s="116">
        <v>0</v>
      </c>
      <c r="AI33" s="116">
        <v>0</v>
      </c>
      <c r="AJ33" s="116">
        <v>0</v>
      </c>
      <c r="AK33" s="116">
        <v>0</v>
      </c>
      <c r="AL33" s="116">
        <v>0</v>
      </c>
      <c r="AM33" s="116">
        <v>0</v>
      </c>
      <c r="AN33" s="116">
        <v>0</v>
      </c>
      <c r="AO33" s="116">
        <v>0</v>
      </c>
      <c r="AP33" s="116">
        <v>0</v>
      </c>
    </row>
    <row r="34" spans="1:102" ht="75" x14ac:dyDescent="0.25">
      <c r="A34" s="783">
        <v>0</v>
      </c>
      <c r="B34" s="783">
        <v>0</v>
      </c>
      <c r="C34" s="783">
        <v>0</v>
      </c>
      <c r="D34" s="783">
        <v>0</v>
      </c>
      <c r="E34" s="784">
        <v>0</v>
      </c>
      <c r="F34" s="783">
        <v>0</v>
      </c>
      <c r="G34" s="783">
        <v>0</v>
      </c>
      <c r="H34" s="785">
        <v>0</v>
      </c>
      <c r="I34" s="228"/>
      <c r="J34" s="228"/>
      <c r="K34" s="785">
        <v>0</v>
      </c>
      <c r="L34" s="228"/>
      <c r="M34" s="228"/>
      <c r="N34" s="785">
        <f t="shared" si="0"/>
        <v>0</v>
      </c>
      <c r="O34" s="785">
        <f t="shared" si="0"/>
        <v>0</v>
      </c>
      <c r="P34" s="785">
        <f t="shared" si="0"/>
        <v>0</v>
      </c>
      <c r="Q34" s="785"/>
      <c r="R34" s="785"/>
      <c r="S34" s="785">
        <f t="shared" si="1"/>
        <v>0</v>
      </c>
      <c r="T34" s="33" t="s">
        <v>4085</v>
      </c>
      <c r="U34" s="33" t="s">
        <v>741</v>
      </c>
      <c r="V34" s="33">
        <v>1</v>
      </c>
      <c r="W34" s="116"/>
      <c r="X34" s="116"/>
      <c r="Y34" s="116"/>
      <c r="Z34" s="116"/>
      <c r="AA34" s="783">
        <v>30</v>
      </c>
      <c r="AB34" s="116">
        <v>0</v>
      </c>
      <c r="AC34" s="116"/>
      <c r="AD34" s="116" t="s">
        <v>4081</v>
      </c>
      <c r="AE34" s="116">
        <v>0</v>
      </c>
      <c r="AF34" s="116">
        <v>0</v>
      </c>
      <c r="AG34" s="116">
        <v>0</v>
      </c>
      <c r="AH34" s="116">
        <v>0</v>
      </c>
      <c r="AI34" s="116">
        <v>0</v>
      </c>
      <c r="AJ34" s="116">
        <v>0</v>
      </c>
      <c r="AK34" s="116">
        <v>0</v>
      </c>
      <c r="AL34" s="116">
        <v>0</v>
      </c>
      <c r="AM34" s="116">
        <v>0</v>
      </c>
      <c r="AN34" s="116">
        <v>0</v>
      </c>
      <c r="AO34" s="116">
        <v>0</v>
      </c>
      <c r="AP34" s="116">
        <v>0</v>
      </c>
    </row>
    <row r="35" spans="1:102" ht="120" x14ac:dyDescent="0.25">
      <c r="A35" s="783">
        <v>0</v>
      </c>
      <c r="B35" s="783">
        <v>0</v>
      </c>
      <c r="C35" s="783">
        <v>0</v>
      </c>
      <c r="D35" s="783">
        <v>0</v>
      </c>
      <c r="E35" s="784">
        <v>0</v>
      </c>
      <c r="F35" s="783">
        <v>0</v>
      </c>
      <c r="G35" s="783">
        <v>0</v>
      </c>
      <c r="H35" s="785">
        <v>0</v>
      </c>
      <c r="I35" s="228"/>
      <c r="J35" s="228"/>
      <c r="K35" s="785">
        <v>0</v>
      </c>
      <c r="L35" s="228"/>
      <c r="M35" s="228"/>
      <c r="N35" s="785">
        <f t="shared" si="0"/>
        <v>0</v>
      </c>
      <c r="O35" s="785">
        <f t="shared" si="0"/>
        <v>0</v>
      </c>
      <c r="P35" s="785">
        <f t="shared" si="0"/>
        <v>0</v>
      </c>
      <c r="Q35" s="785"/>
      <c r="R35" s="785"/>
      <c r="S35" s="785">
        <f t="shared" si="1"/>
        <v>0</v>
      </c>
      <c r="T35" s="33" t="s">
        <v>4086</v>
      </c>
      <c r="U35" s="33" t="s">
        <v>741</v>
      </c>
      <c r="V35" s="33">
        <v>1</v>
      </c>
      <c r="W35" s="116"/>
      <c r="X35" s="116"/>
      <c r="Y35" s="116"/>
      <c r="Z35" s="116"/>
      <c r="AA35" s="783">
        <v>30</v>
      </c>
      <c r="AB35" s="116"/>
      <c r="AC35" s="116"/>
      <c r="AD35" s="116" t="s">
        <v>4087</v>
      </c>
      <c r="AE35" s="116">
        <v>0</v>
      </c>
      <c r="AF35" s="116">
        <v>0</v>
      </c>
      <c r="AG35" s="116">
        <v>0</v>
      </c>
      <c r="AH35" s="116">
        <v>0</v>
      </c>
      <c r="AI35" s="116">
        <v>0</v>
      </c>
      <c r="AJ35" s="116">
        <v>0</v>
      </c>
      <c r="AK35" s="116">
        <v>0</v>
      </c>
      <c r="AL35" s="116">
        <v>0</v>
      </c>
      <c r="AM35" s="116">
        <v>0</v>
      </c>
      <c r="AN35" s="116">
        <v>0</v>
      </c>
      <c r="AO35" s="116">
        <v>0</v>
      </c>
      <c r="AP35" s="116">
        <v>0</v>
      </c>
    </row>
    <row r="36" spans="1:102" ht="144" x14ac:dyDescent="0.25">
      <c r="A36" s="783" t="s">
        <v>52</v>
      </c>
      <c r="B36" s="783" t="s">
        <v>53</v>
      </c>
      <c r="C36" s="783" t="s">
        <v>54</v>
      </c>
      <c r="D36" s="783">
        <v>222340000</v>
      </c>
      <c r="E36" s="784" t="s">
        <v>71</v>
      </c>
      <c r="F36" s="783" t="s">
        <v>4088</v>
      </c>
      <c r="G36" s="783" t="s">
        <v>4089</v>
      </c>
      <c r="H36" s="785">
        <v>200000000</v>
      </c>
      <c r="I36" s="228"/>
      <c r="J36" s="228"/>
      <c r="K36" s="785">
        <v>6565363008</v>
      </c>
      <c r="L36" s="228"/>
      <c r="M36" s="228"/>
      <c r="N36" s="785">
        <f t="shared" si="0"/>
        <v>6765363008</v>
      </c>
      <c r="O36" s="785">
        <f t="shared" si="0"/>
        <v>0</v>
      </c>
      <c r="P36" s="785">
        <f t="shared" si="0"/>
        <v>0</v>
      </c>
      <c r="Q36" s="785"/>
      <c r="R36" s="785"/>
      <c r="S36" s="785">
        <f t="shared" si="1"/>
        <v>0</v>
      </c>
      <c r="T36" s="33" t="s">
        <v>4090</v>
      </c>
      <c r="U36" s="33" t="s">
        <v>741</v>
      </c>
      <c r="V36" s="33">
        <v>20</v>
      </c>
      <c r="W36" s="116"/>
      <c r="X36" s="116"/>
      <c r="Y36" s="116"/>
      <c r="Z36" s="116"/>
      <c r="AA36" s="783">
        <v>330</v>
      </c>
      <c r="AB36" s="116"/>
      <c r="AC36" s="116"/>
      <c r="AD36" s="116"/>
      <c r="AE36" s="116">
        <v>0</v>
      </c>
      <c r="AF36" s="116">
        <v>0</v>
      </c>
      <c r="AG36" s="116">
        <v>200000000</v>
      </c>
      <c r="AH36" s="116">
        <v>1014804450</v>
      </c>
      <c r="AI36" s="116">
        <v>0</v>
      </c>
      <c r="AJ36" s="116">
        <v>2079608904</v>
      </c>
      <c r="AK36" s="116">
        <v>0</v>
      </c>
      <c r="AL36" s="116">
        <v>0</v>
      </c>
      <c r="AM36" s="116">
        <v>1879608902</v>
      </c>
      <c r="AN36" s="116">
        <v>0</v>
      </c>
      <c r="AO36" s="116">
        <v>0</v>
      </c>
      <c r="AP36" s="116">
        <v>1591340752</v>
      </c>
    </row>
    <row r="37" spans="1:102" ht="96" x14ac:dyDescent="0.25">
      <c r="A37" s="783">
        <v>0</v>
      </c>
      <c r="B37" s="783">
        <v>0</v>
      </c>
      <c r="C37" s="783">
        <v>0</v>
      </c>
      <c r="D37" s="783">
        <v>0</v>
      </c>
      <c r="E37" s="784">
        <v>0</v>
      </c>
      <c r="F37" s="783">
        <v>0</v>
      </c>
      <c r="G37" s="783">
        <v>0</v>
      </c>
      <c r="H37" s="785">
        <v>0</v>
      </c>
      <c r="I37" s="228"/>
      <c r="J37" s="228"/>
      <c r="K37" s="785">
        <v>0</v>
      </c>
      <c r="L37" s="228"/>
      <c r="M37" s="228"/>
      <c r="N37" s="785">
        <f t="shared" si="0"/>
        <v>0</v>
      </c>
      <c r="O37" s="785">
        <f t="shared" si="0"/>
        <v>0</v>
      </c>
      <c r="P37" s="785">
        <f t="shared" si="0"/>
        <v>0</v>
      </c>
      <c r="Q37" s="785"/>
      <c r="R37" s="785"/>
      <c r="S37" s="785">
        <f t="shared" si="1"/>
        <v>0</v>
      </c>
      <c r="T37" s="33" t="s">
        <v>4091</v>
      </c>
      <c r="U37" s="33" t="s">
        <v>4092</v>
      </c>
      <c r="V37" s="33">
        <v>1500</v>
      </c>
      <c r="W37" s="116"/>
      <c r="X37" s="116"/>
      <c r="Y37" s="116"/>
      <c r="Z37" s="116"/>
      <c r="AA37" s="783">
        <v>330</v>
      </c>
      <c r="AB37" s="116"/>
      <c r="AC37" s="116"/>
      <c r="AD37" s="116"/>
      <c r="AE37" s="116">
        <v>0</v>
      </c>
      <c r="AF37" s="116">
        <v>0</v>
      </c>
      <c r="AG37" s="116">
        <v>0</v>
      </c>
      <c r="AH37" s="116">
        <v>0</v>
      </c>
      <c r="AI37" s="116">
        <v>0</v>
      </c>
      <c r="AJ37" s="116">
        <v>0</v>
      </c>
      <c r="AK37" s="116">
        <v>0</v>
      </c>
      <c r="AL37" s="116">
        <v>0</v>
      </c>
      <c r="AM37" s="116">
        <v>0</v>
      </c>
      <c r="AN37" s="116">
        <v>0</v>
      </c>
      <c r="AO37" s="116">
        <v>0</v>
      </c>
      <c r="AP37" s="116">
        <v>0</v>
      </c>
    </row>
    <row r="38" spans="1:102" ht="180" x14ac:dyDescent="0.25">
      <c r="A38" s="783">
        <v>0</v>
      </c>
      <c r="B38" s="783">
        <v>0</v>
      </c>
      <c r="C38" s="783">
        <v>0</v>
      </c>
      <c r="D38" s="783">
        <v>0</v>
      </c>
      <c r="E38" s="784">
        <v>0</v>
      </c>
      <c r="F38" s="783">
        <v>0</v>
      </c>
      <c r="G38" s="783">
        <v>0</v>
      </c>
      <c r="H38" s="785">
        <v>0</v>
      </c>
      <c r="I38" s="228"/>
      <c r="J38" s="228"/>
      <c r="K38" s="785">
        <v>0</v>
      </c>
      <c r="L38" s="228"/>
      <c r="M38" s="228"/>
      <c r="N38" s="785">
        <f t="shared" si="0"/>
        <v>0</v>
      </c>
      <c r="O38" s="785">
        <f t="shared" si="0"/>
        <v>0</v>
      </c>
      <c r="P38" s="785">
        <f t="shared" si="0"/>
        <v>0</v>
      </c>
      <c r="Q38" s="785"/>
      <c r="R38" s="785"/>
      <c r="S38" s="785">
        <f t="shared" si="1"/>
        <v>0</v>
      </c>
      <c r="T38" s="33" t="s">
        <v>4093</v>
      </c>
      <c r="U38" s="33" t="s">
        <v>741</v>
      </c>
      <c r="V38" s="33">
        <v>3</v>
      </c>
      <c r="W38" s="116"/>
      <c r="X38" s="116"/>
      <c r="Y38" s="116"/>
      <c r="Z38" s="116"/>
      <c r="AA38" s="783">
        <v>330</v>
      </c>
      <c r="AB38" s="116"/>
      <c r="AC38" s="116"/>
      <c r="AD38" s="116"/>
      <c r="AE38" s="116">
        <v>0</v>
      </c>
      <c r="AF38" s="116">
        <v>0</v>
      </c>
      <c r="AG38" s="116">
        <v>0</v>
      </c>
      <c r="AH38" s="116">
        <v>0</v>
      </c>
      <c r="AI38" s="116">
        <v>0</v>
      </c>
      <c r="AJ38" s="116">
        <v>0</v>
      </c>
      <c r="AK38" s="116">
        <v>0</v>
      </c>
      <c r="AL38" s="116">
        <v>0</v>
      </c>
      <c r="AM38" s="116">
        <v>0</v>
      </c>
      <c r="AN38" s="116">
        <v>0</v>
      </c>
      <c r="AO38" s="116">
        <v>0</v>
      </c>
      <c r="AP38" s="116">
        <v>0</v>
      </c>
    </row>
    <row r="39" spans="1:102" ht="36" x14ac:dyDescent="0.25">
      <c r="A39" s="783">
        <v>0</v>
      </c>
      <c r="B39" s="783">
        <v>0</v>
      </c>
      <c r="C39" s="783">
        <v>0</v>
      </c>
      <c r="D39" s="783">
        <v>0</v>
      </c>
      <c r="E39" s="784">
        <v>0</v>
      </c>
      <c r="F39" s="783">
        <v>0</v>
      </c>
      <c r="G39" s="783">
        <v>0</v>
      </c>
      <c r="H39" s="785">
        <v>0</v>
      </c>
      <c r="I39" s="228"/>
      <c r="J39" s="228"/>
      <c r="K39" s="785">
        <v>0</v>
      </c>
      <c r="L39" s="228"/>
      <c r="M39" s="228"/>
      <c r="N39" s="785">
        <f t="shared" si="0"/>
        <v>0</v>
      </c>
      <c r="O39" s="785">
        <f t="shared" si="0"/>
        <v>0</v>
      </c>
      <c r="P39" s="785">
        <f t="shared" si="0"/>
        <v>0</v>
      </c>
      <c r="Q39" s="785"/>
      <c r="R39" s="785"/>
      <c r="S39" s="785">
        <f t="shared" si="1"/>
        <v>0</v>
      </c>
      <c r="T39" s="33" t="s">
        <v>4094</v>
      </c>
      <c r="U39" s="33" t="s">
        <v>741</v>
      </c>
      <c r="V39" s="33">
        <v>1</v>
      </c>
      <c r="W39" s="116"/>
      <c r="X39" s="116"/>
      <c r="Y39" s="116"/>
      <c r="Z39" s="116"/>
      <c r="AA39" s="783">
        <v>330</v>
      </c>
      <c r="AB39" s="116"/>
      <c r="AC39" s="116"/>
      <c r="AD39" s="116"/>
      <c r="AE39" s="116">
        <v>0</v>
      </c>
      <c r="AF39" s="116">
        <v>0</v>
      </c>
      <c r="AG39" s="116">
        <v>0</v>
      </c>
      <c r="AH39" s="116">
        <v>0</v>
      </c>
      <c r="AI39" s="116">
        <v>0</v>
      </c>
      <c r="AJ39" s="116">
        <v>0</v>
      </c>
      <c r="AK39" s="116">
        <v>0</v>
      </c>
      <c r="AL39" s="116">
        <v>0</v>
      </c>
      <c r="AM39" s="116">
        <v>0</v>
      </c>
      <c r="AN39" s="116">
        <v>0</v>
      </c>
      <c r="AO39" s="116">
        <v>0</v>
      </c>
      <c r="AP39" s="116">
        <v>0</v>
      </c>
    </row>
    <row r="40" spans="1:102" ht="48" x14ac:dyDescent="0.25">
      <c r="A40" s="783">
        <v>0</v>
      </c>
      <c r="B40" s="783">
        <v>0</v>
      </c>
      <c r="C40" s="783">
        <v>0</v>
      </c>
      <c r="D40" s="783">
        <v>0</v>
      </c>
      <c r="E40" s="784">
        <v>0</v>
      </c>
      <c r="F40" s="783">
        <v>0</v>
      </c>
      <c r="G40" s="783">
        <v>0</v>
      </c>
      <c r="H40" s="785">
        <v>0</v>
      </c>
      <c r="I40" s="228"/>
      <c r="J40" s="228"/>
      <c r="K40" s="785">
        <v>0</v>
      </c>
      <c r="L40" s="228"/>
      <c r="M40" s="228"/>
      <c r="N40" s="785">
        <f t="shared" si="0"/>
        <v>0</v>
      </c>
      <c r="O40" s="785">
        <f t="shared" si="0"/>
        <v>0</v>
      </c>
      <c r="P40" s="785">
        <f t="shared" si="0"/>
        <v>0</v>
      </c>
      <c r="Q40" s="785"/>
      <c r="R40" s="785"/>
      <c r="S40" s="785">
        <f t="shared" si="1"/>
        <v>0</v>
      </c>
      <c r="T40" s="33" t="s">
        <v>4095</v>
      </c>
      <c r="U40" s="33" t="s">
        <v>741</v>
      </c>
      <c r="V40" s="33">
        <v>1</v>
      </c>
      <c r="W40" s="116"/>
      <c r="X40" s="116"/>
      <c r="Y40" s="116"/>
      <c r="Z40" s="116"/>
      <c r="AA40" s="783">
        <v>330</v>
      </c>
      <c r="AB40" s="116"/>
      <c r="AC40" s="116"/>
      <c r="AD40" s="116"/>
      <c r="AE40" s="116">
        <v>0</v>
      </c>
      <c r="AF40" s="116">
        <v>0</v>
      </c>
      <c r="AG40" s="116">
        <v>0</v>
      </c>
      <c r="AH40" s="116">
        <v>0</v>
      </c>
      <c r="AI40" s="116">
        <v>0</v>
      </c>
      <c r="AJ40" s="116">
        <v>0</v>
      </c>
      <c r="AK40" s="116">
        <v>0</v>
      </c>
      <c r="AL40" s="116">
        <v>0</v>
      </c>
      <c r="AM40" s="116">
        <v>0</v>
      </c>
      <c r="AN40" s="116">
        <v>0</v>
      </c>
      <c r="AO40" s="116">
        <v>0</v>
      </c>
      <c r="AP40" s="116">
        <v>0</v>
      </c>
    </row>
    <row r="41" spans="1:102" ht="72" x14ac:dyDescent="0.25">
      <c r="A41" s="783">
        <v>0</v>
      </c>
      <c r="B41" s="783">
        <v>0</v>
      </c>
      <c r="C41" s="783">
        <v>0</v>
      </c>
      <c r="D41" s="783">
        <v>0</v>
      </c>
      <c r="E41" s="784">
        <v>0</v>
      </c>
      <c r="F41" s="783">
        <v>0</v>
      </c>
      <c r="G41" s="783">
        <v>0</v>
      </c>
      <c r="H41" s="785">
        <v>0</v>
      </c>
      <c r="I41" s="228"/>
      <c r="J41" s="228"/>
      <c r="K41" s="785">
        <v>0</v>
      </c>
      <c r="L41" s="228"/>
      <c r="M41" s="228"/>
      <c r="N41" s="785">
        <f t="shared" si="0"/>
        <v>0</v>
      </c>
      <c r="O41" s="785">
        <f t="shared" si="0"/>
        <v>0</v>
      </c>
      <c r="P41" s="785">
        <f t="shared" si="0"/>
        <v>0</v>
      </c>
      <c r="Q41" s="785"/>
      <c r="R41" s="785"/>
      <c r="S41" s="785">
        <f t="shared" si="1"/>
        <v>0</v>
      </c>
      <c r="T41" s="33" t="s">
        <v>4096</v>
      </c>
      <c r="U41" s="33" t="s">
        <v>741</v>
      </c>
      <c r="V41" s="33">
        <v>1</v>
      </c>
      <c r="W41" s="116"/>
      <c r="X41" s="116"/>
      <c r="Y41" s="116"/>
      <c r="Z41" s="116"/>
      <c r="AA41" s="783">
        <v>330</v>
      </c>
      <c r="AB41" s="116"/>
      <c r="AC41" s="116"/>
      <c r="AD41" s="116"/>
      <c r="AE41" s="116">
        <v>0</v>
      </c>
      <c r="AF41" s="116">
        <v>0</v>
      </c>
      <c r="AG41" s="116">
        <v>0</v>
      </c>
      <c r="AH41" s="116">
        <v>0</v>
      </c>
      <c r="AI41" s="116">
        <v>0</v>
      </c>
      <c r="AJ41" s="116">
        <v>0</v>
      </c>
      <c r="AK41" s="116">
        <v>0</v>
      </c>
      <c r="AL41" s="116">
        <v>0</v>
      </c>
      <c r="AM41" s="116">
        <v>0</v>
      </c>
      <c r="AN41" s="116">
        <v>0</v>
      </c>
      <c r="AO41" s="116">
        <v>0</v>
      </c>
      <c r="AP41" s="116">
        <v>0</v>
      </c>
    </row>
    <row r="42" spans="1:102" ht="24" x14ac:dyDescent="0.25">
      <c r="A42" s="783">
        <v>0</v>
      </c>
      <c r="B42" s="783">
        <v>0</v>
      </c>
      <c r="C42" s="783">
        <v>0</v>
      </c>
      <c r="D42" s="783">
        <v>0</v>
      </c>
      <c r="E42" s="784">
        <v>0</v>
      </c>
      <c r="F42" s="783">
        <v>0</v>
      </c>
      <c r="G42" s="783">
        <v>0</v>
      </c>
      <c r="H42" s="785">
        <v>0</v>
      </c>
      <c r="I42" s="228"/>
      <c r="J42" s="228"/>
      <c r="K42" s="785">
        <v>0</v>
      </c>
      <c r="L42" s="228"/>
      <c r="M42" s="228"/>
      <c r="N42" s="785">
        <f t="shared" si="0"/>
        <v>0</v>
      </c>
      <c r="O42" s="785">
        <f t="shared" si="0"/>
        <v>0</v>
      </c>
      <c r="P42" s="785">
        <f t="shared" si="0"/>
        <v>0</v>
      </c>
      <c r="Q42" s="785"/>
      <c r="R42" s="785"/>
      <c r="S42" s="785">
        <f t="shared" si="1"/>
        <v>0</v>
      </c>
      <c r="T42" s="33" t="s">
        <v>4097</v>
      </c>
      <c r="U42" s="33">
        <v>0</v>
      </c>
      <c r="V42" s="33">
        <v>0</v>
      </c>
      <c r="W42" s="116"/>
      <c r="X42" s="116"/>
      <c r="Y42" s="116"/>
      <c r="Z42" s="116"/>
      <c r="AA42" s="783">
        <v>0</v>
      </c>
      <c r="AB42" s="116"/>
      <c r="AC42" s="116"/>
      <c r="AD42" s="116"/>
      <c r="AE42" s="116">
        <v>0</v>
      </c>
      <c r="AF42" s="116">
        <v>0</v>
      </c>
      <c r="AG42" s="116">
        <v>0</v>
      </c>
      <c r="AH42" s="116">
        <v>0</v>
      </c>
      <c r="AI42" s="116">
        <v>0</v>
      </c>
      <c r="AJ42" s="116">
        <v>0</v>
      </c>
      <c r="AK42" s="116">
        <v>0</v>
      </c>
      <c r="AL42" s="116">
        <v>0</v>
      </c>
      <c r="AM42" s="116">
        <v>0</v>
      </c>
      <c r="AN42" s="116">
        <v>0</v>
      </c>
      <c r="AO42" s="116">
        <v>0</v>
      </c>
      <c r="AP42" s="116">
        <v>0</v>
      </c>
    </row>
    <row r="43" spans="1:102" ht="84" x14ac:dyDescent="0.25">
      <c r="A43" s="783" t="s">
        <v>52</v>
      </c>
      <c r="B43" s="783" t="s">
        <v>53</v>
      </c>
      <c r="C43" s="783" t="s">
        <v>212</v>
      </c>
      <c r="D43" s="783">
        <v>222410000</v>
      </c>
      <c r="E43" s="784" t="s">
        <v>4098</v>
      </c>
      <c r="F43" s="783" t="s">
        <v>4099</v>
      </c>
      <c r="G43" s="783" t="s">
        <v>4100</v>
      </c>
      <c r="H43" s="785">
        <v>658500000</v>
      </c>
      <c r="I43" s="228"/>
      <c r="J43" s="228"/>
      <c r="K43" s="785">
        <v>0</v>
      </c>
      <c r="L43" s="228"/>
      <c r="M43" s="228"/>
      <c r="N43" s="785">
        <f t="shared" si="0"/>
        <v>658500000</v>
      </c>
      <c r="O43" s="785">
        <f t="shared" si="0"/>
        <v>0</v>
      </c>
      <c r="P43" s="785">
        <f t="shared" si="0"/>
        <v>0</v>
      </c>
      <c r="Q43" s="785"/>
      <c r="R43" s="785"/>
      <c r="S43" s="785">
        <f t="shared" si="1"/>
        <v>0</v>
      </c>
      <c r="T43" s="33" t="s">
        <v>4101</v>
      </c>
      <c r="U43" s="33" t="s">
        <v>741</v>
      </c>
      <c r="V43" s="33">
        <v>1250</v>
      </c>
      <c r="W43" s="116"/>
      <c r="X43" s="116"/>
      <c r="Y43" s="116"/>
      <c r="Z43" s="116"/>
      <c r="AA43" s="783">
        <v>300</v>
      </c>
      <c r="AB43" s="116"/>
      <c r="AC43" s="116"/>
      <c r="AD43" s="116"/>
      <c r="AE43" s="116">
        <v>0</v>
      </c>
      <c r="AF43" s="116">
        <v>0</v>
      </c>
      <c r="AG43" s="116">
        <v>0</v>
      </c>
      <c r="AH43" s="116">
        <v>0</v>
      </c>
      <c r="AI43" s="116">
        <v>0</v>
      </c>
      <c r="AJ43" s="116">
        <v>0</v>
      </c>
      <c r="AK43" s="116">
        <v>0</v>
      </c>
      <c r="AL43" s="116">
        <v>0</v>
      </c>
      <c r="AM43" s="116">
        <v>0</v>
      </c>
      <c r="AN43" s="116">
        <v>0</v>
      </c>
      <c r="AO43" s="116">
        <v>0</v>
      </c>
      <c r="AP43" s="116">
        <v>0</v>
      </c>
    </row>
    <row r="44" spans="1:102" s="787" customFormat="1" ht="84" x14ac:dyDescent="0.25">
      <c r="A44" s="783" t="s">
        <v>52</v>
      </c>
      <c r="B44" s="783" t="s">
        <v>53</v>
      </c>
      <c r="C44" s="783" t="s">
        <v>4102</v>
      </c>
      <c r="D44" s="783">
        <v>222510000</v>
      </c>
      <c r="E44" s="784" t="s">
        <v>4103</v>
      </c>
      <c r="F44" s="783" t="s">
        <v>4104</v>
      </c>
      <c r="G44" s="783" t="s">
        <v>4105</v>
      </c>
      <c r="H44" s="785">
        <v>165000000</v>
      </c>
      <c r="I44" s="228">
        <v>165000000</v>
      </c>
      <c r="J44" s="801"/>
      <c r="K44" s="785">
        <v>0</v>
      </c>
      <c r="L44" s="228"/>
      <c r="M44" s="228"/>
      <c r="N44" s="785">
        <f t="shared" si="0"/>
        <v>165000000</v>
      </c>
      <c r="O44" s="785" t="e">
        <f>#REF!+L44</f>
        <v>#REF!</v>
      </c>
      <c r="P44" s="785">
        <f>I44+M44</f>
        <v>165000000</v>
      </c>
      <c r="Q44" s="785"/>
      <c r="R44" s="785"/>
      <c r="S44" s="785">
        <f t="shared" si="1"/>
        <v>0</v>
      </c>
      <c r="T44" s="33" t="s">
        <v>4106</v>
      </c>
      <c r="U44" s="33" t="s">
        <v>741</v>
      </c>
      <c r="V44" s="33">
        <f>V64</f>
        <v>1</v>
      </c>
      <c r="W44" s="33">
        <f>W64</f>
        <v>1</v>
      </c>
      <c r="X44" s="801"/>
      <c r="Y44" s="33">
        <f t="shared" ref="Y44:AP44" si="2">Y64</f>
        <v>0</v>
      </c>
      <c r="Z44" s="33">
        <f t="shared" si="2"/>
        <v>0</v>
      </c>
      <c r="AA44" s="33">
        <f t="shared" si="2"/>
        <v>90</v>
      </c>
      <c r="AB44" s="33">
        <v>90</v>
      </c>
      <c r="AC44" s="801"/>
      <c r="AD44" s="33" t="s">
        <v>4107</v>
      </c>
      <c r="AE44" s="33">
        <f t="shared" si="2"/>
        <v>0</v>
      </c>
      <c r="AF44" s="33">
        <f t="shared" si="2"/>
        <v>0</v>
      </c>
      <c r="AG44" s="33">
        <f t="shared" si="2"/>
        <v>0</v>
      </c>
      <c r="AH44" s="33">
        <f t="shared" si="2"/>
        <v>0</v>
      </c>
      <c r="AI44" s="33">
        <f t="shared" si="2"/>
        <v>0</v>
      </c>
      <c r="AJ44" s="33">
        <f t="shared" si="2"/>
        <v>0</v>
      </c>
      <c r="AK44" s="33">
        <f t="shared" si="2"/>
        <v>0</v>
      </c>
      <c r="AL44" s="33">
        <f t="shared" si="2"/>
        <v>0</v>
      </c>
      <c r="AM44" s="33">
        <f t="shared" si="2"/>
        <v>0</v>
      </c>
      <c r="AN44" s="33">
        <f t="shared" si="2"/>
        <v>0</v>
      </c>
      <c r="AO44" s="33"/>
      <c r="AP44" s="33"/>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row>
    <row r="45" spans="1:102" ht="120" x14ac:dyDescent="0.25">
      <c r="A45" s="783" t="s">
        <v>52</v>
      </c>
      <c r="B45" s="783" t="s">
        <v>53</v>
      </c>
      <c r="C45" s="783" t="s">
        <v>4108</v>
      </c>
      <c r="D45" s="788">
        <v>222610000</v>
      </c>
      <c r="E45" s="789" t="s">
        <v>4109</v>
      </c>
      <c r="F45" s="788" t="s">
        <v>4110</v>
      </c>
      <c r="G45" s="788" t="s">
        <v>4111</v>
      </c>
      <c r="H45" s="790">
        <v>553643000</v>
      </c>
      <c r="I45" s="822">
        <v>553643000</v>
      </c>
      <c r="J45" s="822"/>
      <c r="K45" s="790"/>
      <c r="L45" s="790"/>
      <c r="M45" s="790"/>
      <c r="N45" s="785">
        <f>H45+K45</f>
        <v>553643000</v>
      </c>
      <c r="O45" s="785">
        <f>I45+L45</f>
        <v>553643000</v>
      </c>
      <c r="P45" s="785">
        <f>J45+M45</f>
        <v>0</v>
      </c>
      <c r="Q45" s="801"/>
      <c r="R45" s="801"/>
      <c r="S45" s="801"/>
      <c r="T45" s="476" t="s">
        <v>4112</v>
      </c>
      <c r="U45" s="476" t="s">
        <v>741</v>
      </c>
      <c r="V45" s="476">
        <v>6</v>
      </c>
      <c r="W45" s="600">
        <v>6</v>
      </c>
      <c r="X45" s="600"/>
      <c r="Y45" s="600">
        <v>6</v>
      </c>
      <c r="Z45" s="600"/>
      <c r="AA45" s="788">
        <v>90</v>
      </c>
      <c r="AB45" s="600">
        <v>60</v>
      </c>
      <c r="AC45" s="600">
        <v>0</v>
      </c>
      <c r="AD45" s="600">
        <v>0</v>
      </c>
      <c r="AE45" s="600">
        <v>100064900</v>
      </c>
      <c r="AF45" s="600">
        <v>32064900</v>
      </c>
      <c r="AG45" s="600">
        <v>129032450</v>
      </c>
      <c r="AH45" s="600">
        <v>26032450</v>
      </c>
      <c r="AI45" s="600">
        <v>16032450</v>
      </c>
      <c r="AJ45" s="600">
        <v>16032450</v>
      </c>
      <c r="AK45" s="600">
        <v>40032450</v>
      </c>
      <c r="AL45" s="600">
        <v>26032450</v>
      </c>
      <c r="AM45" s="600">
        <v>16032450</v>
      </c>
      <c r="AN45" s="116">
        <v>40032450</v>
      </c>
      <c r="AO45" s="116">
        <v>26032450</v>
      </c>
      <c r="AP45" s="116">
        <v>16032450</v>
      </c>
    </row>
    <row r="46" spans="1:102" ht="108" x14ac:dyDescent="0.25">
      <c r="A46" s="788">
        <v>0</v>
      </c>
      <c r="B46" s="789">
        <v>0</v>
      </c>
      <c r="C46" s="788">
        <v>0</v>
      </c>
      <c r="D46" s="788">
        <v>0</v>
      </c>
      <c r="E46" s="790">
        <v>0</v>
      </c>
      <c r="F46" s="822"/>
      <c r="G46" s="822"/>
      <c r="H46" s="790">
        <v>0</v>
      </c>
      <c r="I46" s="822"/>
      <c r="J46" s="822"/>
      <c r="K46" s="790">
        <f t="shared" ref="K46:M49" si="3">E46+H46</f>
        <v>0</v>
      </c>
      <c r="L46" s="790">
        <f t="shared" si="3"/>
        <v>0</v>
      </c>
      <c r="M46" s="790">
        <f t="shared" si="3"/>
        <v>0</v>
      </c>
      <c r="N46" s="790"/>
      <c r="O46" s="790"/>
      <c r="P46" s="790">
        <f>N46+O46</f>
        <v>0</v>
      </c>
      <c r="Q46" s="801"/>
      <c r="R46" s="801"/>
      <c r="S46" s="801"/>
      <c r="T46" s="476" t="s">
        <v>4113</v>
      </c>
      <c r="U46" s="476" t="s">
        <v>741</v>
      </c>
      <c r="V46" s="476">
        <v>1</v>
      </c>
      <c r="W46" s="600">
        <v>1</v>
      </c>
      <c r="X46" s="600"/>
      <c r="Y46" s="600">
        <v>1</v>
      </c>
      <c r="Z46" s="600"/>
      <c r="AA46" s="788">
        <v>180</v>
      </c>
      <c r="AB46" s="600">
        <v>150</v>
      </c>
      <c r="AC46" s="600"/>
      <c r="AD46" s="600"/>
      <c r="AE46" s="600" t="s">
        <v>179</v>
      </c>
      <c r="AF46" s="600" t="s">
        <v>179</v>
      </c>
      <c r="AG46" s="600" t="s">
        <v>179</v>
      </c>
      <c r="AH46" s="600" t="s">
        <v>179</v>
      </c>
      <c r="AI46" s="600" t="s">
        <v>179</v>
      </c>
      <c r="AJ46" s="600" t="s">
        <v>179</v>
      </c>
      <c r="AK46" s="600">
        <v>0</v>
      </c>
      <c r="AL46" s="600">
        <v>0</v>
      </c>
      <c r="AM46" s="600">
        <v>0</v>
      </c>
      <c r="AN46" s="116">
        <v>0</v>
      </c>
      <c r="AO46" s="116">
        <v>0</v>
      </c>
      <c r="AP46" s="116">
        <v>0</v>
      </c>
    </row>
    <row r="47" spans="1:102" ht="72" x14ac:dyDescent="0.25">
      <c r="A47" s="788">
        <v>0</v>
      </c>
      <c r="B47" s="789">
        <v>0</v>
      </c>
      <c r="C47" s="788">
        <v>0</v>
      </c>
      <c r="D47" s="788">
        <v>0</v>
      </c>
      <c r="E47" s="790">
        <v>0</v>
      </c>
      <c r="F47" s="822"/>
      <c r="G47" s="822"/>
      <c r="H47" s="790">
        <v>0</v>
      </c>
      <c r="I47" s="822"/>
      <c r="J47" s="822"/>
      <c r="K47" s="790">
        <f t="shared" si="3"/>
        <v>0</v>
      </c>
      <c r="L47" s="790">
        <f t="shared" si="3"/>
        <v>0</v>
      </c>
      <c r="M47" s="790">
        <f t="shared" si="3"/>
        <v>0</v>
      </c>
      <c r="N47" s="790"/>
      <c r="O47" s="790"/>
      <c r="P47" s="790">
        <f>N47+O47</f>
        <v>0</v>
      </c>
      <c r="Q47" s="801"/>
      <c r="R47" s="801"/>
      <c r="S47" s="801"/>
      <c r="T47" s="476" t="s">
        <v>4114</v>
      </c>
      <c r="U47" s="476" t="s">
        <v>741</v>
      </c>
      <c r="V47" s="476">
        <v>1</v>
      </c>
      <c r="W47" s="600">
        <v>1</v>
      </c>
      <c r="X47" s="600"/>
      <c r="Y47" s="600">
        <v>1</v>
      </c>
      <c r="Z47" s="600"/>
      <c r="AA47" s="788">
        <v>180</v>
      </c>
      <c r="AB47" s="600">
        <v>180</v>
      </c>
      <c r="AC47" s="600"/>
      <c r="AD47" s="600"/>
      <c r="AE47" s="600" t="s">
        <v>179</v>
      </c>
      <c r="AF47" s="600" t="s">
        <v>179</v>
      </c>
      <c r="AG47" s="600" t="s">
        <v>179</v>
      </c>
      <c r="AH47" s="600" t="s">
        <v>179</v>
      </c>
      <c r="AI47" s="600">
        <v>0</v>
      </c>
      <c r="AJ47" s="600">
        <v>0</v>
      </c>
      <c r="AK47" s="600">
        <v>0</v>
      </c>
      <c r="AL47" s="600">
        <v>0</v>
      </c>
      <c r="AM47" s="600">
        <v>0</v>
      </c>
      <c r="AN47" s="116">
        <v>0</v>
      </c>
      <c r="AO47" s="116">
        <v>0</v>
      </c>
      <c r="AP47" s="116">
        <v>0</v>
      </c>
    </row>
    <row r="48" spans="1:102" ht="48" x14ac:dyDescent="0.25">
      <c r="A48" s="788">
        <v>0</v>
      </c>
      <c r="B48" s="789">
        <v>0</v>
      </c>
      <c r="C48" s="788">
        <v>0</v>
      </c>
      <c r="D48" s="788">
        <v>0</v>
      </c>
      <c r="E48" s="790">
        <v>0</v>
      </c>
      <c r="F48" s="822"/>
      <c r="G48" s="822"/>
      <c r="H48" s="790">
        <v>0</v>
      </c>
      <c r="I48" s="822"/>
      <c r="J48" s="822"/>
      <c r="K48" s="790">
        <f t="shared" si="3"/>
        <v>0</v>
      </c>
      <c r="L48" s="790">
        <f t="shared" si="3"/>
        <v>0</v>
      </c>
      <c r="M48" s="790">
        <f t="shared" si="3"/>
        <v>0</v>
      </c>
      <c r="N48" s="790"/>
      <c r="O48" s="790"/>
      <c r="P48" s="790">
        <f>N48+O48</f>
        <v>0</v>
      </c>
      <c r="Q48" s="801"/>
      <c r="R48" s="801"/>
      <c r="S48" s="801"/>
      <c r="T48" s="476" t="s">
        <v>4115</v>
      </c>
      <c r="U48" s="476" t="s">
        <v>741</v>
      </c>
      <c r="V48" s="476">
        <v>4</v>
      </c>
      <c r="W48" s="600"/>
      <c r="X48" s="600"/>
      <c r="Y48" s="600"/>
      <c r="Z48" s="600"/>
      <c r="AA48" s="788">
        <v>120</v>
      </c>
      <c r="AB48" s="600"/>
      <c r="AC48" s="600"/>
      <c r="AD48" s="600"/>
      <c r="AE48" s="600">
        <v>0</v>
      </c>
      <c r="AF48" s="600">
        <v>0</v>
      </c>
      <c r="AG48" s="600">
        <v>0</v>
      </c>
      <c r="AH48" s="600">
        <v>0</v>
      </c>
      <c r="AI48" s="600">
        <v>0</v>
      </c>
      <c r="AJ48" s="600">
        <v>0</v>
      </c>
      <c r="AK48" s="600">
        <v>0</v>
      </c>
      <c r="AL48" s="600">
        <v>0</v>
      </c>
      <c r="AM48" s="600">
        <v>0</v>
      </c>
      <c r="AN48" s="116">
        <v>0</v>
      </c>
      <c r="AO48" s="116">
        <v>0</v>
      </c>
      <c r="AP48" s="116">
        <v>0</v>
      </c>
    </row>
    <row r="49" spans="1:42" ht="36" x14ac:dyDescent="0.25">
      <c r="A49" s="788">
        <v>0</v>
      </c>
      <c r="B49" s="789">
        <v>0</v>
      </c>
      <c r="C49" s="788">
        <v>0</v>
      </c>
      <c r="D49" s="788">
        <v>0</v>
      </c>
      <c r="E49" s="790">
        <v>0</v>
      </c>
      <c r="F49" s="822"/>
      <c r="G49" s="822"/>
      <c r="H49" s="790">
        <v>0</v>
      </c>
      <c r="I49" s="822"/>
      <c r="J49" s="822"/>
      <c r="K49" s="790">
        <f t="shared" si="3"/>
        <v>0</v>
      </c>
      <c r="L49" s="790">
        <f t="shared" si="3"/>
        <v>0</v>
      </c>
      <c r="M49" s="790">
        <f t="shared" si="3"/>
        <v>0</v>
      </c>
      <c r="N49" s="790"/>
      <c r="O49" s="790"/>
      <c r="P49" s="790">
        <f>N49+O49</f>
        <v>0</v>
      </c>
      <c r="Q49" s="801"/>
      <c r="R49" s="801"/>
      <c r="S49" s="801"/>
      <c r="T49" s="476" t="s">
        <v>4116</v>
      </c>
      <c r="U49" s="476" t="s">
        <v>4117</v>
      </c>
      <c r="V49" s="476">
        <v>1</v>
      </c>
      <c r="W49" s="600">
        <v>1</v>
      </c>
      <c r="X49" s="600"/>
      <c r="Y49" s="600">
        <v>1</v>
      </c>
      <c r="Z49" s="600"/>
      <c r="AA49" s="788">
        <v>300</v>
      </c>
      <c r="AB49" s="600"/>
      <c r="AC49" s="600"/>
      <c r="AD49" s="600"/>
      <c r="AE49" s="600">
        <v>0</v>
      </c>
      <c r="AF49" s="600">
        <v>0</v>
      </c>
      <c r="AG49" s="600">
        <v>0</v>
      </c>
      <c r="AH49" s="600">
        <v>0</v>
      </c>
      <c r="AI49" s="600">
        <v>0</v>
      </c>
      <c r="AJ49" s="600">
        <v>0</v>
      </c>
      <c r="AK49" s="600">
        <v>0</v>
      </c>
      <c r="AL49" s="600">
        <v>0</v>
      </c>
      <c r="AM49" s="600">
        <v>0</v>
      </c>
      <c r="AN49" s="116">
        <v>0</v>
      </c>
      <c r="AO49" s="116">
        <v>0</v>
      </c>
      <c r="AP49" s="116">
        <v>0</v>
      </c>
    </row>
    <row r="50" spans="1:42" ht="24" x14ac:dyDescent="0.25">
      <c r="A50" s="788"/>
      <c r="B50" s="789"/>
      <c r="C50" s="788"/>
      <c r="D50" s="788"/>
      <c r="E50" s="790"/>
      <c r="F50" s="822"/>
      <c r="G50" s="822"/>
      <c r="H50" s="790"/>
      <c r="I50" s="822"/>
      <c r="J50" s="822"/>
      <c r="K50" s="790"/>
      <c r="L50" s="790"/>
      <c r="M50" s="790"/>
      <c r="N50" s="790"/>
      <c r="O50" s="790"/>
      <c r="P50" s="790"/>
      <c r="Q50" s="801"/>
      <c r="R50" s="801"/>
      <c r="S50" s="801"/>
      <c r="T50" s="476" t="s">
        <v>4118</v>
      </c>
      <c r="U50" s="476" t="s">
        <v>522</v>
      </c>
      <c r="V50" s="476">
        <v>1</v>
      </c>
      <c r="W50" s="600">
        <v>1</v>
      </c>
      <c r="X50" s="600"/>
      <c r="Y50" s="600">
        <v>1</v>
      </c>
      <c r="Z50" s="600"/>
      <c r="AA50" s="788">
        <v>180</v>
      </c>
      <c r="AB50" s="600">
        <v>45</v>
      </c>
      <c r="AC50" s="600"/>
      <c r="AD50" s="600"/>
      <c r="AE50" s="600"/>
      <c r="AF50" s="600"/>
      <c r="AG50" s="600"/>
      <c r="AH50" s="600" t="s">
        <v>179</v>
      </c>
      <c r="AI50" s="600" t="s">
        <v>179</v>
      </c>
      <c r="AJ50" s="600" t="s">
        <v>179</v>
      </c>
      <c r="AK50" s="600" t="s">
        <v>179</v>
      </c>
      <c r="AL50" s="600" t="s">
        <v>179</v>
      </c>
      <c r="AM50" s="600" t="s">
        <v>179</v>
      </c>
      <c r="AN50" s="116">
        <v>0</v>
      </c>
      <c r="AO50" s="116">
        <v>0</v>
      </c>
      <c r="AP50" s="116">
        <v>0</v>
      </c>
    </row>
    <row r="51" spans="1:42" ht="72" x14ac:dyDescent="0.25">
      <c r="A51" s="788"/>
      <c r="B51" s="789"/>
      <c r="C51" s="788"/>
      <c r="D51" s="788"/>
      <c r="E51" s="790"/>
      <c r="F51" s="822"/>
      <c r="G51" s="822"/>
      <c r="H51" s="790"/>
      <c r="I51" s="822"/>
      <c r="J51" s="822"/>
      <c r="K51" s="790"/>
      <c r="L51" s="790"/>
      <c r="M51" s="790"/>
      <c r="N51" s="790"/>
      <c r="O51" s="801"/>
      <c r="P51" s="790"/>
      <c r="Q51" s="801"/>
      <c r="R51" s="801"/>
      <c r="S51" s="801"/>
      <c r="T51" s="476" t="s">
        <v>4119</v>
      </c>
      <c r="U51" s="476" t="s">
        <v>522</v>
      </c>
      <c r="V51" s="476">
        <v>1</v>
      </c>
      <c r="W51" s="600">
        <v>1</v>
      </c>
      <c r="X51" s="600"/>
      <c r="Y51" s="600">
        <v>1</v>
      </c>
      <c r="Z51" s="600"/>
      <c r="AA51" s="788">
        <v>90</v>
      </c>
      <c r="AB51" s="600">
        <v>30</v>
      </c>
      <c r="AC51" s="600"/>
      <c r="AD51" s="788"/>
      <c r="AE51" s="600"/>
      <c r="AF51" s="600"/>
      <c r="AG51" s="600" t="s">
        <v>179</v>
      </c>
      <c r="AH51" s="600" t="s">
        <v>179</v>
      </c>
      <c r="AI51" s="600" t="s">
        <v>179</v>
      </c>
      <c r="AJ51" s="600"/>
      <c r="AK51" s="600"/>
      <c r="AL51" s="600"/>
      <c r="AM51" s="600"/>
      <c r="AN51" s="116">
        <v>11240276</v>
      </c>
      <c r="AO51" s="116">
        <v>11240276</v>
      </c>
      <c r="AP51" s="116">
        <v>11240276</v>
      </c>
    </row>
    <row r="52" spans="1:42" ht="48" x14ac:dyDescent="0.25">
      <c r="A52" s="788"/>
      <c r="B52" s="789"/>
      <c r="C52" s="788"/>
      <c r="D52" s="788"/>
      <c r="E52" s="790"/>
      <c r="F52" s="822"/>
      <c r="G52" s="822"/>
      <c r="H52" s="790"/>
      <c r="I52" s="822"/>
      <c r="J52" s="822"/>
      <c r="K52" s="790"/>
      <c r="L52" s="790"/>
      <c r="M52" s="790"/>
      <c r="N52" s="790"/>
      <c r="O52" s="790"/>
      <c r="P52" s="790"/>
      <c r="Q52" s="801"/>
      <c r="R52" s="801"/>
      <c r="S52" s="801"/>
      <c r="T52" s="476" t="s">
        <v>4120</v>
      </c>
      <c r="U52" s="476" t="s">
        <v>522</v>
      </c>
      <c r="V52" s="476">
        <v>1</v>
      </c>
      <c r="W52" s="600"/>
      <c r="X52" s="600"/>
      <c r="Y52" s="600"/>
      <c r="Z52" s="600"/>
      <c r="AA52" s="788">
        <v>90</v>
      </c>
      <c r="AB52" s="600">
        <v>0</v>
      </c>
      <c r="AC52" s="600"/>
      <c r="AD52" s="823" t="s">
        <v>4121</v>
      </c>
      <c r="AE52" s="600"/>
      <c r="AF52" s="600"/>
      <c r="AG52" s="600"/>
      <c r="AH52" s="600"/>
      <c r="AI52" s="600"/>
      <c r="AJ52" s="600"/>
      <c r="AK52" s="600"/>
      <c r="AL52" s="600"/>
      <c r="AM52" s="600"/>
      <c r="AN52" s="116">
        <v>0</v>
      </c>
      <c r="AO52" s="116">
        <v>0</v>
      </c>
      <c r="AP52" s="116">
        <v>0</v>
      </c>
    </row>
    <row r="53" spans="1:42" ht="72" x14ac:dyDescent="0.25">
      <c r="A53" s="788"/>
      <c r="B53" s="789"/>
      <c r="C53" s="788"/>
      <c r="D53" s="788"/>
      <c r="E53" s="790"/>
      <c r="F53" s="822"/>
      <c r="G53" s="822"/>
      <c r="H53" s="790"/>
      <c r="I53" s="822"/>
      <c r="J53" s="822"/>
      <c r="K53" s="790"/>
      <c r="L53" s="790"/>
      <c r="M53" s="790"/>
      <c r="N53" s="790"/>
      <c r="O53" s="790"/>
      <c r="P53" s="790"/>
      <c r="Q53" s="801"/>
      <c r="R53" s="801"/>
      <c r="S53" s="801"/>
      <c r="T53" s="824" t="s">
        <v>4122</v>
      </c>
      <c r="U53" s="476" t="s">
        <v>522</v>
      </c>
      <c r="V53" s="476">
        <v>1</v>
      </c>
      <c r="W53" s="600">
        <v>1</v>
      </c>
      <c r="X53" s="600"/>
      <c r="Y53" s="600">
        <v>1</v>
      </c>
      <c r="Z53" s="600"/>
      <c r="AA53" s="788">
        <v>90</v>
      </c>
      <c r="AB53" s="600"/>
      <c r="AC53" s="600"/>
      <c r="AD53" s="823" t="s">
        <v>4123</v>
      </c>
      <c r="AE53" s="600"/>
      <c r="AF53" s="600"/>
      <c r="AG53" s="600"/>
      <c r="AH53" s="600"/>
      <c r="AI53" s="600"/>
      <c r="AJ53" s="600"/>
      <c r="AK53" s="600"/>
      <c r="AL53" s="600"/>
      <c r="AM53" s="600"/>
      <c r="AN53" s="116">
        <v>0</v>
      </c>
      <c r="AO53" s="116">
        <v>0</v>
      </c>
      <c r="AP53" s="116">
        <v>0</v>
      </c>
    </row>
    <row r="54" spans="1:42" ht="24" x14ac:dyDescent="0.25">
      <c r="A54" s="788"/>
      <c r="B54" s="789"/>
      <c r="C54" s="788"/>
      <c r="D54" s="788"/>
      <c r="E54" s="790"/>
      <c r="F54" s="822"/>
      <c r="G54" s="822"/>
      <c r="H54" s="790"/>
      <c r="I54" s="822"/>
      <c r="J54" s="822"/>
      <c r="K54" s="790"/>
      <c r="L54" s="790"/>
      <c r="M54" s="790"/>
      <c r="N54" s="790"/>
      <c r="O54" s="790"/>
      <c r="P54" s="790"/>
      <c r="Q54" s="801"/>
      <c r="R54" s="801"/>
      <c r="S54" s="801"/>
      <c r="T54" s="476" t="s">
        <v>4124</v>
      </c>
      <c r="U54" s="476" t="s">
        <v>522</v>
      </c>
      <c r="V54" s="476">
        <v>1</v>
      </c>
      <c r="W54" s="600"/>
      <c r="X54" s="600"/>
      <c r="Y54" s="600"/>
      <c r="Z54" s="600"/>
      <c r="AA54" s="788"/>
      <c r="AB54" s="600"/>
      <c r="AC54" s="600"/>
      <c r="AD54" s="823" t="s">
        <v>4121</v>
      </c>
      <c r="AE54" s="600"/>
      <c r="AF54" s="600"/>
      <c r="AG54" s="600"/>
      <c r="AH54" s="600"/>
      <c r="AI54" s="600"/>
      <c r="AJ54" s="600"/>
      <c r="AK54" s="600"/>
      <c r="AL54" s="600"/>
      <c r="AM54" s="600"/>
      <c r="AN54" s="116">
        <v>0</v>
      </c>
      <c r="AO54" s="116">
        <v>0</v>
      </c>
      <c r="AP54" s="116">
        <v>0</v>
      </c>
    </row>
    <row r="55" spans="1:42" s="797" customFormat="1" ht="96" x14ac:dyDescent="0.25">
      <c r="A55" s="791" t="s">
        <v>52</v>
      </c>
      <c r="B55" s="791" t="s">
        <v>53</v>
      </c>
      <c r="C55" s="791" t="s">
        <v>4108</v>
      </c>
      <c r="D55" s="791">
        <v>222620000</v>
      </c>
      <c r="E55" s="792" t="s">
        <v>4125</v>
      </c>
      <c r="F55" s="791" t="s">
        <v>4126</v>
      </c>
      <c r="G55" s="791" t="s">
        <v>4127</v>
      </c>
      <c r="H55" s="793">
        <v>60000000</v>
      </c>
      <c r="I55" s="794">
        <f>H55</f>
        <v>60000000</v>
      </c>
      <c r="J55" s="794"/>
      <c r="K55" s="794"/>
      <c r="L55" s="794"/>
      <c r="M55" s="825"/>
      <c r="N55" s="793">
        <f t="shared" ref="N55:P59" si="4">H55+K55</f>
        <v>60000000</v>
      </c>
      <c r="O55" s="793">
        <f>N55</f>
        <v>60000000</v>
      </c>
      <c r="P55" s="793">
        <f>N55</f>
        <v>60000000</v>
      </c>
      <c r="Q55" s="793"/>
      <c r="R55" s="793"/>
      <c r="S55" s="793">
        <f>Q55+R55</f>
        <v>0</v>
      </c>
      <c r="T55" s="795" t="s">
        <v>4128</v>
      </c>
      <c r="U55" s="795" t="s">
        <v>741</v>
      </c>
      <c r="V55" s="795"/>
      <c r="W55" s="796"/>
      <c r="X55" s="796"/>
      <c r="Y55" s="796"/>
      <c r="Z55" s="796"/>
      <c r="AA55" s="791"/>
      <c r="AB55" s="796"/>
      <c r="AC55" s="796"/>
      <c r="AD55" s="796"/>
      <c r="AE55" s="796">
        <v>0</v>
      </c>
      <c r="AF55" s="796">
        <v>0</v>
      </c>
      <c r="AG55" s="796">
        <v>0</v>
      </c>
      <c r="AH55" s="796">
        <v>60000000</v>
      </c>
      <c r="AI55" s="796">
        <v>0</v>
      </c>
      <c r="AJ55" s="796">
        <v>0</v>
      </c>
      <c r="AK55" s="796">
        <v>0</v>
      </c>
      <c r="AL55" s="796">
        <v>0</v>
      </c>
      <c r="AM55" s="796">
        <v>0</v>
      </c>
      <c r="AN55" s="796">
        <v>0</v>
      </c>
      <c r="AO55" s="796">
        <v>0</v>
      </c>
      <c r="AP55" s="796">
        <v>0</v>
      </c>
    </row>
    <row r="56" spans="1:42" s="797" customFormat="1" ht="84" x14ac:dyDescent="0.25">
      <c r="A56" s="791" t="s">
        <v>52</v>
      </c>
      <c r="B56" s="791" t="s">
        <v>53</v>
      </c>
      <c r="C56" s="791" t="s">
        <v>4108</v>
      </c>
      <c r="D56" s="791">
        <v>222630000</v>
      </c>
      <c r="E56" s="792" t="s">
        <v>4129</v>
      </c>
      <c r="F56" s="791" t="s">
        <v>4130</v>
      </c>
      <c r="G56" s="791" t="s">
        <v>4131</v>
      </c>
      <c r="H56" s="793">
        <v>285175000</v>
      </c>
      <c r="I56" s="825">
        <f>H56</f>
        <v>285175000</v>
      </c>
      <c r="J56" s="825"/>
      <c r="K56" s="793">
        <v>0</v>
      </c>
      <c r="L56" s="825"/>
      <c r="M56" s="825"/>
      <c r="N56" s="793">
        <f t="shared" si="4"/>
        <v>285175000</v>
      </c>
      <c r="O56" s="793">
        <f>N56</f>
        <v>285175000</v>
      </c>
      <c r="P56" s="793">
        <f>N56</f>
        <v>285175000</v>
      </c>
      <c r="Q56" s="793"/>
      <c r="R56" s="793"/>
      <c r="S56" s="793">
        <f>Q56+R56</f>
        <v>0</v>
      </c>
      <c r="T56" s="795" t="s">
        <v>4116</v>
      </c>
      <c r="U56" s="795" t="s">
        <v>4132</v>
      </c>
      <c r="V56" s="795">
        <v>650</v>
      </c>
      <c r="W56" s="796"/>
      <c r="X56" s="796"/>
      <c r="Y56" s="796">
        <v>98</v>
      </c>
      <c r="Z56" s="796"/>
      <c r="AA56" s="791">
        <v>300</v>
      </c>
      <c r="AB56" s="796">
        <v>120</v>
      </c>
      <c r="AC56" s="796"/>
      <c r="AD56" s="796"/>
      <c r="AE56" s="796">
        <v>0</v>
      </c>
      <c r="AF56" s="796">
        <v>0</v>
      </c>
      <c r="AG56" s="796">
        <v>0</v>
      </c>
      <c r="AH56" s="796">
        <v>163703036</v>
      </c>
      <c r="AI56" s="796">
        <v>24280552</v>
      </c>
      <c r="AJ56" s="796">
        <v>11240276</v>
      </c>
      <c r="AK56" s="796">
        <v>11240276</v>
      </c>
      <c r="AL56" s="796">
        <v>11240276</v>
      </c>
      <c r="AM56" s="796">
        <v>61240276</v>
      </c>
      <c r="AN56" s="796">
        <v>11240276</v>
      </c>
      <c r="AO56" s="796">
        <v>11240276</v>
      </c>
      <c r="AP56" s="796">
        <v>11240276</v>
      </c>
    </row>
    <row r="57" spans="1:42" s="799" customFormat="1" ht="36" x14ac:dyDescent="0.25">
      <c r="A57" s="783">
        <v>0</v>
      </c>
      <c r="B57" s="783">
        <v>0</v>
      </c>
      <c r="C57" s="783">
        <v>0</v>
      </c>
      <c r="D57" s="783">
        <v>0</v>
      </c>
      <c r="E57" s="784">
        <v>0</v>
      </c>
      <c r="F57" s="783">
        <v>0</v>
      </c>
      <c r="G57" s="783">
        <v>0</v>
      </c>
      <c r="H57" s="785">
        <v>0</v>
      </c>
      <c r="I57" s="802"/>
      <c r="J57" s="802"/>
      <c r="K57" s="785">
        <v>0</v>
      </c>
      <c r="L57" s="802"/>
      <c r="M57" s="802"/>
      <c r="N57" s="785">
        <f t="shared" si="4"/>
        <v>0</v>
      </c>
      <c r="O57" s="785">
        <f t="shared" si="4"/>
        <v>0</v>
      </c>
      <c r="P57" s="785">
        <f t="shared" si="4"/>
        <v>0</v>
      </c>
      <c r="Q57" s="785"/>
      <c r="R57" s="785"/>
      <c r="S57" s="785">
        <f>Q57+R57</f>
        <v>0</v>
      </c>
      <c r="T57" s="33" t="s">
        <v>4133</v>
      </c>
      <c r="U57" s="33" t="s">
        <v>741</v>
      </c>
      <c r="V57" s="33">
        <v>1</v>
      </c>
      <c r="W57" s="798"/>
      <c r="X57" s="798"/>
      <c r="Y57" s="798"/>
      <c r="Z57" s="798"/>
      <c r="AA57" s="783">
        <v>30</v>
      </c>
      <c r="AB57" s="798"/>
      <c r="AC57" s="798"/>
      <c r="AD57" s="798"/>
      <c r="AE57" s="798">
        <v>0</v>
      </c>
      <c r="AF57" s="798">
        <v>0</v>
      </c>
      <c r="AG57" s="798">
        <v>0</v>
      </c>
      <c r="AH57" s="798">
        <v>0</v>
      </c>
      <c r="AI57" s="798">
        <v>0</v>
      </c>
      <c r="AJ57" s="798">
        <v>0</v>
      </c>
      <c r="AK57" s="798">
        <v>0</v>
      </c>
      <c r="AL57" s="798">
        <v>0</v>
      </c>
      <c r="AM57" s="798">
        <v>0</v>
      </c>
      <c r="AN57" s="798">
        <v>0</v>
      </c>
      <c r="AO57" s="798">
        <v>0</v>
      </c>
      <c r="AP57" s="798">
        <v>0</v>
      </c>
    </row>
    <row r="58" spans="1:42" s="799" customFormat="1" ht="24" x14ac:dyDescent="0.25">
      <c r="A58" s="783">
        <v>0</v>
      </c>
      <c r="B58" s="783">
        <v>0</v>
      </c>
      <c r="C58" s="783">
        <v>0</v>
      </c>
      <c r="D58" s="783">
        <v>0</v>
      </c>
      <c r="E58" s="784">
        <v>0</v>
      </c>
      <c r="F58" s="783">
        <v>0</v>
      </c>
      <c r="G58" s="783">
        <v>0</v>
      </c>
      <c r="H58" s="785">
        <v>0</v>
      </c>
      <c r="I58" s="802"/>
      <c r="J58" s="802"/>
      <c r="K58" s="785">
        <v>0</v>
      </c>
      <c r="L58" s="802"/>
      <c r="M58" s="802"/>
      <c r="N58" s="785">
        <f t="shared" si="4"/>
        <v>0</v>
      </c>
      <c r="O58" s="785">
        <f t="shared" si="4"/>
        <v>0</v>
      </c>
      <c r="P58" s="785">
        <f t="shared" si="4"/>
        <v>0</v>
      </c>
      <c r="Q58" s="785"/>
      <c r="R58" s="785"/>
      <c r="S58" s="785">
        <f>Q58+R58</f>
        <v>0</v>
      </c>
      <c r="T58" s="33" t="s">
        <v>4134</v>
      </c>
      <c r="U58" s="33" t="s">
        <v>741</v>
      </c>
      <c r="V58" s="33">
        <v>1</v>
      </c>
      <c r="W58" s="798"/>
      <c r="X58" s="798"/>
      <c r="Y58" s="798"/>
      <c r="Z58" s="798"/>
      <c r="AA58" s="783">
        <v>30</v>
      </c>
      <c r="AB58" s="798"/>
      <c r="AC58" s="798"/>
      <c r="AD58" s="798"/>
      <c r="AE58" s="798">
        <v>0</v>
      </c>
      <c r="AF58" s="798">
        <v>0</v>
      </c>
      <c r="AG58" s="798">
        <v>0</v>
      </c>
      <c r="AH58" s="798">
        <v>0</v>
      </c>
      <c r="AI58" s="798">
        <v>0</v>
      </c>
      <c r="AJ58" s="798">
        <v>0</v>
      </c>
      <c r="AK58" s="798">
        <v>0</v>
      </c>
      <c r="AL58" s="798">
        <v>0</v>
      </c>
      <c r="AM58" s="798">
        <v>0</v>
      </c>
      <c r="AN58" s="798">
        <v>0</v>
      </c>
      <c r="AO58" s="798">
        <v>0</v>
      </c>
      <c r="AP58" s="798">
        <v>0</v>
      </c>
    </row>
    <row r="59" spans="1:42" s="799" customFormat="1" ht="24" x14ac:dyDescent="0.25">
      <c r="A59" s="783">
        <v>0</v>
      </c>
      <c r="B59" s="783">
        <v>0</v>
      </c>
      <c r="C59" s="783">
        <v>0</v>
      </c>
      <c r="D59" s="783">
        <v>0</v>
      </c>
      <c r="E59" s="784">
        <v>0</v>
      </c>
      <c r="F59" s="783">
        <v>0</v>
      </c>
      <c r="G59" s="783">
        <v>0</v>
      </c>
      <c r="H59" s="785">
        <v>0</v>
      </c>
      <c r="I59" s="802"/>
      <c r="J59" s="802"/>
      <c r="K59" s="785">
        <v>0</v>
      </c>
      <c r="L59" s="802"/>
      <c r="M59" s="802"/>
      <c r="N59" s="785">
        <f t="shared" si="4"/>
        <v>0</v>
      </c>
      <c r="O59" s="785">
        <f t="shared" si="4"/>
        <v>0</v>
      </c>
      <c r="P59" s="785">
        <f t="shared" si="4"/>
        <v>0</v>
      </c>
      <c r="Q59" s="785"/>
      <c r="R59" s="785"/>
      <c r="S59" s="785">
        <f>Q59+R59</f>
        <v>0</v>
      </c>
      <c r="T59" s="33" t="s">
        <v>4135</v>
      </c>
      <c r="U59" s="33" t="s">
        <v>741</v>
      </c>
      <c r="V59" s="33">
        <v>1</v>
      </c>
      <c r="W59" s="798"/>
      <c r="X59" s="798"/>
      <c r="Y59" s="798"/>
      <c r="Z59" s="798"/>
      <c r="AA59" s="783">
        <v>30</v>
      </c>
      <c r="AB59" s="798"/>
      <c r="AC59" s="798"/>
      <c r="AD59" s="798"/>
      <c r="AE59" s="798">
        <v>0</v>
      </c>
      <c r="AF59" s="798">
        <v>0</v>
      </c>
      <c r="AG59" s="798">
        <v>0</v>
      </c>
      <c r="AH59" s="798">
        <v>0</v>
      </c>
      <c r="AI59" s="798">
        <v>0</v>
      </c>
      <c r="AJ59" s="798">
        <v>0</v>
      </c>
      <c r="AK59" s="798">
        <v>0</v>
      </c>
      <c r="AL59" s="798">
        <v>0</v>
      </c>
      <c r="AM59" s="798">
        <v>0</v>
      </c>
      <c r="AN59" s="798">
        <v>0</v>
      </c>
      <c r="AO59" s="798">
        <v>0</v>
      </c>
      <c r="AP59" s="798">
        <v>0</v>
      </c>
    </row>
    <row r="60" spans="1:42" s="561" customFormat="1" ht="84" x14ac:dyDescent="0.25">
      <c r="A60" s="783" t="s">
        <v>52</v>
      </c>
      <c r="B60" s="783" t="s">
        <v>53</v>
      </c>
      <c r="C60" s="783" t="s">
        <v>69</v>
      </c>
      <c r="D60" s="783">
        <v>222710000</v>
      </c>
      <c r="E60" s="784" t="s">
        <v>4136</v>
      </c>
      <c r="F60" s="783" t="s">
        <v>4137</v>
      </c>
      <c r="G60" s="783" t="s">
        <v>4138</v>
      </c>
      <c r="H60" s="785">
        <v>331000000</v>
      </c>
      <c r="I60" s="785">
        <v>165500000</v>
      </c>
      <c r="J60" s="785"/>
      <c r="K60" s="785">
        <v>0</v>
      </c>
      <c r="L60" s="228">
        <v>0</v>
      </c>
      <c r="M60" s="228">
        <v>0</v>
      </c>
      <c r="N60" s="785">
        <f t="shared" si="0"/>
        <v>331000000</v>
      </c>
      <c r="O60" s="785">
        <f t="shared" si="0"/>
        <v>165500000</v>
      </c>
      <c r="P60" s="785">
        <f t="shared" si="0"/>
        <v>0</v>
      </c>
      <c r="Q60" s="785">
        <v>331000000</v>
      </c>
      <c r="R60" s="785"/>
      <c r="S60" s="785">
        <f t="shared" si="1"/>
        <v>331000000</v>
      </c>
      <c r="T60" s="33" t="s">
        <v>4139</v>
      </c>
      <c r="U60" s="33" t="s">
        <v>741</v>
      </c>
      <c r="V60" s="33">
        <v>1</v>
      </c>
      <c r="W60" s="116">
        <v>1</v>
      </c>
      <c r="X60" s="116"/>
      <c r="Y60" s="116">
        <v>1</v>
      </c>
      <c r="Z60" s="116"/>
      <c r="AA60" s="783">
        <v>60</v>
      </c>
      <c r="AB60" s="116">
        <v>60</v>
      </c>
      <c r="AC60" s="116"/>
      <c r="AD60" s="116" t="s">
        <v>4140</v>
      </c>
      <c r="AE60" s="116">
        <v>0</v>
      </c>
      <c r="AF60" s="116">
        <v>0</v>
      </c>
      <c r="AG60" s="116">
        <v>0</v>
      </c>
      <c r="AH60" s="116"/>
      <c r="AI60" s="116">
        <v>100000000</v>
      </c>
      <c r="AJ60" s="116"/>
      <c r="AK60" s="116">
        <v>0</v>
      </c>
      <c r="AL60" s="116">
        <v>0</v>
      </c>
      <c r="AM60" s="116">
        <v>0</v>
      </c>
      <c r="AN60" s="116">
        <v>0</v>
      </c>
      <c r="AO60" s="116">
        <v>0</v>
      </c>
      <c r="AP60" s="116">
        <v>0</v>
      </c>
    </row>
    <row r="61" spans="1:42" s="561" customFormat="1" ht="137.25" customHeight="1" x14ac:dyDescent="0.25">
      <c r="A61" s="783">
        <v>0</v>
      </c>
      <c r="B61" s="783">
        <v>0</v>
      </c>
      <c r="C61" s="783">
        <v>0</v>
      </c>
      <c r="D61" s="783">
        <v>0</v>
      </c>
      <c r="E61" s="784">
        <v>0</v>
      </c>
      <c r="F61" s="783">
        <v>0</v>
      </c>
      <c r="G61" s="783">
        <v>0</v>
      </c>
      <c r="H61" s="785">
        <v>0</v>
      </c>
      <c r="I61" s="228"/>
      <c r="J61" s="228"/>
      <c r="K61" s="785"/>
      <c r="L61" s="228"/>
      <c r="M61" s="228"/>
      <c r="N61" s="785">
        <f t="shared" si="0"/>
        <v>0</v>
      </c>
      <c r="O61" s="785">
        <f t="shared" si="0"/>
        <v>0</v>
      </c>
      <c r="P61" s="785">
        <f t="shared" si="0"/>
        <v>0</v>
      </c>
      <c r="Q61" s="785"/>
      <c r="R61" s="785"/>
      <c r="S61" s="785">
        <f t="shared" si="1"/>
        <v>0</v>
      </c>
      <c r="T61" s="33" t="s">
        <v>4141</v>
      </c>
      <c r="U61" s="33" t="s">
        <v>741</v>
      </c>
      <c r="V61" s="33">
        <v>1</v>
      </c>
      <c r="W61" s="116"/>
      <c r="X61" s="116">
        <v>1</v>
      </c>
      <c r="Y61" s="116">
        <v>1</v>
      </c>
      <c r="Z61" s="801"/>
      <c r="AA61" s="783">
        <v>90</v>
      </c>
      <c r="AB61" s="116"/>
      <c r="AC61" s="116"/>
      <c r="AD61" s="116" t="s">
        <v>4142</v>
      </c>
      <c r="AE61" s="116">
        <v>0</v>
      </c>
      <c r="AF61" s="116">
        <v>0</v>
      </c>
      <c r="AG61" s="116">
        <v>0</v>
      </c>
      <c r="AH61" s="116">
        <v>0</v>
      </c>
      <c r="AI61" s="116">
        <v>0</v>
      </c>
      <c r="AJ61" s="116">
        <v>0</v>
      </c>
      <c r="AK61" s="116">
        <v>0</v>
      </c>
      <c r="AL61" s="116">
        <v>0</v>
      </c>
      <c r="AM61" s="116">
        <v>0</v>
      </c>
      <c r="AN61" s="116">
        <v>226578750</v>
      </c>
      <c r="AO61" s="116">
        <v>0</v>
      </c>
      <c r="AP61" s="116">
        <v>0</v>
      </c>
    </row>
    <row r="62" spans="1:42" s="561" customFormat="1" ht="150" x14ac:dyDescent="0.25">
      <c r="A62" s="783" t="s">
        <v>52</v>
      </c>
      <c r="B62" s="783" t="s">
        <v>53</v>
      </c>
      <c r="C62" s="783" t="s">
        <v>274</v>
      </c>
      <c r="D62" s="783">
        <v>222810000</v>
      </c>
      <c r="E62" s="784" t="s">
        <v>4143</v>
      </c>
      <c r="F62" s="783" t="s">
        <v>4144</v>
      </c>
      <c r="G62" s="783" t="s">
        <v>4145</v>
      </c>
      <c r="H62" s="785">
        <v>895256960</v>
      </c>
      <c r="I62" s="228">
        <v>351428500</v>
      </c>
      <c r="J62" s="228"/>
      <c r="K62" s="785">
        <v>0</v>
      </c>
      <c r="L62" s="228"/>
      <c r="M62" s="228"/>
      <c r="N62" s="785">
        <f t="shared" si="0"/>
        <v>895256960</v>
      </c>
      <c r="O62" s="785">
        <f t="shared" si="0"/>
        <v>351428500</v>
      </c>
      <c r="P62" s="785">
        <f t="shared" si="0"/>
        <v>0</v>
      </c>
      <c r="Q62" s="785"/>
      <c r="R62" s="785"/>
      <c r="S62" s="785">
        <f t="shared" si="1"/>
        <v>0</v>
      </c>
      <c r="T62" s="33" t="s">
        <v>4141</v>
      </c>
      <c r="U62" s="33" t="s">
        <v>741</v>
      </c>
      <c r="V62" s="33">
        <v>1</v>
      </c>
      <c r="W62" s="116">
        <v>0</v>
      </c>
      <c r="X62" s="116">
        <v>1</v>
      </c>
      <c r="Y62" s="116">
        <v>0.8</v>
      </c>
      <c r="Z62" s="801"/>
      <c r="AA62" s="783">
        <v>180</v>
      </c>
      <c r="AB62" s="116"/>
      <c r="AC62" s="116"/>
      <c r="AD62" s="116" t="s">
        <v>4142</v>
      </c>
      <c r="AE62" s="116">
        <v>0</v>
      </c>
      <c r="AF62" s="118"/>
      <c r="AG62" s="116">
        <v>0</v>
      </c>
      <c r="AH62" s="116"/>
      <c r="AI62" s="116"/>
      <c r="AJ62" s="118"/>
      <c r="AK62" s="116">
        <v>150000000</v>
      </c>
      <c r="AL62" s="116">
        <v>0</v>
      </c>
      <c r="AM62" s="116">
        <v>0</v>
      </c>
      <c r="AN62" s="118">
        <f>702857000-AP62-AK62-AF63</f>
        <v>334857000</v>
      </c>
      <c r="AO62" s="116"/>
      <c r="AP62" s="116">
        <v>58000000</v>
      </c>
    </row>
    <row r="63" spans="1:42" s="561" customFormat="1" ht="94.5" customHeight="1" x14ac:dyDescent="0.25">
      <c r="A63" s="783"/>
      <c r="B63" s="783"/>
      <c r="C63" s="783"/>
      <c r="D63" s="783"/>
      <c r="E63" s="784"/>
      <c r="F63" s="783"/>
      <c r="G63" s="783"/>
      <c r="H63" s="785"/>
      <c r="I63" s="228"/>
      <c r="J63" s="228"/>
      <c r="K63" s="785"/>
      <c r="L63" s="228"/>
      <c r="M63" s="228"/>
      <c r="N63" s="785"/>
      <c r="O63" s="785"/>
      <c r="P63" s="785"/>
      <c r="Q63" s="785">
        <v>160000000</v>
      </c>
      <c r="R63" s="785"/>
      <c r="S63" s="785">
        <f t="shared" si="1"/>
        <v>160000000</v>
      </c>
      <c r="T63" s="33" t="s">
        <v>4146</v>
      </c>
      <c r="U63" s="33" t="s">
        <v>741</v>
      </c>
      <c r="V63" s="33">
        <v>1</v>
      </c>
      <c r="W63" s="116">
        <v>1</v>
      </c>
      <c r="X63" s="116"/>
      <c r="Y63" s="116">
        <v>1</v>
      </c>
      <c r="Z63" s="116"/>
      <c r="AA63" s="783">
        <v>60</v>
      </c>
      <c r="AB63" s="116"/>
      <c r="AC63" s="116"/>
      <c r="AD63" s="116" t="s">
        <v>4147</v>
      </c>
      <c r="AE63" s="116"/>
      <c r="AF63" s="118">
        <v>160000000</v>
      </c>
      <c r="AG63" s="116"/>
      <c r="AH63" s="116"/>
      <c r="AI63" s="116"/>
      <c r="AJ63" s="116"/>
      <c r="AK63" s="801"/>
      <c r="AL63" s="116"/>
      <c r="AM63" s="116"/>
      <c r="AN63" s="116"/>
      <c r="AO63" s="116"/>
      <c r="AP63" s="116"/>
    </row>
    <row r="64" spans="1:42" s="561" customFormat="1" ht="108" x14ac:dyDescent="0.25">
      <c r="A64" s="783" t="s">
        <v>52</v>
      </c>
      <c r="B64" s="783" t="s">
        <v>53</v>
      </c>
      <c r="C64" s="783" t="s">
        <v>274</v>
      </c>
      <c r="D64" s="783">
        <v>222820000</v>
      </c>
      <c r="E64" s="784" t="s">
        <v>4148</v>
      </c>
      <c r="F64" s="783" t="s">
        <v>4149</v>
      </c>
      <c r="G64" s="783" t="s">
        <v>4150</v>
      </c>
      <c r="H64" s="785">
        <v>298000000</v>
      </c>
      <c r="I64" s="785">
        <v>298000000</v>
      </c>
      <c r="J64" s="801"/>
      <c r="K64" s="785">
        <v>0</v>
      </c>
      <c r="L64" s="228"/>
      <c r="M64" s="228"/>
      <c r="N64" s="785">
        <f t="shared" si="0"/>
        <v>298000000</v>
      </c>
      <c r="O64" s="785" t="e">
        <f>#REF!+L64</f>
        <v>#REF!</v>
      </c>
      <c r="P64" s="785">
        <f>I64+M64</f>
        <v>298000000</v>
      </c>
      <c r="Q64" s="785"/>
      <c r="R64" s="785"/>
      <c r="S64" s="785">
        <f t="shared" si="1"/>
        <v>0</v>
      </c>
      <c r="T64" s="33" t="s">
        <v>4151</v>
      </c>
      <c r="U64" s="33" t="s">
        <v>741</v>
      </c>
      <c r="V64" s="33">
        <v>1</v>
      </c>
      <c r="W64" s="116">
        <v>1</v>
      </c>
      <c r="X64" s="801"/>
      <c r="Y64" s="116"/>
      <c r="Z64" s="116"/>
      <c r="AA64" s="783">
        <v>90</v>
      </c>
      <c r="AB64" s="116"/>
      <c r="AC64" s="116"/>
      <c r="AD64" s="116" t="s">
        <v>4152</v>
      </c>
      <c r="AE64" s="116">
        <v>0</v>
      </c>
      <c r="AF64" s="116">
        <v>0</v>
      </c>
      <c r="AG64" s="116">
        <v>0</v>
      </c>
      <c r="AH64" s="116"/>
      <c r="AI64" s="116">
        <v>0</v>
      </c>
      <c r="AJ64" s="116">
        <v>0</v>
      </c>
      <c r="AK64" s="116">
        <v>0</v>
      </c>
      <c r="AL64" s="116">
        <v>0</v>
      </c>
      <c r="AM64" s="116">
        <v>0</v>
      </c>
      <c r="AN64" s="116">
        <v>0</v>
      </c>
      <c r="AO64" s="116">
        <v>142500000</v>
      </c>
      <c r="AP64" s="116">
        <v>142500000</v>
      </c>
    </row>
    <row r="65" spans="1:43" s="800" customFormat="1" ht="132" x14ac:dyDescent="0.25">
      <c r="A65" s="783" t="s">
        <v>78</v>
      </c>
      <c r="B65" s="783" t="s">
        <v>79</v>
      </c>
      <c r="C65" s="783" t="s">
        <v>80</v>
      </c>
      <c r="D65" s="783">
        <v>234220005</v>
      </c>
      <c r="E65" s="784" t="s">
        <v>4153</v>
      </c>
      <c r="F65" s="783" t="s">
        <v>4154</v>
      </c>
      <c r="G65" s="783" t="s">
        <v>4155</v>
      </c>
      <c r="H65" s="785">
        <v>100000000</v>
      </c>
      <c r="I65" s="802">
        <v>100000000</v>
      </c>
      <c r="J65" s="802"/>
      <c r="K65" s="785">
        <v>0</v>
      </c>
      <c r="L65" s="802"/>
      <c r="M65" s="802"/>
      <c r="N65" s="785">
        <f t="shared" si="0"/>
        <v>100000000</v>
      </c>
      <c r="O65" s="785">
        <f t="shared" si="0"/>
        <v>100000000</v>
      </c>
      <c r="P65" s="785">
        <f t="shared" si="0"/>
        <v>0</v>
      </c>
      <c r="Q65" s="785"/>
      <c r="R65" s="785"/>
      <c r="S65" s="785">
        <f t="shared" si="1"/>
        <v>0</v>
      </c>
      <c r="T65" s="33" t="s">
        <v>4156</v>
      </c>
      <c r="U65" s="33">
        <v>0</v>
      </c>
      <c r="V65" s="33">
        <v>0</v>
      </c>
      <c r="W65" s="798"/>
      <c r="X65" s="798"/>
      <c r="Y65" s="798"/>
      <c r="Z65" s="798"/>
      <c r="AA65" s="783">
        <v>0</v>
      </c>
      <c r="AB65" s="798"/>
      <c r="AC65" s="798"/>
      <c r="AD65" s="798"/>
      <c r="AE65" s="798">
        <v>0</v>
      </c>
      <c r="AF65" s="798">
        <v>0</v>
      </c>
      <c r="AG65" s="798">
        <v>0</v>
      </c>
      <c r="AH65" s="798">
        <v>0</v>
      </c>
      <c r="AI65" s="798">
        <v>100000000</v>
      </c>
      <c r="AJ65" s="798" t="s">
        <v>179</v>
      </c>
      <c r="AK65" s="798" t="s">
        <v>179</v>
      </c>
      <c r="AL65" s="798" t="s">
        <v>179</v>
      </c>
      <c r="AM65" s="798" t="s">
        <v>179</v>
      </c>
      <c r="AN65" s="798" t="s">
        <v>179</v>
      </c>
      <c r="AO65" s="798" t="s">
        <v>179</v>
      </c>
      <c r="AP65" s="798" t="s">
        <v>179</v>
      </c>
    </row>
    <row r="66" spans="1:43" ht="120" x14ac:dyDescent="0.25">
      <c r="A66" s="783" t="s">
        <v>3925</v>
      </c>
      <c r="B66" s="783" t="s">
        <v>4157</v>
      </c>
      <c r="C66" s="783" t="s">
        <v>4158</v>
      </c>
      <c r="D66" s="783">
        <v>271110000</v>
      </c>
      <c r="E66" s="784" t="s">
        <v>4159</v>
      </c>
      <c r="F66" s="783" t="s">
        <v>4160</v>
      </c>
      <c r="G66" s="783" t="s">
        <v>4161</v>
      </c>
      <c r="H66" s="785">
        <v>250000000</v>
      </c>
      <c r="I66" s="228"/>
      <c r="J66" s="228"/>
      <c r="K66" s="785">
        <v>0</v>
      </c>
      <c r="L66" s="228"/>
      <c r="M66" s="228"/>
      <c r="N66" s="785">
        <f t="shared" si="0"/>
        <v>250000000</v>
      </c>
      <c r="O66" s="785">
        <f t="shared" si="0"/>
        <v>0</v>
      </c>
      <c r="P66" s="785">
        <f t="shared" si="0"/>
        <v>0</v>
      </c>
      <c r="Q66" s="785"/>
      <c r="R66" s="785"/>
      <c r="S66" s="785">
        <f t="shared" si="1"/>
        <v>0</v>
      </c>
      <c r="T66" s="33" t="s">
        <v>4162</v>
      </c>
      <c r="U66" s="33" t="s">
        <v>1071</v>
      </c>
      <c r="V66" s="33">
        <v>100</v>
      </c>
      <c r="W66" s="116"/>
      <c r="X66" s="116"/>
      <c r="Y66" s="116"/>
      <c r="Z66" s="116"/>
      <c r="AA66" s="783">
        <v>330</v>
      </c>
      <c r="AB66" s="116"/>
      <c r="AC66" s="116"/>
      <c r="AD66" s="116"/>
      <c r="AE66" s="116">
        <v>0</v>
      </c>
      <c r="AF66" s="116">
        <v>0</v>
      </c>
      <c r="AG66" s="116">
        <v>0</v>
      </c>
      <c r="AH66" s="116">
        <v>25000000</v>
      </c>
      <c r="AI66" s="116">
        <v>0</v>
      </c>
      <c r="AJ66" s="116">
        <v>75000000</v>
      </c>
      <c r="AK66" s="116">
        <v>0</v>
      </c>
      <c r="AL66" s="116">
        <v>0</v>
      </c>
      <c r="AM66" s="116">
        <v>75000000</v>
      </c>
      <c r="AN66" s="116">
        <v>0</v>
      </c>
      <c r="AO66" s="116">
        <v>0</v>
      </c>
      <c r="AP66" s="116">
        <v>75000000</v>
      </c>
    </row>
    <row r="67" spans="1:43" x14ac:dyDescent="0.25">
      <c r="A67" s="783">
        <v>0</v>
      </c>
      <c r="B67" s="783">
        <v>0</v>
      </c>
      <c r="C67" s="783">
        <v>0</v>
      </c>
      <c r="D67" s="783">
        <v>0</v>
      </c>
      <c r="E67" s="783">
        <v>0</v>
      </c>
      <c r="F67" s="801"/>
      <c r="G67" s="783">
        <v>0</v>
      </c>
      <c r="H67" s="783">
        <v>0</v>
      </c>
      <c r="I67" s="116"/>
      <c r="J67" s="116"/>
      <c r="K67" s="783">
        <v>0</v>
      </c>
      <c r="L67" s="116"/>
      <c r="M67" s="116"/>
      <c r="N67" s="783">
        <v>0</v>
      </c>
      <c r="O67" s="116">
        <v>0</v>
      </c>
      <c r="P67" s="116">
        <v>0</v>
      </c>
      <c r="Q67" s="116"/>
      <c r="R67" s="116"/>
      <c r="S67" s="116">
        <v>0</v>
      </c>
      <c r="T67" s="33">
        <v>0</v>
      </c>
      <c r="U67" s="33">
        <v>0</v>
      </c>
      <c r="V67" s="33">
        <v>0</v>
      </c>
      <c r="W67" s="116"/>
      <c r="X67" s="116"/>
      <c r="Y67" s="116"/>
      <c r="Z67" s="116"/>
      <c r="AA67" s="783">
        <v>0</v>
      </c>
      <c r="AB67" s="116"/>
      <c r="AC67" s="116"/>
      <c r="AD67" s="116"/>
      <c r="AE67" s="116">
        <v>0</v>
      </c>
      <c r="AF67" s="116">
        <v>0</v>
      </c>
      <c r="AG67" s="116">
        <v>0</v>
      </c>
      <c r="AH67" s="116">
        <v>0</v>
      </c>
      <c r="AI67" s="116">
        <v>0</v>
      </c>
      <c r="AJ67" s="116">
        <v>0</v>
      </c>
      <c r="AK67" s="116">
        <v>0</v>
      </c>
      <c r="AL67" s="116">
        <v>0</v>
      </c>
      <c r="AM67" s="116">
        <v>0</v>
      </c>
      <c r="AN67" s="116">
        <v>0</v>
      </c>
      <c r="AO67" s="116">
        <v>0</v>
      </c>
      <c r="AP67" s="116">
        <v>0</v>
      </c>
    </row>
    <row r="68" spans="1:43" ht="120" x14ac:dyDescent="0.25">
      <c r="A68" s="798" t="s">
        <v>52</v>
      </c>
      <c r="B68" s="798" t="s">
        <v>53</v>
      </c>
      <c r="C68" s="798" t="s">
        <v>4026</v>
      </c>
      <c r="D68" s="798" t="s">
        <v>4163</v>
      </c>
      <c r="E68" s="784" t="s">
        <v>4164</v>
      </c>
      <c r="F68" s="783">
        <v>22057001</v>
      </c>
      <c r="G68" s="783" t="s">
        <v>4165</v>
      </c>
      <c r="H68" s="785">
        <v>1000000000</v>
      </c>
      <c r="I68" s="818">
        <v>2000000</v>
      </c>
      <c r="J68" s="802"/>
      <c r="K68" s="802"/>
      <c r="L68" s="802"/>
      <c r="M68" s="802"/>
      <c r="N68" s="785">
        <f t="shared" ref="N68:P74" si="5">H68+K68</f>
        <v>1000000000</v>
      </c>
      <c r="O68" s="785">
        <f t="shared" si="5"/>
        <v>2000000</v>
      </c>
      <c r="P68" s="785">
        <f t="shared" si="5"/>
        <v>0</v>
      </c>
      <c r="Q68" s="802">
        <v>610534850</v>
      </c>
      <c r="R68" s="802"/>
      <c r="S68" s="785">
        <f t="shared" ref="S68:S74" si="6">Q68+R68</f>
        <v>610534850</v>
      </c>
      <c r="T68" s="33">
        <v>0</v>
      </c>
      <c r="U68" s="33">
        <v>0</v>
      </c>
      <c r="V68" s="33">
        <v>0</v>
      </c>
      <c r="W68" s="798"/>
      <c r="X68" s="798"/>
      <c r="Y68" s="798"/>
      <c r="Z68" s="798"/>
      <c r="AA68" s="783">
        <v>0</v>
      </c>
      <c r="AB68" s="798"/>
      <c r="AC68" s="798"/>
      <c r="AD68" s="798"/>
      <c r="AE68" s="798"/>
      <c r="AF68" s="798"/>
      <c r="AG68" s="798"/>
      <c r="AH68" s="798"/>
      <c r="AI68" s="798"/>
      <c r="AJ68" s="798"/>
      <c r="AK68" s="798"/>
      <c r="AL68" s="798"/>
      <c r="AM68" s="798"/>
      <c r="AN68" s="798"/>
      <c r="AO68" s="798"/>
      <c r="AP68" s="798"/>
    </row>
    <row r="69" spans="1:43" ht="48" x14ac:dyDescent="0.25">
      <c r="A69" s="783"/>
      <c r="B69" s="783"/>
      <c r="C69" s="783"/>
      <c r="D69" s="783"/>
      <c r="E69" s="784"/>
      <c r="F69" s="783"/>
      <c r="G69" s="783"/>
      <c r="H69" s="785"/>
      <c r="I69" s="818"/>
      <c r="J69" s="802"/>
      <c r="K69" s="802"/>
      <c r="L69" s="802"/>
      <c r="M69" s="802"/>
      <c r="N69" s="785">
        <f t="shared" si="5"/>
        <v>0</v>
      </c>
      <c r="O69" s="785">
        <f t="shared" si="5"/>
        <v>0</v>
      </c>
      <c r="P69" s="785">
        <f t="shared" si="5"/>
        <v>0</v>
      </c>
      <c r="Q69" s="802"/>
      <c r="R69" s="802"/>
      <c r="S69" s="785">
        <f t="shared" si="6"/>
        <v>0</v>
      </c>
      <c r="T69" s="33" t="s">
        <v>4166</v>
      </c>
      <c r="U69" s="33" t="s">
        <v>4167</v>
      </c>
      <c r="V69" s="33">
        <v>98</v>
      </c>
      <c r="W69" s="798"/>
      <c r="X69" s="798"/>
      <c r="Y69" s="798"/>
      <c r="Z69" s="798"/>
      <c r="AA69" s="783">
        <v>270</v>
      </c>
      <c r="AB69" s="798">
        <v>160</v>
      </c>
      <c r="AC69" s="798"/>
      <c r="AD69" s="798"/>
      <c r="AE69" s="798"/>
      <c r="AF69" s="798"/>
      <c r="AG69" s="798" t="s">
        <v>179</v>
      </c>
      <c r="AH69" s="798" t="s">
        <v>179</v>
      </c>
      <c r="AI69" s="798" t="s">
        <v>179</v>
      </c>
      <c r="AJ69" s="798" t="s">
        <v>179</v>
      </c>
      <c r="AK69" s="798" t="s">
        <v>179</v>
      </c>
      <c r="AL69" s="798" t="s">
        <v>179</v>
      </c>
      <c r="AM69" s="798" t="s">
        <v>179</v>
      </c>
      <c r="AN69" s="798" t="s">
        <v>179</v>
      </c>
      <c r="AO69" s="798"/>
      <c r="AP69" s="798"/>
    </row>
    <row r="70" spans="1:43" ht="36" x14ac:dyDescent="0.25">
      <c r="A70" s="783"/>
      <c r="B70" s="783"/>
      <c r="C70" s="783"/>
      <c r="D70" s="783"/>
      <c r="E70" s="784"/>
      <c r="F70" s="783"/>
      <c r="G70" s="783"/>
      <c r="H70" s="785"/>
      <c r="I70" s="818"/>
      <c r="J70" s="802"/>
      <c r="K70" s="802"/>
      <c r="L70" s="802"/>
      <c r="M70" s="802"/>
      <c r="N70" s="785">
        <f t="shared" si="5"/>
        <v>0</v>
      </c>
      <c r="O70" s="785">
        <f t="shared" si="5"/>
        <v>0</v>
      </c>
      <c r="P70" s="785">
        <f t="shared" si="5"/>
        <v>0</v>
      </c>
      <c r="Q70" s="802"/>
      <c r="R70" s="802"/>
      <c r="S70" s="785">
        <f t="shared" si="6"/>
        <v>0</v>
      </c>
      <c r="T70" s="33" t="s">
        <v>4168</v>
      </c>
      <c r="U70" s="33" t="s">
        <v>4169</v>
      </c>
      <c r="V70" s="33">
        <v>1</v>
      </c>
      <c r="W70" s="798"/>
      <c r="X70" s="798"/>
      <c r="Y70" s="798"/>
      <c r="Z70" s="798"/>
      <c r="AA70" s="783">
        <v>30</v>
      </c>
      <c r="AB70" s="798">
        <v>160</v>
      </c>
      <c r="AC70" s="798"/>
      <c r="AD70" s="798"/>
      <c r="AE70" s="798"/>
      <c r="AF70" s="798"/>
      <c r="AG70" s="798"/>
      <c r="AH70" s="798"/>
      <c r="AI70" s="798"/>
      <c r="AJ70" s="798"/>
      <c r="AK70" s="798" t="s">
        <v>179</v>
      </c>
      <c r="AL70" s="798" t="s">
        <v>179</v>
      </c>
      <c r="AM70" s="798" t="s">
        <v>179</v>
      </c>
      <c r="AN70" s="798" t="s">
        <v>179</v>
      </c>
      <c r="AO70" s="798" t="s">
        <v>179</v>
      </c>
      <c r="AP70" s="798"/>
    </row>
    <row r="71" spans="1:43" ht="48" x14ac:dyDescent="0.25">
      <c r="A71" s="783"/>
      <c r="B71" s="783"/>
      <c r="C71" s="783"/>
      <c r="D71" s="783"/>
      <c r="E71" s="784"/>
      <c r="F71" s="783"/>
      <c r="G71" s="783"/>
      <c r="H71" s="785"/>
      <c r="I71" s="818"/>
      <c r="J71" s="802"/>
      <c r="K71" s="802"/>
      <c r="L71" s="802"/>
      <c r="M71" s="802"/>
      <c r="N71" s="785">
        <f t="shared" si="5"/>
        <v>0</v>
      </c>
      <c r="O71" s="785">
        <f t="shared" si="5"/>
        <v>0</v>
      </c>
      <c r="P71" s="785">
        <f t="shared" si="5"/>
        <v>0</v>
      </c>
      <c r="Q71" s="802"/>
      <c r="R71" s="802"/>
      <c r="S71" s="785">
        <f t="shared" si="6"/>
        <v>0</v>
      </c>
      <c r="T71" s="33" t="s">
        <v>4170</v>
      </c>
      <c r="U71" s="33" t="s">
        <v>4171</v>
      </c>
      <c r="V71" s="33">
        <v>3</v>
      </c>
      <c r="W71" s="798"/>
      <c r="X71" s="798"/>
      <c r="Y71" s="798"/>
      <c r="Z71" s="798"/>
      <c r="AA71" s="783">
        <v>30</v>
      </c>
      <c r="AB71" s="798">
        <v>160</v>
      </c>
      <c r="AC71" s="798"/>
      <c r="AD71" s="798"/>
      <c r="AE71" s="798"/>
      <c r="AF71" s="798"/>
      <c r="AG71" s="798"/>
      <c r="AH71" s="798"/>
      <c r="AI71" s="798"/>
      <c r="AJ71" s="798" t="s">
        <v>179</v>
      </c>
      <c r="AK71" s="798" t="s">
        <v>179</v>
      </c>
      <c r="AL71" s="798" t="s">
        <v>179</v>
      </c>
      <c r="AM71" s="798" t="s">
        <v>179</v>
      </c>
      <c r="AN71" s="798" t="s">
        <v>179</v>
      </c>
      <c r="AO71" s="798" t="s">
        <v>179</v>
      </c>
      <c r="AP71" s="798"/>
    </row>
    <row r="72" spans="1:43" ht="48" x14ac:dyDescent="0.25">
      <c r="A72" s="783"/>
      <c r="B72" s="783"/>
      <c r="C72" s="783"/>
      <c r="D72" s="783"/>
      <c r="E72" s="784"/>
      <c r="F72" s="783"/>
      <c r="G72" s="783"/>
      <c r="H72" s="785"/>
      <c r="I72" s="818"/>
      <c r="J72" s="802"/>
      <c r="K72" s="802"/>
      <c r="L72" s="802"/>
      <c r="M72" s="802"/>
      <c r="N72" s="785">
        <f t="shared" si="5"/>
        <v>0</v>
      </c>
      <c r="O72" s="785">
        <f t="shared" si="5"/>
        <v>0</v>
      </c>
      <c r="P72" s="785">
        <f t="shared" si="5"/>
        <v>0</v>
      </c>
      <c r="Q72" s="802"/>
      <c r="R72" s="802"/>
      <c r="S72" s="785">
        <f t="shared" si="6"/>
        <v>0</v>
      </c>
      <c r="T72" s="33" t="s">
        <v>4172</v>
      </c>
      <c r="U72" s="33" t="s">
        <v>4171</v>
      </c>
      <c r="V72" s="33">
        <v>1</v>
      </c>
      <c r="W72" s="798"/>
      <c r="X72" s="798"/>
      <c r="Y72" s="798"/>
      <c r="Z72" s="798"/>
      <c r="AA72" s="783">
        <v>30</v>
      </c>
      <c r="AB72" s="798">
        <v>160</v>
      </c>
      <c r="AC72" s="798"/>
      <c r="AD72" s="798"/>
      <c r="AE72" s="798"/>
      <c r="AF72" s="798"/>
      <c r="AG72" s="798"/>
      <c r="AH72" s="798"/>
      <c r="AI72" s="798"/>
      <c r="AJ72" s="798"/>
      <c r="AK72" s="798" t="s">
        <v>179</v>
      </c>
      <c r="AL72" s="798" t="s">
        <v>179</v>
      </c>
      <c r="AM72" s="798" t="s">
        <v>179</v>
      </c>
      <c r="AN72" s="798" t="s">
        <v>179</v>
      </c>
      <c r="AO72" s="798" t="s">
        <v>179</v>
      </c>
      <c r="AP72" s="798"/>
    </row>
    <row r="73" spans="1:43" ht="24" x14ac:dyDescent="0.25">
      <c r="A73" s="783"/>
      <c r="B73" s="783"/>
      <c r="C73" s="783"/>
      <c r="D73" s="783"/>
      <c r="E73" s="784"/>
      <c r="F73" s="783"/>
      <c r="G73" s="783"/>
      <c r="H73" s="785"/>
      <c r="I73" s="818"/>
      <c r="J73" s="802"/>
      <c r="K73" s="802"/>
      <c r="L73" s="802"/>
      <c r="M73" s="802"/>
      <c r="N73" s="785">
        <f t="shared" si="5"/>
        <v>0</v>
      </c>
      <c r="O73" s="785">
        <f t="shared" si="5"/>
        <v>0</v>
      </c>
      <c r="P73" s="785">
        <f t="shared" si="5"/>
        <v>0</v>
      </c>
      <c r="Q73" s="802"/>
      <c r="R73" s="802"/>
      <c r="S73" s="785">
        <f t="shared" si="6"/>
        <v>0</v>
      </c>
      <c r="T73" s="33" t="s">
        <v>4173</v>
      </c>
      <c r="U73" s="33" t="s">
        <v>4174</v>
      </c>
      <c r="V73" s="33">
        <v>3</v>
      </c>
      <c r="W73" s="798"/>
      <c r="X73" s="798"/>
      <c r="Y73" s="798"/>
      <c r="Z73" s="798"/>
      <c r="AA73" s="783">
        <v>30</v>
      </c>
      <c r="AB73" s="798">
        <v>160</v>
      </c>
      <c r="AC73" s="798"/>
      <c r="AD73" s="798"/>
      <c r="AE73" s="798"/>
      <c r="AF73" s="798"/>
      <c r="AG73" s="798"/>
      <c r="AH73" s="798"/>
      <c r="AI73" s="798"/>
      <c r="AJ73" s="798"/>
      <c r="AK73" s="798" t="s">
        <v>179</v>
      </c>
      <c r="AL73" s="798" t="s">
        <v>179</v>
      </c>
      <c r="AM73" s="798" t="s">
        <v>179</v>
      </c>
      <c r="AN73" s="798" t="s">
        <v>179</v>
      </c>
      <c r="AO73" s="798" t="s">
        <v>179</v>
      </c>
      <c r="AP73" s="798" t="s">
        <v>179</v>
      </c>
    </row>
    <row r="74" spans="1:43" ht="60" x14ac:dyDescent="0.25">
      <c r="A74" s="783"/>
      <c r="B74" s="783"/>
      <c r="C74" s="783"/>
      <c r="D74" s="783"/>
      <c r="E74" s="784"/>
      <c r="F74" s="783"/>
      <c r="G74" s="783"/>
      <c r="H74" s="785"/>
      <c r="I74" s="818"/>
      <c r="J74" s="802"/>
      <c r="K74" s="802"/>
      <c r="L74" s="802"/>
      <c r="M74" s="802"/>
      <c r="N74" s="785">
        <f t="shared" si="5"/>
        <v>0</v>
      </c>
      <c r="O74" s="785">
        <f t="shared" si="5"/>
        <v>0</v>
      </c>
      <c r="P74" s="785">
        <f t="shared" si="5"/>
        <v>0</v>
      </c>
      <c r="Q74" s="802"/>
      <c r="R74" s="802"/>
      <c r="S74" s="785">
        <f t="shared" si="6"/>
        <v>0</v>
      </c>
      <c r="T74" s="33" t="s">
        <v>4175</v>
      </c>
      <c r="U74" s="33" t="s">
        <v>200</v>
      </c>
      <c r="V74" s="33">
        <v>26</v>
      </c>
      <c r="W74" s="798"/>
      <c r="X74" s="798"/>
      <c r="Y74" s="798"/>
      <c r="Z74" s="798"/>
      <c r="AA74" s="783">
        <v>60</v>
      </c>
      <c r="AB74" s="798">
        <v>160</v>
      </c>
      <c r="AC74" s="798"/>
      <c r="AD74" s="798"/>
      <c r="AE74" s="798"/>
      <c r="AF74" s="798"/>
      <c r="AG74" s="798"/>
      <c r="AH74" s="798"/>
      <c r="AI74" s="798"/>
      <c r="AJ74" s="798" t="s">
        <v>179</v>
      </c>
      <c r="AK74" s="798" t="s">
        <v>179</v>
      </c>
      <c r="AL74" s="798" t="s">
        <v>179</v>
      </c>
      <c r="AM74" s="798" t="s">
        <v>179</v>
      </c>
      <c r="AN74" s="798" t="s">
        <v>179</v>
      </c>
      <c r="AO74" s="798" t="s">
        <v>179</v>
      </c>
      <c r="AP74" s="798"/>
    </row>
    <row r="75" spans="1:43" ht="204" x14ac:dyDescent="0.25">
      <c r="A75" s="798" t="s">
        <v>52</v>
      </c>
      <c r="B75" s="798" t="s">
        <v>53</v>
      </c>
      <c r="C75" s="798" t="s">
        <v>54</v>
      </c>
      <c r="D75" s="783">
        <v>222340000</v>
      </c>
      <c r="E75" s="784" t="s">
        <v>4176</v>
      </c>
      <c r="F75" s="783" t="s">
        <v>4088</v>
      </c>
      <c r="G75" s="783" t="s">
        <v>4177</v>
      </c>
      <c r="H75" s="785">
        <v>200000000</v>
      </c>
      <c r="I75" s="228">
        <v>3114107000</v>
      </c>
      <c r="J75" s="228">
        <v>5267803845</v>
      </c>
      <c r="K75" s="785">
        <v>6565363008</v>
      </c>
      <c r="L75" s="228">
        <v>3114107000</v>
      </c>
      <c r="M75" s="228">
        <v>5267803845</v>
      </c>
      <c r="N75" s="785">
        <f>H75+K75</f>
        <v>6765363008</v>
      </c>
      <c r="O75" s="785">
        <f>I75+L75</f>
        <v>6228214000</v>
      </c>
      <c r="P75" s="785">
        <f>J75+M75</f>
        <v>10535607690</v>
      </c>
      <c r="Q75" s="785"/>
      <c r="R75" s="785"/>
      <c r="S75" s="785">
        <f>Q75+R75</f>
        <v>0</v>
      </c>
      <c r="T75" s="33" t="s">
        <v>4090</v>
      </c>
      <c r="U75" s="33" t="s">
        <v>741</v>
      </c>
      <c r="V75" s="33">
        <v>20</v>
      </c>
      <c r="W75" s="116"/>
      <c r="X75" s="116"/>
      <c r="Y75" s="116"/>
      <c r="Z75" s="116"/>
      <c r="AA75" s="783">
        <v>330</v>
      </c>
      <c r="AB75" s="116">
        <v>165</v>
      </c>
      <c r="AC75" s="116">
        <v>165</v>
      </c>
      <c r="AD75" s="116"/>
      <c r="AE75" s="116">
        <v>0</v>
      </c>
      <c r="AF75" s="116">
        <v>0</v>
      </c>
      <c r="AG75" s="786">
        <v>200000000</v>
      </c>
      <c r="AH75" s="786">
        <v>1014804450</v>
      </c>
      <c r="AI75" s="116">
        <v>0</v>
      </c>
      <c r="AJ75" s="786">
        <v>2079608904</v>
      </c>
      <c r="AK75" s="116">
        <v>0</v>
      </c>
      <c r="AL75" s="116">
        <v>0</v>
      </c>
      <c r="AM75" s="786">
        <v>1879608902</v>
      </c>
      <c r="AN75" s="116">
        <v>0</v>
      </c>
      <c r="AO75" s="116"/>
      <c r="AP75" s="786">
        <v>1591340752</v>
      </c>
      <c r="AQ75" s="803"/>
    </row>
  </sheetData>
  <sheetProtection algorithmName="SHA-512" hashValue="bg6EEt0INup6OV1ozAAPJvPixhoraZeAfLQ1Fg26ZwVAL3NVfqbhET1Taygat9GfBdVthJ8YeoCcY1I+tqco2w==" saltValue="vyVMvmEU6d4rHfpgdF6gPg==" spinCount="100000" sheet="1" formatCells="0" insertRows="0" selectLockedCells="1"/>
  <mergeCells count="27">
    <mergeCell ref="R7:R8"/>
    <mergeCell ref="S7:S8"/>
    <mergeCell ref="T7:AC7"/>
    <mergeCell ref="AD7:AD8"/>
    <mergeCell ref="AE7:AP7"/>
    <mergeCell ref="L7:L8"/>
    <mergeCell ref="M7:M8"/>
    <mergeCell ref="N7:N8"/>
    <mergeCell ref="O7:O8"/>
    <mergeCell ref="P7:P8"/>
    <mergeCell ref="Q7:Q8"/>
    <mergeCell ref="F7:F8"/>
    <mergeCell ref="G7:G8"/>
    <mergeCell ref="H7:H8"/>
    <mergeCell ref="I7:I8"/>
    <mergeCell ref="J7:J8"/>
    <mergeCell ref="K7:K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06"/>
  <sheetViews>
    <sheetView topLeftCell="A4" zoomScale="83" zoomScaleNormal="83" workbookViewId="0">
      <pane ySplit="5" topLeftCell="A205" activePane="bottomLeft" state="frozen"/>
      <selection activeCell="A4" sqref="A4"/>
      <selection pane="bottomLeft" activeCell="AQ206" sqref="AQ206"/>
    </sheetView>
  </sheetViews>
  <sheetFormatPr baseColWidth="10" defaultColWidth="19.85546875" defaultRowHeight="15" x14ac:dyDescent="0.25"/>
  <cols>
    <col min="1" max="7" width="19.85546875" style="1"/>
    <col min="8" max="8" width="19.85546875" style="1" customWidth="1"/>
    <col min="9" max="18" width="19.85546875" style="1" hidden="1" customWidth="1"/>
    <col min="19" max="29" width="19.85546875" style="1"/>
    <col min="30" max="30" width="25.14062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9.8554687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717" t="s">
        <v>1</v>
      </c>
      <c r="B2" s="717"/>
      <c r="C2" s="717"/>
      <c r="D2" s="717"/>
      <c r="E2" s="717"/>
      <c r="F2" s="717"/>
      <c r="G2" s="717"/>
      <c r="H2" s="717"/>
      <c r="I2" s="717"/>
      <c r="J2" s="717"/>
      <c r="K2" s="717"/>
      <c r="L2" s="717"/>
      <c r="M2" s="717"/>
      <c r="N2" s="717"/>
      <c r="O2" s="717"/>
      <c r="P2" s="717"/>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x14ac:dyDescent="0.25">
      <c r="A3" s="717" t="s">
        <v>111</v>
      </c>
      <c r="B3" s="717"/>
      <c r="C3" s="717"/>
      <c r="D3" s="717"/>
      <c r="E3" s="717"/>
      <c r="F3" s="717"/>
      <c r="G3" s="717"/>
      <c r="H3" s="717"/>
      <c r="I3" s="717"/>
      <c r="J3" s="717"/>
      <c r="K3" s="717"/>
      <c r="L3" s="717"/>
      <c r="M3" s="717"/>
      <c r="N3" s="717"/>
      <c r="O3" s="717"/>
      <c r="P3" s="717"/>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2406</v>
      </c>
      <c r="D5" s="175"/>
      <c r="E5" s="175"/>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14.25" x14ac:dyDescent="0.2">
      <c r="A7" s="647" t="s">
        <v>6</v>
      </c>
      <c r="B7" s="647" t="s">
        <v>7</v>
      </c>
      <c r="C7" s="647" t="s">
        <v>8</v>
      </c>
      <c r="D7" s="647" t="s">
        <v>9</v>
      </c>
      <c r="E7" s="647" t="s">
        <v>11</v>
      </c>
      <c r="F7" s="647" t="s">
        <v>12</v>
      </c>
      <c r="G7" s="647" t="s">
        <v>13</v>
      </c>
      <c r="H7" s="647" t="s">
        <v>112</v>
      </c>
      <c r="I7" s="657" t="s">
        <v>2407</v>
      </c>
      <c r="J7" s="657" t="s">
        <v>114</v>
      </c>
      <c r="K7" s="647" t="s">
        <v>115</v>
      </c>
      <c r="L7" s="722" t="s">
        <v>116</v>
      </c>
      <c r="M7" s="657" t="s">
        <v>117</v>
      </c>
      <c r="N7" s="647" t="s">
        <v>118</v>
      </c>
      <c r="O7" s="657" t="s">
        <v>119</v>
      </c>
      <c r="P7" s="657" t="s">
        <v>120</v>
      </c>
      <c r="Q7" s="647" t="s">
        <v>121</v>
      </c>
      <c r="R7" s="722"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x14ac:dyDescent="0.25">
      <c r="A8" s="648"/>
      <c r="B8" s="648"/>
      <c r="C8" s="648"/>
      <c r="D8" s="648"/>
      <c r="E8" s="648"/>
      <c r="F8" s="648"/>
      <c r="G8" s="648"/>
      <c r="H8" s="648"/>
      <c r="I8" s="658"/>
      <c r="J8" s="658"/>
      <c r="K8" s="648"/>
      <c r="L8" s="723"/>
      <c r="M8" s="658"/>
      <c r="N8" s="648"/>
      <c r="O8" s="658"/>
      <c r="P8" s="658"/>
      <c r="Q8" s="648"/>
      <c r="R8" s="723"/>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72" x14ac:dyDescent="0.25">
      <c r="A9" s="37" t="s">
        <v>23</v>
      </c>
      <c r="B9" s="37" t="s">
        <v>1146</v>
      </c>
      <c r="C9" s="37" t="s">
        <v>1147</v>
      </c>
      <c r="D9" s="37">
        <v>212360000</v>
      </c>
      <c r="E9" s="29" t="s">
        <v>2408</v>
      </c>
      <c r="F9" s="28">
        <v>22329001</v>
      </c>
      <c r="G9" s="28" t="s">
        <v>2409</v>
      </c>
      <c r="H9" s="30">
        <v>200000000</v>
      </c>
      <c r="I9" s="32">
        <v>200000000</v>
      </c>
      <c r="J9" s="210"/>
      <c r="K9" s="30">
        <v>0</v>
      </c>
      <c r="L9" s="210"/>
      <c r="M9" s="32"/>
      <c r="N9" s="30">
        <f t="shared" ref="N9:P40" si="0">H9+K9</f>
        <v>200000000</v>
      </c>
      <c r="O9" s="32">
        <f t="shared" si="0"/>
        <v>200000000</v>
      </c>
      <c r="P9" s="32">
        <f t="shared" si="0"/>
        <v>0</v>
      </c>
      <c r="Q9" s="32"/>
      <c r="R9" s="210"/>
      <c r="S9" s="32">
        <f t="shared" ref="S9:S72" si="1">Q9+R9</f>
        <v>0</v>
      </c>
      <c r="T9" s="33">
        <v>0</v>
      </c>
      <c r="U9" s="33">
        <v>0</v>
      </c>
      <c r="V9" s="33">
        <v>0</v>
      </c>
      <c r="W9" s="109"/>
      <c r="X9" s="28"/>
      <c r="Y9" s="109"/>
      <c r="Z9" s="28"/>
      <c r="AA9" s="28">
        <v>0</v>
      </c>
      <c r="AB9" s="109"/>
      <c r="AC9" s="28"/>
      <c r="AD9" s="10"/>
      <c r="AE9" s="37"/>
      <c r="AF9" s="37"/>
      <c r="AG9" s="37"/>
      <c r="AH9" s="37"/>
      <c r="AI9" s="37"/>
      <c r="AJ9" s="37"/>
      <c r="AK9" s="37"/>
      <c r="AL9" s="37"/>
      <c r="AM9" s="37"/>
      <c r="AN9" s="37"/>
      <c r="AO9" s="37"/>
      <c r="AP9" s="37"/>
    </row>
    <row r="10" spans="1:42" ht="105" x14ac:dyDescent="0.25">
      <c r="A10" s="28"/>
      <c r="B10" s="28"/>
      <c r="C10" s="28"/>
      <c r="D10" s="28"/>
      <c r="E10" s="29"/>
      <c r="F10" s="28"/>
      <c r="G10" s="28"/>
      <c r="H10" s="30"/>
      <c r="I10" s="40"/>
      <c r="J10" s="40"/>
      <c r="K10" s="40"/>
      <c r="L10" s="40"/>
      <c r="M10" s="40"/>
      <c r="N10" s="30">
        <f t="shared" si="0"/>
        <v>0</v>
      </c>
      <c r="O10" s="32">
        <f t="shared" si="0"/>
        <v>0</v>
      </c>
      <c r="P10" s="32">
        <f t="shared" si="0"/>
        <v>0</v>
      </c>
      <c r="Q10" s="40"/>
      <c r="R10" s="40"/>
      <c r="S10" s="32">
        <f t="shared" si="1"/>
        <v>0</v>
      </c>
      <c r="T10" s="33" t="s">
        <v>2410</v>
      </c>
      <c r="U10" s="33" t="s">
        <v>2411</v>
      </c>
      <c r="V10" s="33">
        <v>12</v>
      </c>
      <c r="W10" s="10">
        <v>0</v>
      </c>
      <c r="X10" s="36"/>
      <c r="Y10" s="36">
        <v>0</v>
      </c>
      <c r="Z10" s="36"/>
      <c r="AA10" s="28">
        <v>36</v>
      </c>
      <c r="AB10" s="36">
        <v>0</v>
      </c>
      <c r="AC10" s="36"/>
      <c r="AD10" s="36" t="s">
        <v>2412</v>
      </c>
      <c r="AE10" s="37"/>
      <c r="AF10" s="37"/>
      <c r="AG10" s="37" t="s">
        <v>192</v>
      </c>
      <c r="AH10" s="37" t="s">
        <v>192</v>
      </c>
      <c r="AI10" s="37" t="s">
        <v>192</v>
      </c>
      <c r="AJ10" s="37" t="s">
        <v>192</v>
      </c>
      <c r="AK10" s="37"/>
      <c r="AL10" s="37"/>
      <c r="AM10" s="37"/>
      <c r="AN10" s="37"/>
      <c r="AO10" s="37"/>
      <c r="AP10" s="37"/>
    </row>
    <row r="11" spans="1:42" ht="120" x14ac:dyDescent="0.25">
      <c r="A11" s="28"/>
      <c r="B11" s="28"/>
      <c r="C11" s="28"/>
      <c r="D11" s="28"/>
      <c r="E11" s="29"/>
      <c r="F11" s="28"/>
      <c r="G11" s="28"/>
      <c r="H11" s="30"/>
      <c r="I11" s="40"/>
      <c r="J11" s="40"/>
      <c r="K11" s="40"/>
      <c r="L11" s="40"/>
      <c r="M11" s="40"/>
      <c r="N11" s="30">
        <f t="shared" si="0"/>
        <v>0</v>
      </c>
      <c r="O11" s="32">
        <f t="shared" si="0"/>
        <v>0</v>
      </c>
      <c r="P11" s="32">
        <f t="shared" si="0"/>
        <v>0</v>
      </c>
      <c r="Q11" s="40"/>
      <c r="R11" s="40"/>
      <c r="S11" s="32">
        <f t="shared" si="1"/>
        <v>0</v>
      </c>
      <c r="T11" s="33" t="s">
        <v>2413</v>
      </c>
      <c r="U11" s="33" t="s">
        <v>2411</v>
      </c>
      <c r="V11" s="33">
        <v>2</v>
      </c>
      <c r="W11" s="10">
        <v>5</v>
      </c>
      <c r="X11" s="36"/>
      <c r="Y11" s="36">
        <v>2</v>
      </c>
      <c r="Z11" s="36"/>
      <c r="AA11" s="28">
        <v>10</v>
      </c>
      <c r="AB11" s="36">
        <v>10</v>
      </c>
      <c r="AC11" s="36"/>
      <c r="AD11" s="36" t="s">
        <v>2414</v>
      </c>
      <c r="AE11" s="37" t="s">
        <v>192</v>
      </c>
      <c r="AF11" s="37" t="s">
        <v>192</v>
      </c>
      <c r="AG11" s="37" t="s">
        <v>192</v>
      </c>
      <c r="AH11" s="37"/>
      <c r="AI11" s="37"/>
      <c r="AJ11" s="37"/>
      <c r="AK11" s="37"/>
      <c r="AL11" s="37"/>
      <c r="AM11" s="37"/>
      <c r="AN11" s="37"/>
      <c r="AO11" s="37"/>
      <c r="AP11" s="37"/>
    </row>
    <row r="12" spans="1:42" ht="108" x14ac:dyDescent="0.25">
      <c r="A12" s="37" t="s">
        <v>23</v>
      </c>
      <c r="B12" s="37" t="s">
        <v>2415</v>
      </c>
      <c r="C12" s="37" t="s">
        <v>2416</v>
      </c>
      <c r="D12" s="37">
        <v>213110007</v>
      </c>
      <c r="E12" s="29" t="s">
        <v>2417</v>
      </c>
      <c r="F12" s="28">
        <v>22137001</v>
      </c>
      <c r="G12" s="28" t="s">
        <v>2418</v>
      </c>
      <c r="H12" s="30">
        <v>300000000</v>
      </c>
      <c r="I12" s="447">
        <v>517241379</v>
      </c>
      <c r="J12" s="40"/>
      <c r="K12" s="40"/>
      <c r="L12" s="40"/>
      <c r="M12" s="40"/>
      <c r="N12" s="30">
        <f t="shared" si="0"/>
        <v>300000000</v>
      </c>
      <c r="O12" s="32">
        <f t="shared" si="0"/>
        <v>517241379</v>
      </c>
      <c r="P12" s="32">
        <f t="shared" si="0"/>
        <v>0</v>
      </c>
      <c r="Q12" s="40">
        <v>294500000</v>
      </c>
      <c r="R12" s="40"/>
      <c r="S12" s="32">
        <f t="shared" si="1"/>
        <v>294500000</v>
      </c>
      <c r="T12" s="33">
        <v>0</v>
      </c>
      <c r="U12" s="33">
        <v>0</v>
      </c>
      <c r="V12" s="33">
        <v>0</v>
      </c>
      <c r="W12" s="10"/>
      <c r="X12" s="36"/>
      <c r="Y12" s="36"/>
      <c r="Z12" s="36"/>
      <c r="AA12" s="28"/>
      <c r="AB12" s="36"/>
      <c r="AC12" s="36"/>
      <c r="AD12" s="36"/>
      <c r="AE12" s="37"/>
      <c r="AF12" s="37"/>
      <c r="AG12" s="37"/>
      <c r="AH12" s="37"/>
      <c r="AI12" s="37"/>
      <c r="AJ12" s="37"/>
      <c r="AK12" s="37"/>
      <c r="AL12" s="37"/>
      <c r="AM12" s="37"/>
      <c r="AN12" s="37"/>
      <c r="AO12" s="37"/>
      <c r="AP12" s="37"/>
    </row>
    <row r="13" spans="1:42" ht="36" x14ac:dyDescent="0.25">
      <c r="A13" s="28"/>
      <c r="B13" s="28"/>
      <c r="C13" s="28"/>
      <c r="D13" s="28"/>
      <c r="E13" s="29"/>
      <c r="F13" s="28"/>
      <c r="G13" s="28"/>
      <c r="H13" s="30"/>
      <c r="I13" s="447"/>
      <c r="J13" s="40"/>
      <c r="K13" s="40"/>
      <c r="L13" s="40"/>
      <c r="M13" s="40"/>
      <c r="N13" s="30">
        <f t="shared" si="0"/>
        <v>0</v>
      </c>
      <c r="O13" s="32">
        <f t="shared" si="0"/>
        <v>0</v>
      </c>
      <c r="P13" s="32">
        <f t="shared" si="0"/>
        <v>0</v>
      </c>
      <c r="Q13" s="40"/>
      <c r="R13" s="40"/>
      <c r="S13" s="32">
        <f t="shared" si="1"/>
        <v>0</v>
      </c>
      <c r="T13" s="33" t="s">
        <v>2419</v>
      </c>
      <c r="U13" s="33" t="s">
        <v>200</v>
      </c>
      <c r="V13" s="33">
        <v>24</v>
      </c>
      <c r="W13" s="10">
        <v>24</v>
      </c>
      <c r="X13" s="36"/>
      <c r="Y13" s="36">
        <v>0</v>
      </c>
      <c r="Z13" s="36"/>
      <c r="AA13" s="28">
        <v>270</v>
      </c>
      <c r="AB13" s="36">
        <v>0</v>
      </c>
      <c r="AC13" s="36"/>
      <c r="AD13" s="36"/>
      <c r="AE13" s="37"/>
      <c r="AF13" s="37"/>
      <c r="AG13" s="37" t="s">
        <v>192</v>
      </c>
      <c r="AH13" s="37" t="s">
        <v>192</v>
      </c>
      <c r="AI13" s="37" t="s">
        <v>192</v>
      </c>
      <c r="AJ13" s="37" t="s">
        <v>192</v>
      </c>
      <c r="AK13" s="37" t="s">
        <v>192</v>
      </c>
      <c r="AL13" s="37" t="s">
        <v>192</v>
      </c>
      <c r="AM13" s="37" t="s">
        <v>192</v>
      </c>
      <c r="AN13" s="37" t="s">
        <v>192</v>
      </c>
      <c r="AO13" s="37" t="s">
        <v>192</v>
      </c>
      <c r="AP13" s="37"/>
    </row>
    <row r="14" spans="1:42" ht="36" x14ac:dyDescent="0.25">
      <c r="A14" s="28"/>
      <c r="B14" s="28"/>
      <c r="C14" s="28"/>
      <c r="D14" s="28"/>
      <c r="E14" s="29"/>
      <c r="F14" s="28"/>
      <c r="G14" s="28"/>
      <c r="H14" s="30"/>
      <c r="I14" s="447"/>
      <c r="J14" s="40"/>
      <c r="K14" s="40"/>
      <c r="L14" s="40"/>
      <c r="M14" s="40"/>
      <c r="N14" s="30">
        <f t="shared" si="0"/>
        <v>0</v>
      </c>
      <c r="O14" s="32">
        <f t="shared" si="0"/>
        <v>0</v>
      </c>
      <c r="P14" s="32">
        <f t="shared" si="0"/>
        <v>0</v>
      </c>
      <c r="Q14" s="40"/>
      <c r="R14" s="40"/>
      <c r="S14" s="32">
        <f t="shared" si="1"/>
        <v>0</v>
      </c>
      <c r="T14" s="33" t="s">
        <v>2420</v>
      </c>
      <c r="U14" s="33" t="s">
        <v>2421</v>
      </c>
      <c r="V14" s="33">
        <v>4</v>
      </c>
      <c r="W14" s="10">
        <v>4</v>
      </c>
      <c r="X14" s="36"/>
      <c r="Y14" s="36">
        <v>0</v>
      </c>
      <c r="Z14" s="36"/>
      <c r="AA14" s="28">
        <v>270</v>
      </c>
      <c r="AB14" s="36">
        <v>0</v>
      </c>
      <c r="AC14" s="36"/>
      <c r="AD14" s="36"/>
      <c r="AE14" s="37"/>
      <c r="AF14" s="37"/>
      <c r="AG14" s="37" t="s">
        <v>192</v>
      </c>
      <c r="AH14" s="37" t="s">
        <v>192</v>
      </c>
      <c r="AI14" s="37" t="s">
        <v>192</v>
      </c>
      <c r="AJ14" s="37" t="s">
        <v>192</v>
      </c>
      <c r="AK14" s="37" t="s">
        <v>192</v>
      </c>
      <c r="AL14" s="37" t="s">
        <v>192</v>
      </c>
      <c r="AM14" s="37" t="s">
        <v>192</v>
      </c>
      <c r="AN14" s="37" t="s">
        <v>192</v>
      </c>
      <c r="AO14" s="37" t="s">
        <v>192</v>
      </c>
      <c r="AP14" s="37"/>
    </row>
    <row r="15" spans="1:42" ht="60" x14ac:dyDescent="0.25">
      <c r="A15" s="28"/>
      <c r="B15" s="28"/>
      <c r="C15" s="28"/>
      <c r="D15" s="28"/>
      <c r="E15" s="29"/>
      <c r="F15" s="28"/>
      <c r="G15" s="28"/>
      <c r="H15" s="30"/>
      <c r="I15" s="447"/>
      <c r="J15" s="40"/>
      <c r="K15" s="40"/>
      <c r="L15" s="40"/>
      <c r="M15" s="40"/>
      <c r="N15" s="30">
        <f t="shared" si="0"/>
        <v>0</v>
      </c>
      <c r="O15" s="32">
        <f t="shared" si="0"/>
        <v>0</v>
      </c>
      <c r="P15" s="32">
        <f t="shared" si="0"/>
        <v>0</v>
      </c>
      <c r="Q15" s="40"/>
      <c r="R15" s="40"/>
      <c r="S15" s="32">
        <f t="shared" si="1"/>
        <v>0</v>
      </c>
      <c r="T15" s="33" t="s">
        <v>2422</v>
      </c>
      <c r="U15" s="33" t="s">
        <v>2421</v>
      </c>
      <c r="V15" s="33">
        <v>8</v>
      </c>
      <c r="W15" s="10">
        <v>30</v>
      </c>
      <c r="X15" s="36"/>
      <c r="Y15" s="36">
        <v>0</v>
      </c>
      <c r="Z15" s="36"/>
      <c r="AA15" s="28">
        <v>270</v>
      </c>
      <c r="AB15" s="36">
        <v>0</v>
      </c>
      <c r="AC15" s="36"/>
      <c r="AD15" s="36" t="s">
        <v>2423</v>
      </c>
      <c r="AE15" s="37"/>
      <c r="AF15" s="37"/>
      <c r="AG15" s="37" t="s">
        <v>192</v>
      </c>
      <c r="AH15" s="37" t="s">
        <v>192</v>
      </c>
      <c r="AI15" s="37" t="s">
        <v>192</v>
      </c>
      <c r="AJ15" s="37" t="s">
        <v>192</v>
      </c>
      <c r="AK15" s="37" t="s">
        <v>192</v>
      </c>
      <c r="AL15" s="37" t="s">
        <v>192</v>
      </c>
      <c r="AM15" s="37" t="s">
        <v>192</v>
      </c>
      <c r="AN15" s="37" t="s">
        <v>192</v>
      </c>
      <c r="AO15" s="37" t="s">
        <v>192</v>
      </c>
      <c r="AP15" s="37"/>
    </row>
    <row r="16" spans="1:42" ht="72" x14ac:dyDescent="0.25">
      <c r="A16" s="37" t="s">
        <v>23</v>
      </c>
      <c r="B16" s="37" t="s">
        <v>2415</v>
      </c>
      <c r="C16" s="37" t="s">
        <v>2416</v>
      </c>
      <c r="D16" s="37">
        <v>213120007</v>
      </c>
      <c r="E16" s="29" t="s">
        <v>2424</v>
      </c>
      <c r="F16" s="28">
        <v>22138001</v>
      </c>
      <c r="G16" s="28" t="s">
        <v>2425</v>
      </c>
      <c r="H16" s="30">
        <v>150000000</v>
      </c>
      <c r="I16" s="447">
        <v>258620690</v>
      </c>
      <c r="J16" s="40"/>
      <c r="K16" s="40"/>
      <c r="L16" s="40"/>
      <c r="M16" s="40"/>
      <c r="N16" s="30">
        <f t="shared" si="0"/>
        <v>150000000</v>
      </c>
      <c r="O16" s="32">
        <f t="shared" si="0"/>
        <v>258620690</v>
      </c>
      <c r="P16" s="32">
        <f t="shared" si="0"/>
        <v>0</v>
      </c>
      <c r="Q16" s="40">
        <v>150000000</v>
      </c>
      <c r="R16" s="40"/>
      <c r="S16" s="32">
        <f t="shared" si="1"/>
        <v>150000000</v>
      </c>
      <c r="T16" s="33">
        <v>0</v>
      </c>
      <c r="U16" s="33">
        <v>0</v>
      </c>
      <c r="V16" s="33">
        <v>0</v>
      </c>
      <c r="W16" s="10"/>
      <c r="X16" s="36"/>
      <c r="Y16" s="36"/>
      <c r="Z16" s="36"/>
      <c r="AA16" s="28">
        <v>0</v>
      </c>
      <c r="AB16" s="36"/>
      <c r="AC16" s="36"/>
      <c r="AD16" s="36"/>
      <c r="AE16" s="37"/>
      <c r="AF16" s="37"/>
      <c r="AG16" s="37"/>
      <c r="AH16" s="37"/>
      <c r="AI16" s="37"/>
      <c r="AJ16" s="37"/>
      <c r="AK16" s="37"/>
      <c r="AL16" s="37"/>
      <c r="AM16" s="37"/>
      <c r="AN16" s="37"/>
      <c r="AO16" s="37"/>
      <c r="AP16" s="37"/>
    </row>
    <row r="17" spans="1:42" ht="48" x14ac:dyDescent="0.25">
      <c r="A17" s="28"/>
      <c r="B17" s="28"/>
      <c r="C17" s="28"/>
      <c r="D17" s="28"/>
      <c r="E17" s="29"/>
      <c r="F17" s="28"/>
      <c r="G17" s="28"/>
      <c r="H17" s="30"/>
      <c r="I17" s="447"/>
      <c r="J17" s="40"/>
      <c r="K17" s="40"/>
      <c r="L17" s="40"/>
      <c r="M17" s="40"/>
      <c r="N17" s="30">
        <f t="shared" si="0"/>
        <v>0</v>
      </c>
      <c r="O17" s="32">
        <f t="shared" si="0"/>
        <v>0</v>
      </c>
      <c r="P17" s="32">
        <f t="shared" si="0"/>
        <v>0</v>
      </c>
      <c r="Q17" s="40"/>
      <c r="R17" s="40"/>
      <c r="S17" s="32">
        <f t="shared" si="1"/>
        <v>0</v>
      </c>
      <c r="T17" s="33" t="s">
        <v>2426</v>
      </c>
      <c r="U17" s="33" t="s">
        <v>200</v>
      </c>
      <c r="V17" s="33">
        <v>8</v>
      </c>
      <c r="W17" s="10">
        <v>8</v>
      </c>
      <c r="X17" s="36"/>
      <c r="Y17" s="36">
        <v>0</v>
      </c>
      <c r="Z17" s="36"/>
      <c r="AA17" s="28">
        <v>270</v>
      </c>
      <c r="AB17" s="36">
        <v>0</v>
      </c>
      <c r="AC17" s="36"/>
      <c r="AD17" s="36"/>
      <c r="AE17" s="37"/>
      <c r="AF17" s="37"/>
      <c r="AG17" s="37" t="s">
        <v>192</v>
      </c>
      <c r="AH17" s="37" t="s">
        <v>192</v>
      </c>
      <c r="AI17" s="37" t="s">
        <v>192</v>
      </c>
      <c r="AJ17" s="37" t="s">
        <v>192</v>
      </c>
      <c r="AK17" s="37" t="s">
        <v>192</v>
      </c>
      <c r="AL17" s="37" t="s">
        <v>192</v>
      </c>
      <c r="AM17" s="37" t="s">
        <v>192</v>
      </c>
      <c r="AN17" s="37" t="s">
        <v>192</v>
      </c>
      <c r="AO17" s="37" t="s">
        <v>192</v>
      </c>
      <c r="AP17" s="37"/>
    </row>
    <row r="18" spans="1:42" ht="48" x14ac:dyDescent="0.25">
      <c r="A18" s="28"/>
      <c r="B18" s="28"/>
      <c r="C18" s="28"/>
      <c r="D18" s="28"/>
      <c r="E18" s="29"/>
      <c r="F18" s="28"/>
      <c r="G18" s="28"/>
      <c r="H18" s="30"/>
      <c r="I18" s="447"/>
      <c r="J18" s="40"/>
      <c r="K18" s="40"/>
      <c r="L18" s="40"/>
      <c r="M18" s="40"/>
      <c r="N18" s="30">
        <f t="shared" si="0"/>
        <v>0</v>
      </c>
      <c r="O18" s="32">
        <f t="shared" si="0"/>
        <v>0</v>
      </c>
      <c r="P18" s="32">
        <f t="shared" si="0"/>
        <v>0</v>
      </c>
      <c r="Q18" s="40"/>
      <c r="R18" s="40"/>
      <c r="S18" s="32">
        <f t="shared" si="1"/>
        <v>0</v>
      </c>
      <c r="T18" s="33" t="s">
        <v>2427</v>
      </c>
      <c r="U18" s="33" t="s">
        <v>2428</v>
      </c>
      <c r="V18" s="33">
        <v>8</v>
      </c>
      <c r="W18" s="10">
        <v>8</v>
      </c>
      <c r="X18" s="36"/>
      <c r="Y18" s="36">
        <v>0</v>
      </c>
      <c r="Z18" s="36"/>
      <c r="AA18" s="28">
        <v>270</v>
      </c>
      <c r="AB18" s="36">
        <v>0</v>
      </c>
      <c r="AC18" s="36"/>
      <c r="AD18" s="36"/>
      <c r="AE18" s="37"/>
      <c r="AF18" s="37"/>
      <c r="AG18" s="37" t="s">
        <v>192</v>
      </c>
      <c r="AH18" s="37" t="s">
        <v>192</v>
      </c>
      <c r="AI18" s="37" t="s">
        <v>192</v>
      </c>
      <c r="AJ18" s="37" t="s">
        <v>192</v>
      </c>
      <c r="AK18" s="37" t="s">
        <v>192</v>
      </c>
      <c r="AL18" s="37" t="s">
        <v>192</v>
      </c>
      <c r="AM18" s="37" t="s">
        <v>192</v>
      </c>
      <c r="AN18" s="37" t="s">
        <v>192</v>
      </c>
      <c r="AO18" s="37" t="s">
        <v>192</v>
      </c>
      <c r="AP18" s="37"/>
    </row>
    <row r="19" spans="1:42" ht="60" x14ac:dyDescent="0.25">
      <c r="A19" s="28"/>
      <c r="B19" s="28"/>
      <c r="C19" s="28"/>
      <c r="D19" s="28"/>
      <c r="E19" s="29"/>
      <c r="F19" s="28"/>
      <c r="G19" s="28"/>
      <c r="H19" s="30"/>
      <c r="I19" s="447"/>
      <c r="J19" s="40"/>
      <c r="K19" s="40"/>
      <c r="L19" s="40"/>
      <c r="M19" s="40"/>
      <c r="N19" s="30">
        <f t="shared" si="0"/>
        <v>0</v>
      </c>
      <c r="O19" s="32">
        <f t="shared" si="0"/>
        <v>0</v>
      </c>
      <c r="P19" s="32">
        <f t="shared" si="0"/>
        <v>0</v>
      </c>
      <c r="Q19" s="40"/>
      <c r="R19" s="40"/>
      <c r="S19" s="32">
        <f t="shared" si="1"/>
        <v>0</v>
      </c>
      <c r="T19" s="33" t="s">
        <v>2429</v>
      </c>
      <c r="U19" s="33" t="s">
        <v>2430</v>
      </c>
      <c r="V19" s="33">
        <v>500</v>
      </c>
      <c r="W19" s="10">
        <v>0</v>
      </c>
      <c r="X19" s="36"/>
      <c r="Y19" s="36">
        <v>0</v>
      </c>
      <c r="Z19" s="36"/>
      <c r="AA19" s="28">
        <v>270</v>
      </c>
      <c r="AB19" s="36">
        <v>0</v>
      </c>
      <c r="AC19" s="36"/>
      <c r="AD19" s="36" t="s">
        <v>2431</v>
      </c>
      <c r="AE19" s="37"/>
      <c r="AF19" s="37"/>
      <c r="AG19" s="37" t="s">
        <v>192</v>
      </c>
      <c r="AH19" s="37" t="s">
        <v>192</v>
      </c>
      <c r="AI19" s="37" t="s">
        <v>192</v>
      </c>
      <c r="AJ19" s="37" t="s">
        <v>192</v>
      </c>
      <c r="AK19" s="37" t="s">
        <v>192</v>
      </c>
      <c r="AL19" s="37" t="s">
        <v>192</v>
      </c>
      <c r="AM19" s="37" t="s">
        <v>192</v>
      </c>
      <c r="AN19" s="37" t="s">
        <v>192</v>
      </c>
      <c r="AO19" s="37" t="s">
        <v>192</v>
      </c>
      <c r="AP19" s="37"/>
    </row>
    <row r="20" spans="1:42" ht="96" x14ac:dyDescent="0.25">
      <c r="A20" s="37" t="s">
        <v>23</v>
      </c>
      <c r="B20" s="37" t="s">
        <v>2415</v>
      </c>
      <c r="C20" s="37" t="s">
        <v>2416</v>
      </c>
      <c r="D20" s="37">
        <v>213130007</v>
      </c>
      <c r="E20" s="29" t="s">
        <v>2432</v>
      </c>
      <c r="F20" s="28">
        <v>22139001</v>
      </c>
      <c r="G20" s="28" t="s">
        <v>2433</v>
      </c>
      <c r="H20" s="30">
        <v>130000000</v>
      </c>
      <c r="I20" s="447">
        <v>224137931</v>
      </c>
      <c r="J20" s="40"/>
      <c r="K20" s="40"/>
      <c r="L20" s="40"/>
      <c r="M20" s="40"/>
      <c r="N20" s="30">
        <f t="shared" si="0"/>
        <v>130000000</v>
      </c>
      <c r="O20" s="32">
        <f t="shared" si="0"/>
        <v>224137931</v>
      </c>
      <c r="P20" s="32">
        <f t="shared" si="0"/>
        <v>0</v>
      </c>
      <c r="Q20" s="40">
        <v>130000000</v>
      </c>
      <c r="R20" s="40"/>
      <c r="S20" s="32">
        <f t="shared" si="1"/>
        <v>130000000</v>
      </c>
      <c r="T20" s="33">
        <v>0</v>
      </c>
      <c r="U20" s="33">
        <v>0</v>
      </c>
      <c r="V20" s="33">
        <v>0</v>
      </c>
      <c r="W20" s="10"/>
      <c r="X20" s="36"/>
      <c r="Y20" s="36"/>
      <c r="Z20" s="36"/>
      <c r="AA20" s="28">
        <v>0</v>
      </c>
      <c r="AB20" s="36"/>
      <c r="AC20" s="36"/>
      <c r="AD20" s="36"/>
      <c r="AE20" s="37"/>
      <c r="AF20" s="37"/>
      <c r="AG20" s="37"/>
      <c r="AH20" s="37"/>
      <c r="AI20" s="37"/>
      <c r="AJ20" s="37"/>
      <c r="AK20" s="37"/>
      <c r="AL20" s="37"/>
      <c r="AM20" s="37"/>
      <c r="AN20" s="37"/>
      <c r="AO20" s="37"/>
      <c r="AP20" s="37"/>
    </row>
    <row r="21" spans="1:42" ht="48" x14ac:dyDescent="0.25">
      <c r="A21" s="28"/>
      <c r="B21" s="28"/>
      <c r="C21" s="28"/>
      <c r="D21" s="28"/>
      <c r="E21" s="29"/>
      <c r="F21" s="28"/>
      <c r="G21" s="28"/>
      <c r="H21" s="30"/>
      <c r="I21" s="447"/>
      <c r="J21" s="40"/>
      <c r="K21" s="40"/>
      <c r="L21" s="40"/>
      <c r="M21" s="40"/>
      <c r="N21" s="30">
        <f t="shared" si="0"/>
        <v>0</v>
      </c>
      <c r="O21" s="32">
        <f t="shared" si="0"/>
        <v>0</v>
      </c>
      <c r="P21" s="32">
        <f t="shared" si="0"/>
        <v>0</v>
      </c>
      <c r="Q21" s="40"/>
      <c r="R21" s="40"/>
      <c r="S21" s="32">
        <f t="shared" si="1"/>
        <v>0</v>
      </c>
      <c r="T21" s="33" t="s">
        <v>2434</v>
      </c>
      <c r="U21" s="33" t="s">
        <v>200</v>
      </c>
      <c r="V21" s="33">
        <v>16</v>
      </c>
      <c r="W21" s="10">
        <v>104</v>
      </c>
      <c r="X21" s="36"/>
      <c r="Y21" s="36">
        <v>104</v>
      </c>
      <c r="Z21" s="36"/>
      <c r="AA21" s="28">
        <v>270</v>
      </c>
      <c r="AB21" s="36">
        <v>150</v>
      </c>
      <c r="AC21" s="36"/>
      <c r="AD21" s="36" t="s">
        <v>2435</v>
      </c>
      <c r="AE21" s="37"/>
      <c r="AF21" s="37"/>
      <c r="AG21" s="37" t="s">
        <v>192</v>
      </c>
      <c r="AH21" s="37" t="s">
        <v>192</v>
      </c>
      <c r="AI21" s="37" t="s">
        <v>192</v>
      </c>
      <c r="AJ21" s="37" t="s">
        <v>192</v>
      </c>
      <c r="AK21" s="37" t="s">
        <v>192</v>
      </c>
      <c r="AL21" s="37" t="s">
        <v>192</v>
      </c>
      <c r="AM21" s="37" t="s">
        <v>192</v>
      </c>
      <c r="AN21" s="37" t="s">
        <v>192</v>
      </c>
      <c r="AO21" s="37" t="s">
        <v>192</v>
      </c>
      <c r="AP21" s="37"/>
    </row>
    <row r="22" spans="1:42" ht="36" x14ac:dyDescent="0.25">
      <c r="A22" s="28"/>
      <c r="B22" s="28"/>
      <c r="C22" s="28"/>
      <c r="D22" s="28"/>
      <c r="E22" s="29"/>
      <c r="F22" s="28"/>
      <c r="G22" s="28"/>
      <c r="H22" s="30"/>
      <c r="I22" s="447"/>
      <c r="J22" s="40"/>
      <c r="K22" s="40"/>
      <c r="L22" s="40"/>
      <c r="M22" s="40"/>
      <c r="N22" s="30">
        <f t="shared" si="0"/>
        <v>0</v>
      </c>
      <c r="O22" s="32">
        <f t="shared" si="0"/>
        <v>0</v>
      </c>
      <c r="P22" s="32">
        <f t="shared" si="0"/>
        <v>0</v>
      </c>
      <c r="Q22" s="40"/>
      <c r="R22" s="40"/>
      <c r="S22" s="32">
        <f t="shared" si="1"/>
        <v>0</v>
      </c>
      <c r="T22" s="33" t="s">
        <v>2436</v>
      </c>
      <c r="U22" s="33" t="s">
        <v>2421</v>
      </c>
      <c r="V22" s="33">
        <v>16</v>
      </c>
      <c r="W22" s="10">
        <v>15</v>
      </c>
      <c r="X22" s="36"/>
      <c r="Y22" s="36">
        <v>0</v>
      </c>
      <c r="Z22" s="36"/>
      <c r="AA22" s="28">
        <v>270</v>
      </c>
      <c r="AB22" s="36">
        <v>0</v>
      </c>
      <c r="AC22" s="36"/>
      <c r="AD22" s="36"/>
      <c r="AE22" s="37"/>
      <c r="AF22" s="37"/>
      <c r="AG22" s="37" t="s">
        <v>192</v>
      </c>
      <c r="AH22" s="37" t="s">
        <v>192</v>
      </c>
      <c r="AI22" s="37" t="s">
        <v>192</v>
      </c>
      <c r="AJ22" s="37" t="s">
        <v>192</v>
      </c>
      <c r="AK22" s="37" t="s">
        <v>192</v>
      </c>
      <c r="AL22" s="37" t="s">
        <v>192</v>
      </c>
      <c r="AM22" s="37" t="s">
        <v>192</v>
      </c>
      <c r="AN22" s="37" t="s">
        <v>192</v>
      </c>
      <c r="AO22" s="37" t="s">
        <v>192</v>
      </c>
      <c r="AP22" s="37"/>
    </row>
    <row r="23" spans="1:42" ht="60" x14ac:dyDescent="0.25">
      <c r="A23" s="37" t="s">
        <v>23</v>
      </c>
      <c r="B23" s="37" t="s">
        <v>2415</v>
      </c>
      <c r="C23" s="37" t="s">
        <v>2437</v>
      </c>
      <c r="D23" s="37">
        <v>213210007</v>
      </c>
      <c r="E23" s="29" t="s">
        <v>2438</v>
      </c>
      <c r="F23" s="28">
        <v>29154001</v>
      </c>
      <c r="G23" s="28" t="s">
        <v>2439</v>
      </c>
      <c r="H23" s="30">
        <v>80000000</v>
      </c>
      <c r="I23" s="449">
        <v>80000000</v>
      </c>
      <c r="J23" s="40"/>
      <c r="K23" s="40"/>
      <c r="L23" s="40"/>
      <c r="M23" s="40"/>
      <c r="N23" s="30">
        <f t="shared" si="0"/>
        <v>80000000</v>
      </c>
      <c r="O23" s="32">
        <f t="shared" si="0"/>
        <v>80000000</v>
      </c>
      <c r="P23" s="32">
        <f t="shared" si="0"/>
        <v>0</v>
      </c>
      <c r="Q23" s="40"/>
      <c r="R23" s="40"/>
      <c r="S23" s="32">
        <f t="shared" si="1"/>
        <v>0</v>
      </c>
      <c r="T23" s="33">
        <v>0</v>
      </c>
      <c r="U23" s="33">
        <v>0</v>
      </c>
      <c r="V23" s="33">
        <v>0</v>
      </c>
      <c r="W23" s="10"/>
      <c r="X23" s="36"/>
      <c r="Y23" s="36"/>
      <c r="Z23" s="36"/>
      <c r="AA23" s="28">
        <v>0</v>
      </c>
      <c r="AB23" s="36"/>
      <c r="AC23" s="36"/>
      <c r="AD23" s="36"/>
      <c r="AE23" s="37"/>
      <c r="AF23" s="37"/>
      <c r="AG23" s="37"/>
      <c r="AH23" s="37"/>
      <c r="AI23" s="37"/>
      <c r="AJ23" s="37"/>
      <c r="AK23" s="37"/>
      <c r="AL23" s="37"/>
      <c r="AM23" s="37"/>
      <c r="AN23" s="37"/>
      <c r="AO23" s="37"/>
      <c r="AP23" s="37"/>
    </row>
    <row r="24" spans="1:42" ht="24" x14ac:dyDescent="0.25">
      <c r="A24" s="28"/>
      <c r="B24" s="28"/>
      <c r="C24" s="28"/>
      <c r="D24" s="28"/>
      <c r="E24" s="29"/>
      <c r="F24" s="28"/>
      <c r="G24" s="28"/>
      <c r="H24" s="30"/>
      <c r="I24" s="447"/>
      <c r="J24" s="40"/>
      <c r="K24" s="40"/>
      <c r="L24" s="40"/>
      <c r="M24" s="40"/>
      <c r="N24" s="30">
        <f t="shared" si="0"/>
        <v>0</v>
      </c>
      <c r="O24" s="32">
        <f t="shared" si="0"/>
        <v>0</v>
      </c>
      <c r="P24" s="32">
        <f t="shared" si="0"/>
        <v>0</v>
      </c>
      <c r="Q24" s="40"/>
      <c r="R24" s="40"/>
      <c r="S24" s="32">
        <f t="shared" si="1"/>
        <v>0</v>
      </c>
      <c r="T24" s="33" t="s">
        <v>2440</v>
      </c>
      <c r="U24" s="33" t="s">
        <v>2421</v>
      </c>
      <c r="V24" s="33">
        <v>3</v>
      </c>
      <c r="W24" s="10">
        <v>3</v>
      </c>
      <c r="X24" s="36"/>
      <c r="Y24" s="36">
        <v>2</v>
      </c>
      <c r="Z24" s="36"/>
      <c r="AA24" s="28">
        <v>180</v>
      </c>
      <c r="AB24" s="36">
        <v>0</v>
      </c>
      <c r="AC24" s="36"/>
      <c r="AD24" s="36"/>
      <c r="AE24" s="37"/>
      <c r="AF24" s="37" t="s">
        <v>192</v>
      </c>
      <c r="AG24" s="37" t="s">
        <v>192</v>
      </c>
      <c r="AH24" s="37" t="s">
        <v>192</v>
      </c>
      <c r="AI24" s="37" t="s">
        <v>192</v>
      </c>
      <c r="AJ24" s="37"/>
      <c r="AK24" s="37" t="s">
        <v>192</v>
      </c>
      <c r="AL24" s="37" t="s">
        <v>192</v>
      </c>
      <c r="AM24" s="37"/>
      <c r="AN24" s="37"/>
      <c r="AO24" s="37"/>
      <c r="AP24" s="37"/>
    </row>
    <row r="25" spans="1:42" ht="24" x14ac:dyDescent="0.25">
      <c r="A25" s="28"/>
      <c r="B25" s="28"/>
      <c r="C25" s="28"/>
      <c r="D25" s="28"/>
      <c r="E25" s="29"/>
      <c r="F25" s="28"/>
      <c r="G25" s="28"/>
      <c r="H25" s="30"/>
      <c r="I25" s="447"/>
      <c r="J25" s="40"/>
      <c r="K25" s="40"/>
      <c r="L25" s="40"/>
      <c r="M25" s="40"/>
      <c r="N25" s="30">
        <f t="shared" si="0"/>
        <v>0</v>
      </c>
      <c r="O25" s="32">
        <f t="shared" si="0"/>
        <v>0</v>
      </c>
      <c r="P25" s="32">
        <f t="shared" si="0"/>
        <v>0</v>
      </c>
      <c r="Q25" s="40"/>
      <c r="R25" s="40"/>
      <c r="S25" s="32">
        <f t="shared" si="1"/>
        <v>0</v>
      </c>
      <c r="T25" s="33" t="s">
        <v>2441</v>
      </c>
      <c r="U25" s="33" t="s">
        <v>200</v>
      </c>
      <c r="V25" s="33">
        <v>5</v>
      </c>
      <c r="W25" s="10">
        <v>5</v>
      </c>
      <c r="X25" s="36"/>
      <c r="Y25" s="36">
        <v>2</v>
      </c>
      <c r="Z25" s="36"/>
      <c r="AA25" s="28">
        <v>180</v>
      </c>
      <c r="AB25" s="36">
        <v>0</v>
      </c>
      <c r="AC25" s="36"/>
      <c r="AD25" s="36"/>
      <c r="AE25" s="37"/>
      <c r="AF25" s="37" t="s">
        <v>192</v>
      </c>
      <c r="AG25" s="37" t="s">
        <v>192</v>
      </c>
      <c r="AH25" s="37" t="s">
        <v>192</v>
      </c>
      <c r="AI25" s="37" t="s">
        <v>192</v>
      </c>
      <c r="AJ25" s="37"/>
      <c r="AK25" s="37" t="s">
        <v>192</v>
      </c>
      <c r="AL25" s="37" t="s">
        <v>192</v>
      </c>
      <c r="AM25" s="37"/>
      <c r="AN25" s="37"/>
      <c r="AO25" s="37"/>
      <c r="AP25" s="37"/>
    </row>
    <row r="26" spans="1:42" ht="108" x14ac:dyDescent="0.25">
      <c r="A26" s="37" t="s">
        <v>23</v>
      </c>
      <c r="B26" s="37" t="s">
        <v>1146</v>
      </c>
      <c r="C26" s="37" t="s">
        <v>1236</v>
      </c>
      <c r="D26" s="37">
        <v>212110000</v>
      </c>
      <c r="E26" s="29" t="s">
        <v>2442</v>
      </c>
      <c r="F26" s="28">
        <v>22325001</v>
      </c>
      <c r="G26" s="28" t="s">
        <v>2443</v>
      </c>
      <c r="H26" s="30">
        <v>150000000</v>
      </c>
      <c r="I26" s="449">
        <v>285850052</v>
      </c>
      <c r="J26" s="40"/>
      <c r="K26" s="40"/>
      <c r="L26" s="40"/>
      <c r="M26" s="40"/>
      <c r="N26" s="30">
        <f t="shared" si="0"/>
        <v>150000000</v>
      </c>
      <c r="O26" s="32">
        <f t="shared" si="0"/>
        <v>285850052</v>
      </c>
      <c r="P26" s="32">
        <f t="shared" si="0"/>
        <v>0</v>
      </c>
      <c r="Q26" s="40"/>
      <c r="R26" s="40"/>
      <c r="S26" s="32">
        <f t="shared" si="1"/>
        <v>0</v>
      </c>
      <c r="T26" s="33">
        <v>0</v>
      </c>
      <c r="U26" s="33">
        <v>0</v>
      </c>
      <c r="V26" s="33">
        <v>0</v>
      </c>
      <c r="W26" s="10"/>
      <c r="X26" s="36"/>
      <c r="Y26" s="36"/>
      <c r="Z26" s="36"/>
      <c r="AA26" s="28">
        <v>0</v>
      </c>
      <c r="AB26" s="36"/>
      <c r="AC26" s="36"/>
      <c r="AD26" s="36"/>
      <c r="AE26" s="37"/>
      <c r="AF26" s="37"/>
      <c r="AG26" s="37"/>
      <c r="AH26" s="37"/>
      <c r="AI26" s="37"/>
      <c r="AJ26" s="37"/>
      <c r="AK26" s="37"/>
      <c r="AL26" s="37"/>
      <c r="AM26" s="37"/>
      <c r="AN26" s="37"/>
      <c r="AO26" s="37"/>
      <c r="AP26" s="37"/>
    </row>
    <row r="27" spans="1:42" ht="84" x14ac:dyDescent="0.25">
      <c r="A27" s="28"/>
      <c r="B27" s="28"/>
      <c r="C27" s="28"/>
      <c r="D27" s="28"/>
      <c r="E27" s="29"/>
      <c r="F27" s="28"/>
      <c r="G27" s="28"/>
      <c r="H27" s="30"/>
      <c r="I27" s="447"/>
      <c r="J27" s="40"/>
      <c r="K27" s="40"/>
      <c r="L27" s="40"/>
      <c r="M27" s="40"/>
      <c r="N27" s="30">
        <f t="shared" si="0"/>
        <v>0</v>
      </c>
      <c r="O27" s="32">
        <f t="shared" si="0"/>
        <v>0</v>
      </c>
      <c r="P27" s="32">
        <f t="shared" si="0"/>
        <v>0</v>
      </c>
      <c r="Q27" s="40"/>
      <c r="R27" s="40"/>
      <c r="S27" s="32">
        <f t="shared" si="1"/>
        <v>0</v>
      </c>
      <c r="T27" s="33" t="s">
        <v>2444</v>
      </c>
      <c r="U27" s="33" t="s">
        <v>2445</v>
      </c>
      <c r="V27" s="33">
        <v>4</v>
      </c>
      <c r="W27" s="10">
        <v>4</v>
      </c>
      <c r="X27" s="36"/>
      <c r="Y27" s="36">
        <v>1</v>
      </c>
      <c r="Z27" s="36"/>
      <c r="AA27" s="28">
        <v>360</v>
      </c>
      <c r="AB27" s="36">
        <v>180</v>
      </c>
      <c r="AC27" s="36"/>
      <c r="AD27" s="36" t="s">
        <v>2446</v>
      </c>
      <c r="AE27" s="37"/>
      <c r="AF27" s="37"/>
      <c r="AG27" s="37" t="s">
        <v>192</v>
      </c>
      <c r="AH27" s="37"/>
      <c r="AI27" s="37"/>
      <c r="AJ27" s="37" t="s">
        <v>192</v>
      </c>
      <c r="AK27" s="37"/>
      <c r="AL27" s="37" t="s">
        <v>192</v>
      </c>
      <c r="AM27" s="37"/>
      <c r="AN27" s="37"/>
      <c r="AO27" s="37" t="s">
        <v>192</v>
      </c>
      <c r="AP27" s="37"/>
    </row>
    <row r="28" spans="1:42" ht="72" x14ac:dyDescent="0.25">
      <c r="A28" s="37" t="s">
        <v>23</v>
      </c>
      <c r="B28" s="37" t="s">
        <v>24</v>
      </c>
      <c r="C28" s="37" t="s">
        <v>25</v>
      </c>
      <c r="D28" s="37">
        <v>211180000</v>
      </c>
      <c r="E28" s="29" t="s">
        <v>2447</v>
      </c>
      <c r="F28" s="28">
        <v>222206001</v>
      </c>
      <c r="G28" s="28" t="s">
        <v>2448</v>
      </c>
      <c r="H28" s="30">
        <v>1500000000</v>
      </c>
      <c r="I28" s="447">
        <v>2374253278</v>
      </c>
      <c r="J28" s="40"/>
      <c r="K28" s="40"/>
      <c r="L28" s="40"/>
      <c r="M28" s="40"/>
      <c r="N28" s="30">
        <f t="shared" si="0"/>
        <v>1500000000</v>
      </c>
      <c r="O28" s="32">
        <f t="shared" si="0"/>
        <v>2374253278</v>
      </c>
      <c r="P28" s="32">
        <f t="shared" si="0"/>
        <v>0</v>
      </c>
      <c r="Q28" s="40">
        <v>295186829</v>
      </c>
      <c r="R28" s="40"/>
      <c r="S28" s="32">
        <f t="shared" si="1"/>
        <v>295186829</v>
      </c>
      <c r="T28" s="33">
        <v>0</v>
      </c>
      <c r="U28" s="33">
        <v>0</v>
      </c>
      <c r="V28" s="33">
        <v>0</v>
      </c>
      <c r="W28" s="36"/>
      <c r="X28" s="36"/>
      <c r="Y28" s="36"/>
      <c r="Z28" s="36"/>
      <c r="AA28" s="28">
        <v>0</v>
      </c>
      <c r="AB28" s="36"/>
      <c r="AC28" s="36"/>
      <c r="AD28" s="36"/>
      <c r="AE28" s="37"/>
      <c r="AF28" s="37"/>
      <c r="AG28" s="37"/>
      <c r="AH28" s="37"/>
      <c r="AI28" s="37"/>
      <c r="AJ28" s="37"/>
      <c r="AK28" s="37"/>
      <c r="AL28" s="37"/>
      <c r="AM28" s="37"/>
      <c r="AN28" s="37"/>
      <c r="AO28" s="37"/>
      <c r="AP28" s="37"/>
    </row>
    <row r="29" spans="1:42" ht="60" x14ac:dyDescent="0.25">
      <c r="A29" s="28"/>
      <c r="B29" s="28"/>
      <c r="C29" s="28"/>
      <c r="D29" s="28"/>
      <c r="E29" s="29"/>
      <c r="F29" s="28"/>
      <c r="G29" s="28"/>
      <c r="H29" s="30"/>
      <c r="I29" s="447"/>
      <c r="J29" s="40"/>
      <c r="K29" s="40"/>
      <c r="L29" s="40"/>
      <c r="M29" s="40"/>
      <c r="N29" s="30">
        <f t="shared" si="0"/>
        <v>0</v>
      </c>
      <c r="O29" s="32">
        <f t="shared" si="0"/>
        <v>0</v>
      </c>
      <c r="P29" s="32">
        <f t="shared" si="0"/>
        <v>0</v>
      </c>
      <c r="Q29" s="40"/>
      <c r="R29" s="40"/>
      <c r="S29" s="32">
        <f t="shared" si="1"/>
        <v>0</v>
      </c>
      <c r="T29" s="33" t="s">
        <v>2449</v>
      </c>
      <c r="U29" s="33" t="s">
        <v>200</v>
      </c>
      <c r="V29" s="33">
        <v>30</v>
      </c>
      <c r="W29" s="36">
        <v>12</v>
      </c>
      <c r="X29" s="36"/>
      <c r="Y29" s="36">
        <v>2</v>
      </c>
      <c r="Z29" s="36"/>
      <c r="AA29" s="28">
        <v>180</v>
      </c>
      <c r="AB29" s="36">
        <v>60</v>
      </c>
      <c r="AC29" s="36"/>
      <c r="AD29" s="36" t="s">
        <v>2450</v>
      </c>
      <c r="AE29" s="37"/>
      <c r="AF29" s="37"/>
      <c r="AG29" s="37"/>
      <c r="AH29" s="37" t="s">
        <v>192</v>
      </c>
      <c r="AI29" s="37" t="s">
        <v>192</v>
      </c>
      <c r="AJ29" s="37" t="s">
        <v>192</v>
      </c>
      <c r="AK29" s="37" t="s">
        <v>192</v>
      </c>
      <c r="AL29" s="37" t="s">
        <v>192</v>
      </c>
      <c r="AM29" s="37" t="s">
        <v>192</v>
      </c>
      <c r="AN29" s="37" t="s">
        <v>192</v>
      </c>
      <c r="AO29" s="37"/>
      <c r="AP29" s="37"/>
    </row>
    <row r="30" spans="1:42" ht="45" x14ac:dyDescent="0.25">
      <c r="A30" s="28"/>
      <c r="B30" s="28"/>
      <c r="C30" s="28"/>
      <c r="D30" s="28"/>
      <c r="E30" s="29"/>
      <c r="F30" s="28"/>
      <c r="G30" s="28"/>
      <c r="H30" s="30"/>
      <c r="I30" s="447"/>
      <c r="J30" s="40"/>
      <c r="K30" s="40"/>
      <c r="L30" s="40"/>
      <c r="M30" s="40"/>
      <c r="N30" s="30">
        <f t="shared" si="0"/>
        <v>0</v>
      </c>
      <c r="O30" s="32">
        <f t="shared" si="0"/>
        <v>0</v>
      </c>
      <c r="P30" s="32">
        <f t="shared" si="0"/>
        <v>0</v>
      </c>
      <c r="Q30" s="40"/>
      <c r="R30" s="40"/>
      <c r="S30" s="32">
        <f t="shared" si="1"/>
        <v>0</v>
      </c>
      <c r="T30" s="33" t="s">
        <v>2451</v>
      </c>
      <c r="U30" s="33" t="s">
        <v>209</v>
      </c>
      <c r="V30" s="33">
        <v>52</v>
      </c>
      <c r="W30" s="36">
        <v>114</v>
      </c>
      <c r="X30" s="36"/>
      <c r="Y30" s="36">
        <v>0</v>
      </c>
      <c r="Z30" s="36"/>
      <c r="AA30" s="28">
        <v>90</v>
      </c>
      <c r="AB30" s="36">
        <v>0</v>
      </c>
      <c r="AC30" s="36"/>
      <c r="AD30" s="36" t="s">
        <v>2452</v>
      </c>
      <c r="AE30" s="37"/>
      <c r="AF30" s="37"/>
      <c r="AG30" s="37"/>
      <c r="AH30" s="37" t="s">
        <v>192</v>
      </c>
      <c r="AI30" s="37" t="s">
        <v>192</v>
      </c>
      <c r="AJ30" s="37" t="s">
        <v>192</v>
      </c>
      <c r="AK30" s="37"/>
      <c r="AL30" s="37"/>
      <c r="AM30" s="37"/>
      <c r="AN30" s="37"/>
      <c r="AO30" s="37"/>
      <c r="AP30" s="37"/>
    </row>
    <row r="31" spans="1:42" ht="36" x14ac:dyDescent="0.25">
      <c r="A31" s="28"/>
      <c r="B31" s="28"/>
      <c r="C31" s="28"/>
      <c r="D31" s="28"/>
      <c r="E31" s="29"/>
      <c r="F31" s="28"/>
      <c r="G31" s="28"/>
      <c r="H31" s="30"/>
      <c r="I31" s="447"/>
      <c r="J31" s="40"/>
      <c r="K31" s="40"/>
      <c r="L31" s="40"/>
      <c r="M31" s="40"/>
      <c r="N31" s="30">
        <f t="shared" si="0"/>
        <v>0</v>
      </c>
      <c r="O31" s="32">
        <f t="shared" si="0"/>
        <v>0</v>
      </c>
      <c r="P31" s="32">
        <f t="shared" si="0"/>
        <v>0</v>
      </c>
      <c r="Q31" s="40"/>
      <c r="R31" s="40"/>
      <c r="S31" s="32">
        <f t="shared" si="1"/>
        <v>0</v>
      </c>
      <c r="T31" s="33" t="s">
        <v>2453</v>
      </c>
      <c r="U31" s="33" t="s">
        <v>209</v>
      </c>
      <c r="V31" s="33">
        <v>1</v>
      </c>
      <c r="W31" s="36">
        <v>1</v>
      </c>
      <c r="X31" s="36"/>
      <c r="Y31" s="36">
        <v>1</v>
      </c>
      <c r="Z31" s="36"/>
      <c r="AA31" s="28">
        <v>270</v>
      </c>
      <c r="AB31" s="36">
        <v>130</v>
      </c>
      <c r="AC31" s="36"/>
      <c r="AD31" s="36"/>
      <c r="AE31" s="37"/>
      <c r="AF31" s="37" t="s">
        <v>192</v>
      </c>
      <c r="AG31" s="37" t="s">
        <v>192</v>
      </c>
      <c r="AH31" s="37" t="s">
        <v>192</v>
      </c>
      <c r="AI31" s="37" t="s">
        <v>192</v>
      </c>
      <c r="AJ31" s="37" t="s">
        <v>192</v>
      </c>
      <c r="AK31" s="37" t="s">
        <v>192</v>
      </c>
      <c r="AL31" s="37" t="s">
        <v>192</v>
      </c>
      <c r="AM31" s="37" t="s">
        <v>192</v>
      </c>
      <c r="AN31" s="37" t="s">
        <v>192</v>
      </c>
      <c r="AO31" s="37"/>
      <c r="AP31" s="37"/>
    </row>
    <row r="32" spans="1:42" ht="72" x14ac:dyDescent="0.25">
      <c r="A32" s="28"/>
      <c r="B32" s="28"/>
      <c r="C32" s="28"/>
      <c r="D32" s="28"/>
      <c r="E32" s="29"/>
      <c r="F32" s="28"/>
      <c r="G32" s="28"/>
      <c r="H32" s="30"/>
      <c r="I32" s="447"/>
      <c r="J32" s="40"/>
      <c r="K32" s="40"/>
      <c r="L32" s="40"/>
      <c r="M32" s="40"/>
      <c r="N32" s="30">
        <f t="shared" si="0"/>
        <v>0</v>
      </c>
      <c r="O32" s="32">
        <f t="shared" si="0"/>
        <v>0</v>
      </c>
      <c r="P32" s="32">
        <f t="shared" si="0"/>
        <v>0</v>
      </c>
      <c r="Q32" s="40"/>
      <c r="R32" s="40"/>
      <c r="S32" s="32">
        <f t="shared" si="1"/>
        <v>0</v>
      </c>
      <c r="T32" s="33" t="s">
        <v>2454</v>
      </c>
      <c r="U32" s="33" t="s">
        <v>209</v>
      </c>
      <c r="V32" s="33">
        <v>1</v>
      </c>
      <c r="W32" s="36">
        <v>1</v>
      </c>
      <c r="X32" s="36"/>
      <c r="Y32" s="36">
        <v>1</v>
      </c>
      <c r="Z32" s="36"/>
      <c r="AA32" s="28">
        <v>300</v>
      </c>
      <c r="AB32" s="36">
        <v>60</v>
      </c>
      <c r="AC32" s="36"/>
      <c r="AD32" s="36" t="s">
        <v>2455</v>
      </c>
      <c r="AE32" s="37"/>
      <c r="AF32" s="37"/>
      <c r="AG32" s="37" t="s">
        <v>192</v>
      </c>
      <c r="AH32" s="37" t="s">
        <v>192</v>
      </c>
      <c r="AI32" s="37" t="s">
        <v>192</v>
      </c>
      <c r="AJ32" s="37" t="s">
        <v>192</v>
      </c>
      <c r="AK32" s="37" t="s">
        <v>192</v>
      </c>
      <c r="AL32" s="37" t="s">
        <v>192</v>
      </c>
      <c r="AM32" s="37" t="s">
        <v>192</v>
      </c>
      <c r="AN32" s="37" t="s">
        <v>192</v>
      </c>
      <c r="AO32" s="37" t="s">
        <v>192</v>
      </c>
      <c r="AP32" s="37"/>
    </row>
    <row r="33" spans="1:42" ht="105" x14ac:dyDescent="0.25">
      <c r="A33" s="37" t="s">
        <v>23</v>
      </c>
      <c r="B33" s="37" t="s">
        <v>1146</v>
      </c>
      <c r="C33" s="37" t="s">
        <v>1236</v>
      </c>
      <c r="D33" s="37">
        <v>212110000</v>
      </c>
      <c r="E33" s="29" t="s">
        <v>2456</v>
      </c>
      <c r="F33" s="28">
        <v>29142001</v>
      </c>
      <c r="G33" s="28" t="s">
        <v>2457</v>
      </c>
      <c r="H33" s="30">
        <v>1200000000</v>
      </c>
      <c r="I33" s="449">
        <v>1200000000</v>
      </c>
      <c r="J33" s="40"/>
      <c r="K33" s="40"/>
      <c r="L33" s="40"/>
      <c r="M33" s="40"/>
      <c r="N33" s="30">
        <f t="shared" si="0"/>
        <v>1200000000</v>
      </c>
      <c r="O33" s="32">
        <f t="shared" si="0"/>
        <v>1200000000</v>
      </c>
      <c r="P33" s="32">
        <f t="shared" si="0"/>
        <v>0</v>
      </c>
      <c r="Q33" s="40"/>
      <c r="R33" s="40"/>
      <c r="S33" s="32">
        <f t="shared" si="1"/>
        <v>0</v>
      </c>
      <c r="T33" s="33">
        <v>0</v>
      </c>
      <c r="U33" s="33">
        <v>0</v>
      </c>
      <c r="V33" s="33">
        <v>0</v>
      </c>
      <c r="W33" s="36"/>
      <c r="X33" s="36"/>
      <c r="Y33" s="36"/>
      <c r="Z33" s="36"/>
      <c r="AA33" s="28">
        <v>0</v>
      </c>
      <c r="AB33" s="36"/>
      <c r="AC33" s="36"/>
      <c r="AD33" s="36"/>
      <c r="AE33" s="37"/>
      <c r="AF33" s="37"/>
      <c r="AG33" s="37"/>
      <c r="AH33" s="37"/>
      <c r="AI33" s="37"/>
      <c r="AJ33" s="37"/>
      <c r="AK33" s="37"/>
      <c r="AL33" s="37"/>
      <c r="AM33" s="37"/>
      <c r="AN33" s="37"/>
      <c r="AO33" s="37"/>
      <c r="AP33" s="37"/>
    </row>
    <row r="34" spans="1:42" ht="45" x14ac:dyDescent="0.25">
      <c r="A34" s="28"/>
      <c r="B34" s="28"/>
      <c r="C34" s="28"/>
      <c r="D34" s="28"/>
      <c r="E34" s="29"/>
      <c r="F34" s="28"/>
      <c r="G34" s="28"/>
      <c r="H34" s="30"/>
      <c r="I34" s="447"/>
      <c r="J34" s="40"/>
      <c r="K34" s="40"/>
      <c r="L34" s="40"/>
      <c r="M34" s="40"/>
      <c r="N34" s="30">
        <f t="shared" si="0"/>
        <v>0</v>
      </c>
      <c r="O34" s="32">
        <f t="shared" si="0"/>
        <v>0</v>
      </c>
      <c r="P34" s="32">
        <f t="shared" si="0"/>
        <v>0</v>
      </c>
      <c r="Q34" s="40"/>
      <c r="R34" s="40"/>
      <c r="S34" s="32">
        <f t="shared" si="1"/>
        <v>0</v>
      </c>
      <c r="T34" s="33" t="s">
        <v>2458</v>
      </c>
      <c r="U34" s="33" t="s">
        <v>2459</v>
      </c>
      <c r="V34" s="33">
        <v>1</v>
      </c>
      <c r="W34" s="36">
        <v>1</v>
      </c>
      <c r="X34" s="36"/>
      <c r="Y34" s="36">
        <v>1</v>
      </c>
      <c r="Z34" s="36"/>
      <c r="AA34" s="28">
        <v>90</v>
      </c>
      <c r="AB34" s="36">
        <v>90</v>
      </c>
      <c r="AC34" s="36"/>
      <c r="AD34" s="10" t="s">
        <v>2460</v>
      </c>
      <c r="AE34" s="37"/>
      <c r="AF34" s="37" t="s">
        <v>192</v>
      </c>
      <c r="AG34" s="37" t="s">
        <v>192</v>
      </c>
      <c r="AH34" s="37" t="s">
        <v>192</v>
      </c>
      <c r="AI34" s="37"/>
      <c r="AJ34" s="37"/>
      <c r="AK34" s="37"/>
      <c r="AL34" s="37"/>
      <c r="AM34" s="37"/>
      <c r="AN34" s="37"/>
      <c r="AO34" s="37"/>
      <c r="AP34" s="37"/>
    </row>
    <row r="35" spans="1:42" ht="24" x14ac:dyDescent="0.25">
      <c r="A35" s="28"/>
      <c r="B35" s="28"/>
      <c r="C35" s="28"/>
      <c r="D35" s="28"/>
      <c r="E35" s="29"/>
      <c r="F35" s="28"/>
      <c r="G35" s="28"/>
      <c r="H35" s="30"/>
      <c r="I35" s="447"/>
      <c r="J35" s="40"/>
      <c r="K35" s="40"/>
      <c r="L35" s="40"/>
      <c r="M35" s="40"/>
      <c r="N35" s="30">
        <f t="shared" si="0"/>
        <v>0</v>
      </c>
      <c r="O35" s="32">
        <f t="shared" si="0"/>
        <v>0</v>
      </c>
      <c r="P35" s="32">
        <f t="shared" si="0"/>
        <v>0</v>
      </c>
      <c r="Q35" s="40"/>
      <c r="R35" s="40"/>
      <c r="S35" s="32">
        <f t="shared" si="1"/>
        <v>0</v>
      </c>
      <c r="T35" s="33" t="s">
        <v>2461</v>
      </c>
      <c r="U35" s="33" t="s">
        <v>2459</v>
      </c>
      <c r="V35" s="33">
        <v>1</v>
      </c>
      <c r="W35" s="36">
        <v>1</v>
      </c>
      <c r="X35" s="36"/>
      <c r="Y35" s="36">
        <v>1</v>
      </c>
      <c r="Z35" s="36"/>
      <c r="AA35" s="28">
        <v>30</v>
      </c>
      <c r="AB35" s="36">
        <v>30</v>
      </c>
      <c r="AC35" s="36"/>
      <c r="AD35" s="10" t="s">
        <v>2462</v>
      </c>
      <c r="AE35" s="37"/>
      <c r="AF35" s="37" t="s">
        <v>192</v>
      </c>
      <c r="AG35" s="37" t="s">
        <v>192</v>
      </c>
      <c r="AH35" s="37" t="s">
        <v>192</v>
      </c>
      <c r="AI35" s="37"/>
      <c r="AJ35" s="37"/>
      <c r="AK35" s="37"/>
      <c r="AL35" s="37"/>
      <c r="AM35" s="37"/>
      <c r="AN35" s="37"/>
      <c r="AO35" s="37"/>
      <c r="AP35" s="37"/>
    </row>
    <row r="36" spans="1:42" ht="36" x14ac:dyDescent="0.25">
      <c r="A36" s="28"/>
      <c r="B36" s="28"/>
      <c r="C36" s="28"/>
      <c r="D36" s="28"/>
      <c r="E36" s="29"/>
      <c r="F36" s="28"/>
      <c r="G36" s="28"/>
      <c r="H36" s="30"/>
      <c r="I36" s="447"/>
      <c r="J36" s="40"/>
      <c r="K36" s="40"/>
      <c r="L36" s="40"/>
      <c r="M36" s="40"/>
      <c r="N36" s="30">
        <f t="shared" si="0"/>
        <v>0</v>
      </c>
      <c r="O36" s="32">
        <f t="shared" si="0"/>
        <v>0</v>
      </c>
      <c r="P36" s="32">
        <f t="shared" si="0"/>
        <v>0</v>
      </c>
      <c r="Q36" s="40"/>
      <c r="R36" s="40"/>
      <c r="S36" s="32">
        <f t="shared" si="1"/>
        <v>0</v>
      </c>
      <c r="T36" s="33" t="s">
        <v>2463</v>
      </c>
      <c r="U36" s="33" t="s">
        <v>2459</v>
      </c>
      <c r="V36" s="33">
        <v>1</v>
      </c>
      <c r="W36" s="36">
        <v>1</v>
      </c>
      <c r="X36" s="36"/>
      <c r="Y36" s="36">
        <v>0</v>
      </c>
      <c r="Z36" s="36"/>
      <c r="AA36" s="28">
        <v>90</v>
      </c>
      <c r="AB36" s="36">
        <v>0</v>
      </c>
      <c r="AC36" s="36"/>
      <c r="AD36" s="10" t="s">
        <v>2464</v>
      </c>
      <c r="AE36" s="37"/>
      <c r="AF36" s="37" t="s">
        <v>192</v>
      </c>
      <c r="AG36" s="37" t="s">
        <v>192</v>
      </c>
      <c r="AH36" s="37" t="s">
        <v>192</v>
      </c>
      <c r="AI36" s="37"/>
      <c r="AJ36" s="37"/>
      <c r="AK36" s="37"/>
      <c r="AL36" s="37"/>
      <c r="AM36" s="37"/>
      <c r="AN36" s="37"/>
      <c r="AO36" s="37"/>
      <c r="AP36" s="37"/>
    </row>
    <row r="37" spans="1:42" ht="96" x14ac:dyDescent="0.25">
      <c r="A37" s="37" t="s">
        <v>52</v>
      </c>
      <c r="B37" s="37" t="s">
        <v>2465</v>
      </c>
      <c r="C37" s="37" t="s">
        <v>2466</v>
      </c>
      <c r="D37" s="37">
        <v>221120008</v>
      </c>
      <c r="E37" s="29" t="s">
        <v>2467</v>
      </c>
      <c r="F37" s="28">
        <v>22219001</v>
      </c>
      <c r="G37" s="28" t="s">
        <v>2468</v>
      </c>
      <c r="H37" s="30">
        <v>5100000000</v>
      </c>
      <c r="I37" s="447">
        <v>5100000000</v>
      </c>
      <c r="J37" s="40"/>
      <c r="K37" s="40"/>
      <c r="L37" s="40"/>
      <c r="M37" s="40"/>
      <c r="N37" s="30">
        <f t="shared" si="0"/>
        <v>5100000000</v>
      </c>
      <c r="O37" s="32">
        <f t="shared" si="0"/>
        <v>5100000000</v>
      </c>
      <c r="P37" s="32">
        <f t="shared" si="0"/>
        <v>0</v>
      </c>
      <c r="Q37" s="40"/>
      <c r="R37" s="40"/>
      <c r="S37" s="32">
        <f t="shared" si="1"/>
        <v>0</v>
      </c>
      <c r="T37" s="33">
        <v>0</v>
      </c>
      <c r="U37" s="33">
        <v>0</v>
      </c>
      <c r="V37" s="33">
        <v>0</v>
      </c>
      <c r="W37" s="36"/>
      <c r="X37" s="36"/>
      <c r="Y37" s="36"/>
      <c r="Z37" s="36"/>
      <c r="AA37" s="28">
        <v>0</v>
      </c>
      <c r="AB37" s="36"/>
      <c r="AC37" s="36"/>
      <c r="AD37" s="36"/>
      <c r="AE37" s="37"/>
      <c r="AF37" s="37"/>
      <c r="AG37" s="37"/>
      <c r="AH37" s="37"/>
      <c r="AI37" s="37"/>
      <c r="AJ37" s="37"/>
      <c r="AK37" s="37"/>
      <c r="AL37" s="37"/>
      <c r="AM37" s="37"/>
      <c r="AN37" s="37"/>
      <c r="AO37" s="37"/>
      <c r="AP37" s="37"/>
    </row>
    <row r="38" spans="1:42" ht="120" x14ac:dyDescent="0.25">
      <c r="A38" s="28"/>
      <c r="B38" s="28"/>
      <c r="C38" s="28"/>
      <c r="D38" s="28"/>
      <c r="E38" s="29"/>
      <c r="F38" s="28"/>
      <c r="G38" s="28"/>
      <c r="H38" s="30"/>
      <c r="I38" s="447"/>
      <c r="J38" s="40"/>
      <c r="K38" s="40"/>
      <c r="L38" s="40"/>
      <c r="M38" s="40"/>
      <c r="N38" s="30">
        <f t="shared" si="0"/>
        <v>0</v>
      </c>
      <c r="O38" s="32">
        <f t="shared" si="0"/>
        <v>0</v>
      </c>
      <c r="P38" s="32">
        <f t="shared" si="0"/>
        <v>0</v>
      </c>
      <c r="Q38" s="40"/>
      <c r="R38" s="40"/>
      <c r="S38" s="32">
        <f t="shared" si="1"/>
        <v>0</v>
      </c>
      <c r="T38" s="33" t="s">
        <v>2469</v>
      </c>
      <c r="U38" s="33" t="s">
        <v>2470</v>
      </c>
      <c r="V38" s="33">
        <v>1</v>
      </c>
      <c r="W38" s="10">
        <v>1</v>
      </c>
      <c r="X38" s="36"/>
      <c r="Y38" s="36">
        <v>0</v>
      </c>
      <c r="Z38" s="36"/>
      <c r="AA38" s="28">
        <v>150</v>
      </c>
      <c r="AB38" s="36">
        <v>0</v>
      </c>
      <c r="AC38" s="36"/>
      <c r="AD38" s="36" t="s">
        <v>2471</v>
      </c>
      <c r="AE38" s="37"/>
      <c r="AF38" s="37"/>
      <c r="AG38" s="37"/>
      <c r="AH38" s="37"/>
      <c r="AI38" s="37"/>
      <c r="AJ38" s="37"/>
      <c r="AK38" s="37" t="s">
        <v>192</v>
      </c>
      <c r="AL38" s="37" t="s">
        <v>192</v>
      </c>
      <c r="AM38" s="37" t="s">
        <v>192</v>
      </c>
      <c r="AN38" s="37" t="s">
        <v>192</v>
      </c>
      <c r="AO38" s="37" t="s">
        <v>192</v>
      </c>
      <c r="AP38" s="37" t="s">
        <v>192</v>
      </c>
    </row>
    <row r="39" spans="1:42" ht="132" x14ac:dyDescent="0.25">
      <c r="A39" s="37" t="s">
        <v>52</v>
      </c>
      <c r="B39" s="37" t="s">
        <v>2465</v>
      </c>
      <c r="C39" s="37" t="s">
        <v>2466</v>
      </c>
      <c r="D39" s="37">
        <v>221140008</v>
      </c>
      <c r="E39" s="29" t="s">
        <v>1432</v>
      </c>
      <c r="F39" s="28">
        <v>22200001</v>
      </c>
      <c r="G39" s="28" t="s">
        <v>2472</v>
      </c>
      <c r="H39" s="30">
        <v>1000000000</v>
      </c>
      <c r="I39" s="449">
        <v>300000000</v>
      </c>
      <c r="J39" s="40"/>
      <c r="K39" s="40"/>
      <c r="L39" s="40"/>
      <c r="M39" s="40"/>
      <c r="N39" s="30">
        <f t="shared" si="0"/>
        <v>1000000000</v>
      </c>
      <c r="O39" s="32">
        <f t="shared" si="0"/>
        <v>300000000</v>
      </c>
      <c r="P39" s="32">
        <f t="shared" si="0"/>
        <v>0</v>
      </c>
      <c r="Q39" s="461">
        <v>299399600</v>
      </c>
      <c r="R39" s="40"/>
      <c r="S39" s="32">
        <f t="shared" si="1"/>
        <v>299399600</v>
      </c>
      <c r="T39" s="33">
        <v>0</v>
      </c>
      <c r="U39" s="33">
        <v>0</v>
      </c>
      <c r="V39" s="33">
        <v>0</v>
      </c>
      <c r="W39" s="36"/>
      <c r="X39" s="36"/>
      <c r="Y39" s="36"/>
      <c r="Z39" s="36"/>
      <c r="AA39" s="28">
        <v>0</v>
      </c>
      <c r="AB39" s="36"/>
      <c r="AC39" s="36"/>
      <c r="AD39" s="36"/>
      <c r="AE39" s="37"/>
      <c r="AF39" s="37"/>
      <c r="AG39" s="37"/>
      <c r="AH39" s="37"/>
      <c r="AI39" s="37"/>
      <c r="AJ39" s="37"/>
      <c r="AK39" s="37"/>
      <c r="AL39" s="37"/>
      <c r="AM39" s="37"/>
      <c r="AN39" s="37"/>
      <c r="AO39" s="37"/>
      <c r="AP39" s="37"/>
    </row>
    <row r="40" spans="1:42" ht="60" x14ac:dyDescent="0.25">
      <c r="A40" s="28"/>
      <c r="B40" s="28"/>
      <c r="C40" s="28"/>
      <c r="D40" s="28"/>
      <c r="E40" s="29"/>
      <c r="F40" s="28"/>
      <c r="G40" s="28"/>
      <c r="H40" s="30"/>
      <c r="I40" s="447"/>
      <c r="J40" s="40"/>
      <c r="K40" s="40"/>
      <c r="L40" s="40"/>
      <c r="M40" s="40"/>
      <c r="N40" s="30">
        <f t="shared" si="0"/>
        <v>0</v>
      </c>
      <c r="O40" s="32">
        <f t="shared" si="0"/>
        <v>0</v>
      </c>
      <c r="P40" s="32">
        <f t="shared" si="0"/>
        <v>0</v>
      </c>
      <c r="Q40" s="40"/>
      <c r="R40" s="40"/>
      <c r="S40" s="32">
        <f t="shared" si="1"/>
        <v>0</v>
      </c>
      <c r="T40" s="33" t="s">
        <v>2473</v>
      </c>
      <c r="U40" s="33" t="s">
        <v>2474</v>
      </c>
      <c r="V40" s="33">
        <v>1</v>
      </c>
      <c r="W40" s="36">
        <v>1</v>
      </c>
      <c r="X40" s="36"/>
      <c r="Y40" s="36">
        <v>1</v>
      </c>
      <c r="Z40" s="36"/>
      <c r="AA40" s="28">
        <v>300</v>
      </c>
      <c r="AB40" s="36">
        <v>180</v>
      </c>
      <c r="AC40" s="36"/>
      <c r="AD40" s="36"/>
      <c r="AE40" s="37" t="s">
        <v>192</v>
      </c>
      <c r="AF40" s="37" t="s">
        <v>192</v>
      </c>
      <c r="AG40" s="37" t="s">
        <v>192</v>
      </c>
      <c r="AH40" s="37" t="s">
        <v>192</v>
      </c>
      <c r="AI40" s="37" t="s">
        <v>192</v>
      </c>
      <c r="AJ40" s="37" t="s">
        <v>192</v>
      </c>
      <c r="AK40" s="37" t="s">
        <v>192</v>
      </c>
      <c r="AL40" s="37" t="s">
        <v>192</v>
      </c>
      <c r="AM40" s="37" t="s">
        <v>192</v>
      </c>
      <c r="AN40" s="37" t="s">
        <v>192</v>
      </c>
      <c r="AO40" s="37" t="s">
        <v>192</v>
      </c>
      <c r="AP40" s="37" t="s">
        <v>192</v>
      </c>
    </row>
    <row r="41" spans="1:42" ht="48" x14ac:dyDescent="0.25">
      <c r="A41" s="28"/>
      <c r="B41" s="28"/>
      <c r="C41" s="28"/>
      <c r="D41" s="28"/>
      <c r="E41" s="29"/>
      <c r="F41" s="28"/>
      <c r="G41" s="28"/>
      <c r="H41" s="30"/>
      <c r="I41" s="447"/>
      <c r="J41" s="40"/>
      <c r="K41" s="40"/>
      <c r="L41" s="40"/>
      <c r="M41" s="40"/>
      <c r="N41" s="30">
        <f t="shared" ref="N41:P72" si="2">H41+K41</f>
        <v>0</v>
      </c>
      <c r="O41" s="32">
        <f t="shared" si="2"/>
        <v>0</v>
      </c>
      <c r="P41" s="32">
        <f t="shared" si="2"/>
        <v>0</v>
      </c>
      <c r="Q41" s="40"/>
      <c r="R41" s="40"/>
      <c r="S41" s="32">
        <f t="shared" si="1"/>
        <v>0</v>
      </c>
      <c r="T41" s="33" t="s">
        <v>2475</v>
      </c>
      <c r="U41" s="33" t="s">
        <v>2474</v>
      </c>
      <c r="V41" s="33">
        <v>43</v>
      </c>
      <c r="W41" s="36">
        <v>43</v>
      </c>
      <c r="X41" s="36"/>
      <c r="Y41" s="36">
        <v>22</v>
      </c>
      <c r="Z41" s="36"/>
      <c r="AA41" s="28">
        <v>330</v>
      </c>
      <c r="AB41" s="36">
        <v>150</v>
      </c>
      <c r="AC41" s="36"/>
      <c r="AD41" s="36"/>
      <c r="AE41" s="37"/>
      <c r="AF41" s="37" t="s">
        <v>192</v>
      </c>
      <c r="AG41" s="37" t="s">
        <v>192</v>
      </c>
      <c r="AH41" s="37" t="s">
        <v>192</v>
      </c>
      <c r="AI41" s="37" t="s">
        <v>192</v>
      </c>
      <c r="AJ41" s="37" t="s">
        <v>192</v>
      </c>
      <c r="AK41" s="37" t="s">
        <v>192</v>
      </c>
      <c r="AL41" s="37" t="s">
        <v>192</v>
      </c>
      <c r="AM41" s="37" t="s">
        <v>192</v>
      </c>
      <c r="AN41" s="37" t="s">
        <v>192</v>
      </c>
      <c r="AO41" s="37" t="s">
        <v>192</v>
      </c>
      <c r="AP41" s="37" t="s">
        <v>192</v>
      </c>
    </row>
    <row r="42" spans="1:42" ht="210" x14ac:dyDescent="0.25">
      <c r="A42" s="28"/>
      <c r="B42" s="28"/>
      <c r="C42" s="28"/>
      <c r="D42" s="28"/>
      <c r="E42" s="29"/>
      <c r="F42" s="28"/>
      <c r="G42" s="28"/>
      <c r="H42" s="30"/>
      <c r="I42" s="447"/>
      <c r="J42" s="40"/>
      <c r="K42" s="40"/>
      <c r="L42" s="40"/>
      <c r="M42" s="40"/>
      <c r="N42" s="30">
        <f t="shared" si="2"/>
        <v>0</v>
      </c>
      <c r="O42" s="32">
        <f t="shared" si="2"/>
        <v>0</v>
      </c>
      <c r="P42" s="32">
        <f t="shared" si="2"/>
        <v>0</v>
      </c>
      <c r="Q42" s="40"/>
      <c r="R42" s="40"/>
      <c r="S42" s="32">
        <f t="shared" si="1"/>
        <v>0</v>
      </c>
      <c r="T42" s="33" t="s">
        <v>2476</v>
      </c>
      <c r="U42" s="33" t="s">
        <v>2477</v>
      </c>
      <c r="V42" s="33">
        <v>2</v>
      </c>
      <c r="W42" s="36">
        <v>4</v>
      </c>
      <c r="X42" s="36"/>
      <c r="Y42" s="36">
        <v>2</v>
      </c>
      <c r="Z42" s="36"/>
      <c r="AA42" s="28">
        <v>30</v>
      </c>
      <c r="AB42" s="36">
        <v>30</v>
      </c>
      <c r="AC42" s="36"/>
      <c r="AD42" s="36" t="s">
        <v>2478</v>
      </c>
      <c r="AE42" s="37"/>
      <c r="AF42" s="37"/>
      <c r="AG42" s="37" t="s">
        <v>192</v>
      </c>
      <c r="AH42" s="37"/>
      <c r="AI42" s="37"/>
      <c r="AJ42" s="37"/>
      <c r="AK42" s="37"/>
      <c r="AL42" s="37"/>
      <c r="AM42" s="37" t="s">
        <v>192</v>
      </c>
      <c r="AN42" s="37"/>
      <c r="AO42" s="37"/>
      <c r="AP42" s="37"/>
    </row>
    <row r="43" spans="1:42" ht="36" x14ac:dyDescent="0.25">
      <c r="A43" s="28"/>
      <c r="B43" s="28"/>
      <c r="C43" s="28"/>
      <c r="D43" s="28"/>
      <c r="E43" s="29"/>
      <c r="F43" s="28"/>
      <c r="G43" s="28"/>
      <c r="H43" s="30"/>
      <c r="I43" s="447"/>
      <c r="J43" s="40"/>
      <c r="K43" s="40"/>
      <c r="L43" s="40"/>
      <c r="M43" s="40"/>
      <c r="N43" s="30">
        <f t="shared" si="2"/>
        <v>0</v>
      </c>
      <c r="O43" s="32">
        <f t="shared" si="2"/>
        <v>0</v>
      </c>
      <c r="P43" s="32">
        <f t="shared" si="2"/>
        <v>0</v>
      </c>
      <c r="Q43" s="40"/>
      <c r="R43" s="40"/>
      <c r="S43" s="32">
        <f t="shared" si="1"/>
        <v>0</v>
      </c>
      <c r="T43" s="33" t="s">
        <v>2479</v>
      </c>
      <c r="U43" s="33" t="s">
        <v>2474</v>
      </c>
      <c r="V43" s="33">
        <v>1</v>
      </c>
      <c r="W43" s="36">
        <v>1</v>
      </c>
      <c r="X43" s="36"/>
      <c r="Y43" s="36">
        <v>1</v>
      </c>
      <c r="Z43" s="36"/>
      <c r="AA43" s="28">
        <v>360</v>
      </c>
      <c r="AB43" s="36">
        <v>180</v>
      </c>
      <c r="AC43" s="36"/>
      <c r="AD43" s="36"/>
      <c r="AE43" s="37" t="s">
        <v>192</v>
      </c>
      <c r="AF43" s="37" t="s">
        <v>192</v>
      </c>
      <c r="AG43" s="37" t="s">
        <v>192</v>
      </c>
      <c r="AH43" s="37" t="s">
        <v>192</v>
      </c>
      <c r="AI43" s="37" t="s">
        <v>192</v>
      </c>
      <c r="AJ43" s="37" t="s">
        <v>192</v>
      </c>
      <c r="AK43" s="37" t="s">
        <v>192</v>
      </c>
      <c r="AL43" s="37" t="s">
        <v>192</v>
      </c>
      <c r="AM43" s="37" t="s">
        <v>192</v>
      </c>
      <c r="AN43" s="37" t="s">
        <v>192</v>
      </c>
      <c r="AO43" s="37" t="s">
        <v>192</v>
      </c>
      <c r="AP43" s="37" t="s">
        <v>192</v>
      </c>
    </row>
    <row r="44" spans="1:42" ht="72" x14ac:dyDescent="0.25">
      <c r="A44" s="37" t="s">
        <v>52</v>
      </c>
      <c r="B44" s="37" t="s">
        <v>2465</v>
      </c>
      <c r="C44" s="37" t="s">
        <v>2480</v>
      </c>
      <c r="D44" s="37">
        <v>221210007</v>
      </c>
      <c r="E44" s="29" t="s">
        <v>2481</v>
      </c>
      <c r="F44" s="28">
        <v>22208001</v>
      </c>
      <c r="G44" s="28" t="s">
        <v>2482</v>
      </c>
      <c r="H44" s="30">
        <v>10270675000</v>
      </c>
      <c r="I44" s="449">
        <v>17522175000</v>
      </c>
      <c r="J44" s="40"/>
      <c r="K44" s="40"/>
      <c r="L44" s="40"/>
      <c r="M44" s="40"/>
      <c r="N44" s="30">
        <f t="shared" si="2"/>
        <v>10270675000</v>
      </c>
      <c r="O44" s="32">
        <f t="shared" si="2"/>
        <v>17522175000</v>
      </c>
      <c r="P44" s="32">
        <f t="shared" si="2"/>
        <v>0</v>
      </c>
      <c r="Q44" s="40">
        <v>4434737795</v>
      </c>
      <c r="R44" s="40"/>
      <c r="S44" s="32">
        <f t="shared" si="1"/>
        <v>4434737795</v>
      </c>
      <c r="T44" s="33" t="s">
        <v>2483</v>
      </c>
      <c r="U44" s="33">
        <v>0</v>
      </c>
      <c r="V44" s="33">
        <v>0</v>
      </c>
      <c r="W44" s="36">
        <v>0</v>
      </c>
      <c r="X44" s="36"/>
      <c r="Y44" s="36"/>
      <c r="Z44" s="36"/>
      <c r="AA44" s="28">
        <v>0</v>
      </c>
      <c r="AB44" s="168"/>
      <c r="AC44" s="36"/>
      <c r="AD44" s="36"/>
      <c r="AE44" s="37"/>
      <c r="AF44" s="37"/>
      <c r="AG44" s="37"/>
      <c r="AH44" s="37"/>
      <c r="AI44" s="37"/>
      <c r="AJ44" s="37"/>
      <c r="AK44" s="37"/>
      <c r="AL44" s="37"/>
      <c r="AM44" s="37"/>
      <c r="AN44" s="37"/>
      <c r="AO44" s="37"/>
      <c r="AP44" s="37"/>
    </row>
    <row r="45" spans="1:42" ht="120" x14ac:dyDescent="0.25">
      <c r="A45" s="28"/>
      <c r="B45" s="28"/>
      <c r="C45" s="28"/>
      <c r="D45" s="28"/>
      <c r="E45" s="29"/>
      <c r="F45" s="28"/>
      <c r="G45" s="28"/>
      <c r="H45" s="30"/>
      <c r="I45" s="447"/>
      <c r="J45" s="40"/>
      <c r="K45" s="40"/>
      <c r="L45" s="40"/>
      <c r="M45" s="40"/>
      <c r="N45" s="30">
        <f t="shared" si="2"/>
        <v>0</v>
      </c>
      <c r="O45" s="32">
        <f t="shared" si="2"/>
        <v>0</v>
      </c>
      <c r="P45" s="32">
        <f t="shared" si="2"/>
        <v>0</v>
      </c>
      <c r="Q45" s="40"/>
      <c r="R45" s="40"/>
      <c r="S45" s="32">
        <f t="shared" si="1"/>
        <v>0</v>
      </c>
      <c r="T45" s="33" t="s">
        <v>2484</v>
      </c>
      <c r="U45" s="33" t="s">
        <v>2485</v>
      </c>
      <c r="V45" s="33">
        <v>12</v>
      </c>
      <c r="W45" s="10">
        <v>20</v>
      </c>
      <c r="X45" s="36"/>
      <c r="Y45" s="10">
        <v>0</v>
      </c>
      <c r="Z45" s="36"/>
      <c r="AA45" s="28">
        <v>300</v>
      </c>
      <c r="AB45" s="10">
        <v>120</v>
      </c>
      <c r="AC45" s="36"/>
      <c r="AD45" s="10" t="s">
        <v>2486</v>
      </c>
      <c r="AE45" s="37"/>
      <c r="AF45" s="37"/>
      <c r="AG45" s="37" t="s">
        <v>179</v>
      </c>
      <c r="AH45" s="37" t="s">
        <v>179</v>
      </c>
      <c r="AI45" s="37" t="s">
        <v>179</v>
      </c>
      <c r="AJ45" s="37" t="s">
        <v>179</v>
      </c>
      <c r="AK45" s="37" t="s">
        <v>179</v>
      </c>
      <c r="AL45" s="37" t="s">
        <v>179</v>
      </c>
      <c r="AM45" s="37" t="s">
        <v>179</v>
      </c>
      <c r="AN45" s="37" t="s">
        <v>179</v>
      </c>
      <c r="AO45" s="37" t="s">
        <v>179</v>
      </c>
      <c r="AP45" s="37" t="s">
        <v>179</v>
      </c>
    </row>
    <row r="46" spans="1:42" ht="150" x14ac:dyDescent="0.25">
      <c r="A46" s="28"/>
      <c r="B46" s="28"/>
      <c r="C46" s="28"/>
      <c r="D46" s="28"/>
      <c r="E46" s="29"/>
      <c r="F46" s="28"/>
      <c r="G46" s="28"/>
      <c r="H46" s="30"/>
      <c r="I46" s="447"/>
      <c r="J46" s="40"/>
      <c r="K46" s="40"/>
      <c r="L46" s="40"/>
      <c r="M46" s="40"/>
      <c r="N46" s="30">
        <f t="shared" si="2"/>
        <v>0</v>
      </c>
      <c r="O46" s="32">
        <f t="shared" si="2"/>
        <v>0</v>
      </c>
      <c r="P46" s="32">
        <f t="shared" si="2"/>
        <v>0</v>
      </c>
      <c r="Q46" s="40"/>
      <c r="R46" s="40"/>
      <c r="S46" s="32">
        <f t="shared" si="1"/>
        <v>0</v>
      </c>
      <c r="T46" s="33" t="s">
        <v>2487</v>
      </c>
      <c r="U46" s="33" t="s">
        <v>2488</v>
      </c>
      <c r="V46" s="33">
        <v>5000</v>
      </c>
      <c r="W46" s="10">
        <v>5000</v>
      </c>
      <c r="X46" s="36"/>
      <c r="Y46" s="10">
        <v>3484</v>
      </c>
      <c r="Z46" s="36"/>
      <c r="AA46" s="28">
        <v>300</v>
      </c>
      <c r="AB46" s="10">
        <v>150</v>
      </c>
      <c r="AC46" s="36"/>
      <c r="AD46" s="10" t="s">
        <v>2489</v>
      </c>
      <c r="AE46" s="37"/>
      <c r="AF46" s="37"/>
      <c r="AG46" s="37" t="s">
        <v>179</v>
      </c>
      <c r="AH46" s="37" t="s">
        <v>179</v>
      </c>
      <c r="AI46" s="37" t="s">
        <v>179</v>
      </c>
      <c r="AJ46" s="37" t="s">
        <v>179</v>
      </c>
      <c r="AK46" s="37" t="s">
        <v>179</v>
      </c>
      <c r="AL46" s="37" t="s">
        <v>179</v>
      </c>
      <c r="AM46" s="37" t="s">
        <v>179</v>
      </c>
      <c r="AN46" s="37" t="s">
        <v>179</v>
      </c>
      <c r="AO46" s="37" t="s">
        <v>179</v>
      </c>
      <c r="AP46" s="37" t="s">
        <v>179</v>
      </c>
    </row>
    <row r="47" spans="1:42" ht="105" x14ac:dyDescent="0.25">
      <c r="A47" s="28"/>
      <c r="B47" s="28"/>
      <c r="C47" s="28"/>
      <c r="D47" s="28"/>
      <c r="E47" s="29"/>
      <c r="F47" s="28"/>
      <c r="G47" s="28"/>
      <c r="H47" s="30"/>
      <c r="I47" s="447"/>
      <c r="J47" s="40"/>
      <c r="K47" s="40"/>
      <c r="L47" s="40"/>
      <c r="M47" s="40"/>
      <c r="N47" s="30">
        <f t="shared" si="2"/>
        <v>0</v>
      </c>
      <c r="O47" s="32">
        <f t="shared" si="2"/>
        <v>0</v>
      </c>
      <c r="P47" s="32">
        <f t="shared" si="2"/>
        <v>0</v>
      </c>
      <c r="Q47" s="40"/>
      <c r="R47" s="40"/>
      <c r="S47" s="32">
        <f t="shared" si="1"/>
        <v>0</v>
      </c>
      <c r="T47" s="33" t="s">
        <v>2490</v>
      </c>
      <c r="U47" s="33" t="s">
        <v>2491</v>
      </c>
      <c r="V47" s="33">
        <v>2000</v>
      </c>
      <c r="W47" s="10">
        <v>2000</v>
      </c>
      <c r="X47" s="36"/>
      <c r="Y47" s="10">
        <v>0</v>
      </c>
      <c r="Z47" s="36"/>
      <c r="AA47" s="28">
        <v>300</v>
      </c>
      <c r="AB47" s="10">
        <v>120</v>
      </c>
      <c r="AC47" s="36"/>
      <c r="AD47" s="10" t="s">
        <v>2492</v>
      </c>
      <c r="AE47" s="37"/>
      <c r="AF47" s="37"/>
      <c r="AG47" s="37" t="s">
        <v>179</v>
      </c>
      <c r="AH47" s="37" t="s">
        <v>179</v>
      </c>
      <c r="AI47" s="37" t="s">
        <v>179</v>
      </c>
      <c r="AJ47" s="37" t="s">
        <v>179</v>
      </c>
      <c r="AK47" s="37" t="s">
        <v>179</v>
      </c>
      <c r="AL47" s="37" t="s">
        <v>179</v>
      </c>
      <c r="AM47" s="37" t="s">
        <v>179</v>
      </c>
      <c r="AN47" s="37" t="s">
        <v>179</v>
      </c>
      <c r="AO47" s="37" t="s">
        <v>179</v>
      </c>
      <c r="AP47" s="37" t="s">
        <v>179</v>
      </c>
    </row>
    <row r="48" spans="1:42" ht="75" x14ac:dyDescent="0.25">
      <c r="A48" s="28"/>
      <c r="B48" s="28"/>
      <c r="C48" s="28"/>
      <c r="D48" s="28"/>
      <c r="E48" s="29"/>
      <c r="F48" s="28"/>
      <c r="G48" s="28"/>
      <c r="H48" s="30"/>
      <c r="I48" s="447"/>
      <c r="J48" s="40"/>
      <c r="K48" s="40"/>
      <c r="L48" s="40"/>
      <c r="M48" s="40"/>
      <c r="N48" s="30">
        <f t="shared" si="2"/>
        <v>0</v>
      </c>
      <c r="O48" s="32">
        <f t="shared" si="2"/>
        <v>0</v>
      </c>
      <c r="P48" s="32">
        <f t="shared" si="2"/>
        <v>0</v>
      </c>
      <c r="Q48" s="40"/>
      <c r="R48" s="40"/>
      <c r="S48" s="32">
        <f t="shared" si="1"/>
        <v>0</v>
      </c>
      <c r="T48" s="33" t="s">
        <v>2493</v>
      </c>
      <c r="U48" s="33" t="s">
        <v>2494</v>
      </c>
      <c r="V48" s="33">
        <v>20000</v>
      </c>
      <c r="W48" s="10">
        <v>16000</v>
      </c>
      <c r="X48" s="36"/>
      <c r="Y48" s="10">
        <v>0</v>
      </c>
      <c r="Z48" s="36"/>
      <c r="AA48" s="28">
        <v>300</v>
      </c>
      <c r="AB48" s="10">
        <v>0</v>
      </c>
      <c r="AC48" s="36"/>
      <c r="AD48" s="10" t="s">
        <v>2495</v>
      </c>
      <c r="AE48" s="37"/>
      <c r="AF48" s="37"/>
      <c r="AG48" s="37" t="s">
        <v>179</v>
      </c>
      <c r="AH48" s="37" t="s">
        <v>179</v>
      </c>
      <c r="AI48" s="37" t="s">
        <v>179</v>
      </c>
      <c r="AJ48" s="37" t="s">
        <v>179</v>
      </c>
      <c r="AK48" s="37" t="s">
        <v>179</v>
      </c>
      <c r="AL48" s="37" t="s">
        <v>179</v>
      </c>
      <c r="AM48" s="37" t="s">
        <v>179</v>
      </c>
      <c r="AN48" s="37" t="s">
        <v>179</v>
      </c>
      <c r="AO48" s="37" t="s">
        <v>179</v>
      </c>
      <c r="AP48" s="37" t="s">
        <v>179</v>
      </c>
    </row>
    <row r="49" spans="1:42" ht="90" x14ac:dyDescent="0.25">
      <c r="A49" s="28"/>
      <c r="B49" s="28"/>
      <c r="C49" s="28"/>
      <c r="D49" s="28"/>
      <c r="E49" s="29"/>
      <c r="F49" s="28"/>
      <c r="G49" s="28"/>
      <c r="H49" s="30"/>
      <c r="I49" s="447"/>
      <c r="J49" s="40"/>
      <c r="K49" s="40"/>
      <c r="L49" s="40"/>
      <c r="M49" s="40"/>
      <c r="N49" s="30">
        <f t="shared" si="2"/>
        <v>0</v>
      </c>
      <c r="O49" s="32">
        <f t="shared" si="2"/>
        <v>0</v>
      </c>
      <c r="P49" s="32">
        <f t="shared" si="2"/>
        <v>0</v>
      </c>
      <c r="Q49" s="40"/>
      <c r="R49" s="40"/>
      <c r="S49" s="32">
        <f t="shared" si="1"/>
        <v>0</v>
      </c>
      <c r="T49" s="33" t="s">
        <v>2496</v>
      </c>
      <c r="U49" s="33" t="s">
        <v>2497</v>
      </c>
      <c r="V49" s="33">
        <v>4</v>
      </c>
      <c r="W49" s="10">
        <v>5</v>
      </c>
      <c r="X49" s="36"/>
      <c r="Y49" s="10">
        <v>0</v>
      </c>
      <c r="Z49" s="36"/>
      <c r="AA49" s="28">
        <v>90</v>
      </c>
      <c r="AB49" s="10">
        <v>0</v>
      </c>
      <c r="AC49" s="36"/>
      <c r="AD49" s="10" t="s">
        <v>2498</v>
      </c>
      <c r="AE49" s="37"/>
      <c r="AF49" s="37"/>
      <c r="AG49" s="37"/>
      <c r="AH49" s="37"/>
      <c r="AI49" s="37"/>
      <c r="AJ49" s="37"/>
      <c r="AK49" s="37"/>
      <c r="AL49" s="37"/>
      <c r="AM49" s="37"/>
      <c r="AN49" s="37"/>
      <c r="AO49" s="37"/>
      <c r="AP49" s="37"/>
    </row>
    <row r="50" spans="1:42" ht="45" x14ac:dyDescent="0.25">
      <c r="A50" s="28"/>
      <c r="B50" s="28"/>
      <c r="C50" s="28"/>
      <c r="D50" s="28"/>
      <c r="E50" s="29"/>
      <c r="F50" s="28"/>
      <c r="G50" s="28"/>
      <c r="H50" s="30"/>
      <c r="I50" s="447"/>
      <c r="J50" s="40"/>
      <c r="K50" s="40"/>
      <c r="L50" s="40"/>
      <c r="M50" s="40"/>
      <c r="N50" s="30">
        <f t="shared" si="2"/>
        <v>0</v>
      </c>
      <c r="O50" s="32">
        <f t="shared" si="2"/>
        <v>0</v>
      </c>
      <c r="P50" s="32">
        <f t="shared" si="2"/>
        <v>0</v>
      </c>
      <c r="Q50" s="40"/>
      <c r="R50" s="40"/>
      <c r="S50" s="32">
        <f t="shared" si="1"/>
        <v>0</v>
      </c>
      <c r="T50" s="33" t="s">
        <v>2499</v>
      </c>
      <c r="U50" s="33" t="s">
        <v>2500</v>
      </c>
      <c r="V50" s="33">
        <v>1</v>
      </c>
      <c r="W50" s="10">
        <v>1</v>
      </c>
      <c r="X50" s="36"/>
      <c r="Y50" s="10">
        <v>0</v>
      </c>
      <c r="Z50" s="36"/>
      <c r="AA50" s="28">
        <v>120</v>
      </c>
      <c r="AB50" s="10">
        <v>0</v>
      </c>
      <c r="AC50" s="36"/>
      <c r="AD50" s="10" t="s">
        <v>2501</v>
      </c>
      <c r="AE50" s="37"/>
      <c r="AF50" s="37"/>
      <c r="AG50" s="37" t="s">
        <v>179</v>
      </c>
      <c r="AH50" s="37" t="s">
        <v>179</v>
      </c>
      <c r="AI50" s="37" t="s">
        <v>179</v>
      </c>
      <c r="AJ50" s="37" t="s">
        <v>179</v>
      </c>
      <c r="AK50" s="37"/>
      <c r="AL50" s="37"/>
      <c r="AM50" s="37"/>
      <c r="AN50" s="37"/>
      <c r="AO50" s="37"/>
      <c r="AP50" s="37"/>
    </row>
    <row r="51" spans="1:42" ht="36" x14ac:dyDescent="0.25">
      <c r="A51" s="28"/>
      <c r="B51" s="28"/>
      <c r="C51" s="28"/>
      <c r="D51" s="28"/>
      <c r="E51" s="29"/>
      <c r="F51" s="28"/>
      <c r="G51" s="28"/>
      <c r="H51" s="30"/>
      <c r="I51" s="447"/>
      <c r="J51" s="40"/>
      <c r="K51" s="40"/>
      <c r="L51" s="40"/>
      <c r="M51" s="40"/>
      <c r="N51" s="30">
        <f t="shared" si="2"/>
        <v>0</v>
      </c>
      <c r="O51" s="32">
        <f t="shared" si="2"/>
        <v>0</v>
      </c>
      <c r="P51" s="32">
        <f t="shared" si="2"/>
        <v>0</v>
      </c>
      <c r="Q51" s="40"/>
      <c r="R51" s="40"/>
      <c r="S51" s="32">
        <f t="shared" si="1"/>
        <v>0</v>
      </c>
      <c r="T51" s="33" t="s">
        <v>2502</v>
      </c>
      <c r="U51" s="33" t="s">
        <v>2494</v>
      </c>
      <c r="V51" s="33">
        <v>200</v>
      </c>
      <c r="W51" s="10">
        <v>0</v>
      </c>
      <c r="X51" s="36"/>
      <c r="Y51" s="10">
        <v>0</v>
      </c>
      <c r="Z51" s="36"/>
      <c r="AA51" s="28">
        <v>90</v>
      </c>
      <c r="AB51" s="10">
        <v>0</v>
      </c>
      <c r="AC51" s="36"/>
      <c r="AD51" s="10" t="s">
        <v>2503</v>
      </c>
      <c r="AE51" s="37"/>
      <c r="AF51" s="37"/>
      <c r="AG51" s="37"/>
      <c r="AH51" s="37"/>
      <c r="AI51" s="37"/>
      <c r="AJ51" s="37"/>
      <c r="AK51" s="37"/>
      <c r="AL51" s="37"/>
      <c r="AM51" s="37"/>
      <c r="AN51" s="37" t="s">
        <v>179</v>
      </c>
      <c r="AO51" s="37" t="s">
        <v>179</v>
      </c>
      <c r="AP51" s="37" t="s">
        <v>179</v>
      </c>
    </row>
    <row r="52" spans="1:42" ht="72" x14ac:dyDescent="0.25">
      <c r="A52" s="28"/>
      <c r="B52" s="28"/>
      <c r="C52" s="28"/>
      <c r="D52" s="28"/>
      <c r="E52" s="29"/>
      <c r="F52" s="28"/>
      <c r="G52" s="28"/>
      <c r="H52" s="30"/>
      <c r="I52" s="447"/>
      <c r="J52" s="40"/>
      <c r="K52" s="40"/>
      <c r="L52" s="40"/>
      <c r="M52" s="40"/>
      <c r="N52" s="30">
        <f t="shared" si="2"/>
        <v>0</v>
      </c>
      <c r="O52" s="32">
        <f t="shared" si="2"/>
        <v>0</v>
      </c>
      <c r="P52" s="32">
        <f t="shared" si="2"/>
        <v>0</v>
      </c>
      <c r="Q52" s="40"/>
      <c r="R52" s="40"/>
      <c r="S52" s="32">
        <f t="shared" si="1"/>
        <v>0</v>
      </c>
      <c r="T52" s="33" t="s">
        <v>2504</v>
      </c>
      <c r="U52" s="33" t="s">
        <v>2500</v>
      </c>
      <c r="V52" s="33">
        <v>1</v>
      </c>
      <c r="W52" s="10">
        <v>1</v>
      </c>
      <c r="X52" s="36"/>
      <c r="Y52" s="10">
        <v>0</v>
      </c>
      <c r="Z52" s="36"/>
      <c r="AA52" s="28">
        <v>90</v>
      </c>
      <c r="AB52" s="10">
        <v>0</v>
      </c>
      <c r="AC52" s="36"/>
      <c r="AD52" s="10" t="s">
        <v>2505</v>
      </c>
      <c r="AE52" s="37"/>
      <c r="AF52" s="37"/>
      <c r="AG52" s="37" t="s">
        <v>179</v>
      </c>
      <c r="AH52" s="37" t="s">
        <v>179</v>
      </c>
      <c r="AI52" s="37" t="s">
        <v>179</v>
      </c>
      <c r="AJ52" s="37"/>
      <c r="AK52" s="37"/>
      <c r="AL52" s="37"/>
      <c r="AM52" s="37"/>
      <c r="AN52" s="37"/>
      <c r="AO52" s="37"/>
      <c r="AP52" s="37"/>
    </row>
    <row r="53" spans="1:42" ht="105" x14ac:dyDescent="0.25">
      <c r="A53" s="28"/>
      <c r="B53" s="28"/>
      <c r="C53" s="28"/>
      <c r="D53" s="28"/>
      <c r="E53" s="29"/>
      <c r="F53" s="28"/>
      <c r="G53" s="28"/>
      <c r="H53" s="30"/>
      <c r="I53" s="447"/>
      <c r="J53" s="40"/>
      <c r="K53" s="40"/>
      <c r="L53" s="40"/>
      <c r="M53" s="40"/>
      <c r="N53" s="30">
        <f t="shared" si="2"/>
        <v>0</v>
      </c>
      <c r="O53" s="32">
        <f t="shared" si="2"/>
        <v>0</v>
      </c>
      <c r="P53" s="32">
        <f t="shared" si="2"/>
        <v>0</v>
      </c>
      <c r="Q53" s="40"/>
      <c r="R53" s="40"/>
      <c r="S53" s="32">
        <f t="shared" si="1"/>
        <v>0</v>
      </c>
      <c r="T53" s="33" t="s">
        <v>2506</v>
      </c>
      <c r="U53" s="33" t="s">
        <v>2507</v>
      </c>
      <c r="V53" s="33">
        <v>28</v>
      </c>
      <c r="W53" s="10">
        <v>28</v>
      </c>
      <c r="X53" s="36"/>
      <c r="Y53" s="10">
        <v>23</v>
      </c>
      <c r="Z53" s="36"/>
      <c r="AA53" s="28">
        <v>330</v>
      </c>
      <c r="AB53" s="10">
        <f>5*30</f>
        <v>150</v>
      </c>
      <c r="AC53" s="36"/>
      <c r="AD53" s="10" t="s">
        <v>2508</v>
      </c>
      <c r="AE53" s="37"/>
      <c r="AF53" s="37" t="s">
        <v>179</v>
      </c>
      <c r="AG53" s="37" t="s">
        <v>179</v>
      </c>
      <c r="AH53" s="37" t="s">
        <v>179</v>
      </c>
      <c r="AI53" s="37" t="s">
        <v>179</v>
      </c>
      <c r="AJ53" s="37" t="s">
        <v>179</v>
      </c>
      <c r="AK53" s="37" t="s">
        <v>179</v>
      </c>
      <c r="AL53" s="37" t="s">
        <v>179</v>
      </c>
      <c r="AM53" s="37" t="s">
        <v>179</v>
      </c>
      <c r="AN53" s="37" t="s">
        <v>179</v>
      </c>
      <c r="AO53" s="37" t="s">
        <v>179</v>
      </c>
      <c r="AP53" s="37" t="s">
        <v>179</v>
      </c>
    </row>
    <row r="54" spans="1:42" ht="90" x14ac:dyDescent="0.25">
      <c r="A54" s="28"/>
      <c r="B54" s="28"/>
      <c r="C54" s="28"/>
      <c r="D54" s="28"/>
      <c r="E54" s="29"/>
      <c r="F54" s="28"/>
      <c r="G54" s="28"/>
      <c r="H54" s="30"/>
      <c r="I54" s="447"/>
      <c r="J54" s="40"/>
      <c r="K54" s="40"/>
      <c r="L54" s="40"/>
      <c r="M54" s="40"/>
      <c r="N54" s="30">
        <f t="shared" si="2"/>
        <v>0</v>
      </c>
      <c r="O54" s="32">
        <f t="shared" si="2"/>
        <v>0</v>
      </c>
      <c r="P54" s="32">
        <f t="shared" si="2"/>
        <v>0</v>
      </c>
      <c r="Q54" s="40"/>
      <c r="R54" s="40"/>
      <c r="S54" s="32">
        <f t="shared" si="1"/>
        <v>0</v>
      </c>
      <c r="T54" s="33" t="s">
        <v>2509</v>
      </c>
      <c r="U54" s="33" t="s">
        <v>2510</v>
      </c>
      <c r="V54" s="33">
        <v>1</v>
      </c>
      <c r="W54" s="10">
        <v>1</v>
      </c>
      <c r="X54" s="36"/>
      <c r="Y54" s="10">
        <v>1</v>
      </c>
      <c r="Z54" s="36"/>
      <c r="AA54" s="28">
        <v>330</v>
      </c>
      <c r="AB54" s="10">
        <v>120</v>
      </c>
      <c r="AC54" s="36"/>
      <c r="AD54" s="10" t="s">
        <v>2511</v>
      </c>
      <c r="AE54" s="37"/>
      <c r="AF54" s="37" t="s">
        <v>179</v>
      </c>
      <c r="AG54" s="37" t="s">
        <v>179</v>
      </c>
      <c r="AH54" s="37" t="s">
        <v>179</v>
      </c>
      <c r="AI54" s="37" t="s">
        <v>179</v>
      </c>
      <c r="AJ54" s="37" t="s">
        <v>179</v>
      </c>
      <c r="AK54" s="37" t="s">
        <v>179</v>
      </c>
      <c r="AL54" s="37" t="s">
        <v>179</v>
      </c>
      <c r="AM54" s="37" t="s">
        <v>179</v>
      </c>
      <c r="AN54" s="37" t="s">
        <v>179</v>
      </c>
      <c r="AO54" s="37" t="s">
        <v>179</v>
      </c>
      <c r="AP54" s="37" t="s">
        <v>179</v>
      </c>
    </row>
    <row r="55" spans="1:42" ht="132" x14ac:dyDescent="0.25">
      <c r="A55" s="37" t="s">
        <v>52</v>
      </c>
      <c r="B55" s="37" t="s">
        <v>2465</v>
      </c>
      <c r="C55" s="37" t="s">
        <v>2480</v>
      </c>
      <c r="D55" s="37">
        <v>221220007</v>
      </c>
      <c r="E55" s="29" t="s">
        <v>2512</v>
      </c>
      <c r="F55" s="28">
        <v>22205001</v>
      </c>
      <c r="G55" s="28" t="s">
        <v>2513</v>
      </c>
      <c r="H55" s="30">
        <v>3950005000</v>
      </c>
      <c r="I55" s="447">
        <v>698505000</v>
      </c>
      <c r="J55" s="40"/>
      <c r="K55" s="40"/>
      <c r="L55" s="40"/>
      <c r="M55" s="40"/>
      <c r="N55" s="30">
        <f t="shared" si="2"/>
        <v>3950005000</v>
      </c>
      <c r="O55" s="32">
        <f t="shared" si="2"/>
        <v>698505000</v>
      </c>
      <c r="P55" s="32">
        <f t="shared" si="2"/>
        <v>0</v>
      </c>
      <c r="Q55" s="40">
        <v>150000000</v>
      </c>
      <c r="R55" s="40"/>
      <c r="S55" s="32">
        <f t="shared" si="1"/>
        <v>150000000</v>
      </c>
      <c r="T55" s="33" t="s">
        <v>2514</v>
      </c>
      <c r="U55" s="33">
        <v>0</v>
      </c>
      <c r="V55" s="33">
        <v>0</v>
      </c>
      <c r="W55" s="10"/>
      <c r="X55" s="36"/>
      <c r="Y55" s="10"/>
      <c r="Z55" s="36"/>
      <c r="AA55" s="28">
        <v>0</v>
      </c>
      <c r="AB55" s="10"/>
      <c r="AC55" s="36"/>
      <c r="AD55" s="10"/>
      <c r="AE55" s="37"/>
      <c r="AF55" s="37"/>
      <c r="AG55" s="37"/>
      <c r="AH55" s="37"/>
      <c r="AI55" s="37"/>
      <c r="AJ55" s="37"/>
      <c r="AK55" s="37"/>
      <c r="AL55" s="37"/>
      <c r="AM55" s="37"/>
      <c r="AN55" s="37"/>
      <c r="AO55" s="37"/>
      <c r="AP55" s="37"/>
    </row>
    <row r="56" spans="1:42" ht="60" x14ac:dyDescent="0.25">
      <c r="A56" s="28"/>
      <c r="B56" s="28"/>
      <c r="C56" s="28"/>
      <c r="D56" s="28"/>
      <c r="E56" s="29"/>
      <c r="F56" s="28"/>
      <c r="G56" s="28"/>
      <c r="H56" s="30"/>
      <c r="I56" s="447"/>
      <c r="J56" s="40"/>
      <c r="K56" s="40"/>
      <c r="L56" s="40"/>
      <c r="M56" s="40"/>
      <c r="N56" s="30">
        <f t="shared" si="2"/>
        <v>0</v>
      </c>
      <c r="O56" s="32">
        <f t="shared" si="2"/>
        <v>0</v>
      </c>
      <c r="P56" s="32">
        <f t="shared" si="2"/>
        <v>0</v>
      </c>
      <c r="Q56" s="40"/>
      <c r="R56" s="40"/>
      <c r="S56" s="32">
        <f t="shared" si="1"/>
        <v>0</v>
      </c>
      <c r="T56" s="33" t="s">
        <v>2515</v>
      </c>
      <c r="U56" s="33" t="s">
        <v>2516</v>
      </c>
      <c r="V56" s="33">
        <v>12500</v>
      </c>
      <c r="W56" s="10">
        <v>12500</v>
      </c>
      <c r="X56" s="36"/>
      <c r="Y56" s="10">
        <v>11069</v>
      </c>
      <c r="Z56" s="36"/>
      <c r="AA56" s="28">
        <v>300</v>
      </c>
      <c r="AB56" s="10">
        <v>150</v>
      </c>
      <c r="AC56" s="36"/>
      <c r="AD56" s="36"/>
      <c r="AE56" s="37"/>
      <c r="AF56" s="37" t="s">
        <v>179</v>
      </c>
      <c r="AG56" s="37" t="s">
        <v>179</v>
      </c>
      <c r="AH56" s="37" t="s">
        <v>179</v>
      </c>
      <c r="AI56" s="37" t="s">
        <v>179</v>
      </c>
      <c r="AJ56" s="37" t="s">
        <v>179</v>
      </c>
      <c r="AK56" s="37" t="s">
        <v>179</v>
      </c>
      <c r="AL56" s="37" t="s">
        <v>179</v>
      </c>
      <c r="AM56" s="37" t="s">
        <v>179</v>
      </c>
      <c r="AN56" s="37" t="s">
        <v>179</v>
      </c>
      <c r="AO56" s="37" t="s">
        <v>179</v>
      </c>
      <c r="AP56" s="37"/>
    </row>
    <row r="57" spans="1:42" ht="72" x14ac:dyDescent="0.25">
      <c r="A57" s="28"/>
      <c r="B57" s="28"/>
      <c r="C57" s="28"/>
      <c r="D57" s="28"/>
      <c r="E57" s="29"/>
      <c r="F57" s="28"/>
      <c r="G57" s="28"/>
      <c r="H57" s="30"/>
      <c r="I57" s="447"/>
      <c r="J57" s="40"/>
      <c r="K57" s="40"/>
      <c r="L57" s="40"/>
      <c r="M57" s="40"/>
      <c r="N57" s="30">
        <f t="shared" si="2"/>
        <v>0</v>
      </c>
      <c r="O57" s="32">
        <f t="shared" si="2"/>
        <v>0</v>
      </c>
      <c r="P57" s="32">
        <f t="shared" si="2"/>
        <v>0</v>
      </c>
      <c r="Q57" s="40"/>
      <c r="R57" s="40"/>
      <c r="S57" s="32">
        <f t="shared" si="1"/>
        <v>0</v>
      </c>
      <c r="T57" s="33" t="s">
        <v>2517</v>
      </c>
      <c r="U57" s="33" t="s">
        <v>2518</v>
      </c>
      <c r="V57" s="33">
        <v>190</v>
      </c>
      <c r="W57" s="10">
        <v>146</v>
      </c>
      <c r="X57" s="36"/>
      <c r="Y57" s="10">
        <v>146</v>
      </c>
      <c r="Z57" s="36"/>
      <c r="AA57" s="28">
        <v>300</v>
      </c>
      <c r="AB57" s="10">
        <v>150</v>
      </c>
      <c r="AC57" s="37"/>
      <c r="AD57" s="36"/>
      <c r="AE57" s="37"/>
      <c r="AF57" s="37" t="s">
        <v>179</v>
      </c>
      <c r="AG57" s="37" t="s">
        <v>179</v>
      </c>
      <c r="AH57" s="37" t="s">
        <v>179</v>
      </c>
      <c r="AI57" s="37" t="s">
        <v>179</v>
      </c>
      <c r="AJ57" s="37" t="s">
        <v>179</v>
      </c>
      <c r="AK57" s="37" t="s">
        <v>179</v>
      </c>
      <c r="AL57" s="37" t="s">
        <v>179</v>
      </c>
      <c r="AM57" s="37" t="s">
        <v>179</v>
      </c>
      <c r="AN57" s="37" t="s">
        <v>179</v>
      </c>
      <c r="AO57" s="37" t="s">
        <v>179</v>
      </c>
      <c r="AP57" s="37"/>
    </row>
    <row r="58" spans="1:42" ht="60" x14ac:dyDescent="0.25">
      <c r="A58" s="28"/>
      <c r="B58" s="28"/>
      <c r="C58" s="28"/>
      <c r="D58" s="28"/>
      <c r="E58" s="29"/>
      <c r="F58" s="28"/>
      <c r="G58" s="28"/>
      <c r="H58" s="30"/>
      <c r="I58" s="447"/>
      <c r="J58" s="40"/>
      <c r="K58" s="40"/>
      <c r="L58" s="40"/>
      <c r="M58" s="40"/>
      <c r="N58" s="30">
        <f t="shared" si="2"/>
        <v>0</v>
      </c>
      <c r="O58" s="32">
        <f t="shared" si="2"/>
        <v>0</v>
      </c>
      <c r="P58" s="32">
        <f t="shared" si="2"/>
        <v>0</v>
      </c>
      <c r="Q58" s="40"/>
      <c r="R58" s="40"/>
      <c r="S58" s="32">
        <f t="shared" si="1"/>
        <v>0</v>
      </c>
      <c r="T58" s="33" t="s">
        <v>2519</v>
      </c>
      <c r="U58" s="33" t="s">
        <v>2518</v>
      </c>
      <c r="V58" s="33">
        <v>30</v>
      </c>
      <c r="W58" s="10">
        <v>0</v>
      </c>
      <c r="X58" s="36"/>
      <c r="Y58" s="10">
        <v>0</v>
      </c>
      <c r="Z58" s="36"/>
      <c r="AA58" s="28">
        <v>270</v>
      </c>
      <c r="AB58" s="10">
        <v>0</v>
      </c>
      <c r="AC58" s="37"/>
      <c r="AD58" s="10" t="s">
        <v>2520</v>
      </c>
      <c r="AE58" s="37"/>
      <c r="AF58" s="37"/>
      <c r="AG58" s="37" t="s">
        <v>179</v>
      </c>
      <c r="AH58" s="37" t="s">
        <v>179</v>
      </c>
      <c r="AI58" s="37" t="s">
        <v>179</v>
      </c>
      <c r="AJ58" s="37" t="s">
        <v>179</v>
      </c>
      <c r="AK58" s="37" t="s">
        <v>179</v>
      </c>
      <c r="AL58" s="37" t="s">
        <v>179</v>
      </c>
      <c r="AM58" s="37" t="s">
        <v>179</v>
      </c>
      <c r="AN58" s="37" t="s">
        <v>179</v>
      </c>
      <c r="AO58" s="37" t="s">
        <v>179</v>
      </c>
      <c r="AP58" s="37"/>
    </row>
    <row r="59" spans="1:42" ht="120" x14ac:dyDescent="0.25">
      <c r="A59" s="37" t="s">
        <v>52</v>
      </c>
      <c r="B59" s="37" t="s">
        <v>2465</v>
      </c>
      <c r="C59" s="37" t="s">
        <v>2521</v>
      </c>
      <c r="D59" s="37">
        <v>221310000</v>
      </c>
      <c r="E59" s="29" t="s">
        <v>2522</v>
      </c>
      <c r="F59" s="28" t="s">
        <v>2523</v>
      </c>
      <c r="G59" s="28" t="s">
        <v>2524</v>
      </c>
      <c r="H59" s="30">
        <v>700000000</v>
      </c>
      <c r="I59" s="447">
        <v>700000000</v>
      </c>
      <c r="J59" s="40"/>
      <c r="K59" s="40"/>
      <c r="L59" s="40">
        <v>0</v>
      </c>
      <c r="M59" s="40"/>
      <c r="N59" s="30">
        <f t="shared" si="2"/>
        <v>700000000</v>
      </c>
      <c r="O59" s="32">
        <f t="shared" si="2"/>
        <v>700000000</v>
      </c>
      <c r="P59" s="32">
        <f t="shared" si="2"/>
        <v>0</v>
      </c>
      <c r="Q59" s="40"/>
      <c r="R59" s="40">
        <v>0</v>
      </c>
      <c r="S59" s="32">
        <f t="shared" si="1"/>
        <v>0</v>
      </c>
      <c r="T59" s="33">
        <v>0</v>
      </c>
      <c r="U59" s="33">
        <v>0</v>
      </c>
      <c r="V59" s="33">
        <v>0</v>
      </c>
      <c r="W59" s="36"/>
      <c r="X59" s="36"/>
      <c r="Y59" s="36"/>
      <c r="Z59" s="36"/>
      <c r="AA59" s="28">
        <v>0</v>
      </c>
      <c r="AB59" s="37"/>
      <c r="AC59" s="37"/>
      <c r="AD59" s="37" t="s">
        <v>2525</v>
      </c>
      <c r="AE59" s="37"/>
      <c r="AF59" s="37"/>
      <c r="AG59" s="37"/>
      <c r="AH59" s="37"/>
      <c r="AI59" s="37"/>
      <c r="AJ59" s="37"/>
      <c r="AK59" s="37"/>
      <c r="AL59" s="37"/>
      <c r="AM59" s="37"/>
      <c r="AN59" s="37"/>
      <c r="AO59" s="37"/>
      <c r="AP59" s="37"/>
    </row>
    <row r="60" spans="1:42" ht="24" x14ac:dyDescent="0.25">
      <c r="A60" s="28"/>
      <c r="B60" s="28"/>
      <c r="C60" s="28"/>
      <c r="D60" s="28"/>
      <c r="E60" s="29"/>
      <c r="F60" s="28"/>
      <c r="G60" s="28"/>
      <c r="H60" s="30"/>
      <c r="I60" s="447"/>
      <c r="J60" s="40"/>
      <c r="K60" s="40"/>
      <c r="L60" s="40"/>
      <c r="M60" s="40"/>
      <c r="N60" s="30">
        <f t="shared" si="2"/>
        <v>0</v>
      </c>
      <c r="O60" s="32">
        <f t="shared" si="2"/>
        <v>0</v>
      </c>
      <c r="P60" s="32">
        <f t="shared" si="2"/>
        <v>0</v>
      </c>
      <c r="Q60" s="40"/>
      <c r="R60" s="40"/>
      <c r="S60" s="32">
        <f t="shared" si="1"/>
        <v>0</v>
      </c>
      <c r="T60" s="33" t="s">
        <v>2526</v>
      </c>
      <c r="U60" s="33" t="s">
        <v>2527</v>
      </c>
      <c r="V60" s="33">
        <v>1</v>
      </c>
      <c r="W60" s="36">
        <v>1</v>
      </c>
      <c r="X60" s="36"/>
      <c r="Y60" s="36">
        <v>0</v>
      </c>
      <c r="Z60" s="36"/>
      <c r="AA60" s="28">
        <v>90</v>
      </c>
      <c r="AB60" s="37">
        <v>0</v>
      </c>
      <c r="AC60" s="37"/>
      <c r="AD60" s="37"/>
      <c r="AE60" s="37"/>
      <c r="AF60" s="37" t="s">
        <v>192</v>
      </c>
      <c r="AG60" s="37" t="s">
        <v>192</v>
      </c>
      <c r="AH60" s="37" t="s">
        <v>192</v>
      </c>
      <c r="AI60" s="37"/>
      <c r="AJ60" s="37"/>
      <c r="AK60" s="37"/>
      <c r="AL60" s="37"/>
      <c r="AM60" s="37"/>
      <c r="AN60" s="37"/>
      <c r="AO60" s="37"/>
      <c r="AP60" s="37"/>
    </row>
    <row r="61" spans="1:42" ht="45" x14ac:dyDescent="0.25">
      <c r="A61" s="28"/>
      <c r="B61" s="28"/>
      <c r="C61" s="28"/>
      <c r="D61" s="28"/>
      <c r="E61" s="29"/>
      <c r="F61" s="28"/>
      <c r="G61" s="28"/>
      <c r="H61" s="30"/>
      <c r="I61" s="447"/>
      <c r="J61" s="40"/>
      <c r="K61" s="40"/>
      <c r="L61" s="40"/>
      <c r="M61" s="40"/>
      <c r="N61" s="30">
        <f t="shared" si="2"/>
        <v>0</v>
      </c>
      <c r="O61" s="32">
        <f t="shared" si="2"/>
        <v>0</v>
      </c>
      <c r="P61" s="32">
        <f t="shared" si="2"/>
        <v>0</v>
      </c>
      <c r="Q61" s="40"/>
      <c r="R61" s="40"/>
      <c r="S61" s="32">
        <f t="shared" si="1"/>
        <v>0</v>
      </c>
      <c r="T61" s="33" t="s">
        <v>2528</v>
      </c>
      <c r="U61" s="33" t="s">
        <v>2529</v>
      </c>
      <c r="V61" s="33">
        <v>600</v>
      </c>
      <c r="W61" s="36">
        <v>0</v>
      </c>
      <c r="X61" s="36"/>
      <c r="Y61" s="36">
        <v>0</v>
      </c>
      <c r="Z61" s="36"/>
      <c r="AA61" s="28">
        <v>60</v>
      </c>
      <c r="AB61" s="37">
        <v>0</v>
      </c>
      <c r="AC61" s="37"/>
      <c r="AD61" s="37" t="s">
        <v>2530</v>
      </c>
      <c r="AE61" s="37"/>
      <c r="AF61" s="37"/>
      <c r="AG61" s="37"/>
      <c r="AH61" s="37"/>
      <c r="AI61" s="37" t="s">
        <v>192</v>
      </c>
      <c r="AJ61" s="37" t="s">
        <v>192</v>
      </c>
      <c r="AK61" s="37"/>
      <c r="AL61" s="37"/>
      <c r="AM61" s="37"/>
      <c r="AN61" s="37"/>
      <c r="AO61" s="37"/>
      <c r="AP61" s="37"/>
    </row>
    <row r="62" spans="1:42" ht="72" x14ac:dyDescent="0.25">
      <c r="A62" s="28"/>
      <c r="B62" s="28"/>
      <c r="C62" s="28"/>
      <c r="D62" s="28"/>
      <c r="E62" s="29"/>
      <c r="F62" s="28"/>
      <c r="G62" s="28"/>
      <c r="H62" s="30"/>
      <c r="I62" s="447"/>
      <c r="J62" s="40"/>
      <c r="K62" s="40"/>
      <c r="L62" s="40"/>
      <c r="M62" s="40"/>
      <c r="N62" s="30">
        <f t="shared" si="2"/>
        <v>0</v>
      </c>
      <c r="O62" s="32">
        <f t="shared" si="2"/>
        <v>0</v>
      </c>
      <c r="P62" s="32">
        <f t="shared" si="2"/>
        <v>0</v>
      </c>
      <c r="Q62" s="40"/>
      <c r="R62" s="40"/>
      <c r="S62" s="32">
        <f t="shared" si="1"/>
        <v>0</v>
      </c>
      <c r="T62" s="33" t="s">
        <v>2531</v>
      </c>
      <c r="U62" s="33" t="s">
        <v>2532</v>
      </c>
      <c r="V62" s="33">
        <v>600</v>
      </c>
      <c r="W62" s="36">
        <v>0</v>
      </c>
      <c r="X62" s="36"/>
      <c r="Y62" s="36">
        <v>0</v>
      </c>
      <c r="Z62" s="36"/>
      <c r="AA62" s="28">
        <v>150</v>
      </c>
      <c r="AB62" s="37">
        <v>0</v>
      </c>
      <c r="AC62" s="37"/>
      <c r="AD62" s="37" t="s">
        <v>2533</v>
      </c>
      <c r="AE62" s="37"/>
      <c r="AF62" s="37"/>
      <c r="AG62" s="37"/>
      <c r="AH62" s="37"/>
      <c r="AI62" s="37"/>
      <c r="AJ62" s="37"/>
      <c r="AK62" s="37"/>
      <c r="AL62" s="37" t="s">
        <v>192</v>
      </c>
      <c r="AM62" s="37" t="s">
        <v>192</v>
      </c>
      <c r="AN62" s="37" t="s">
        <v>192</v>
      </c>
      <c r="AO62" s="37" t="s">
        <v>192</v>
      </c>
      <c r="AP62" s="37" t="s">
        <v>192</v>
      </c>
    </row>
    <row r="63" spans="1:42" ht="144" x14ac:dyDescent="0.25">
      <c r="A63" s="37" t="s">
        <v>52</v>
      </c>
      <c r="B63" s="37" t="s">
        <v>2465</v>
      </c>
      <c r="C63" s="37" t="s">
        <v>2521</v>
      </c>
      <c r="D63" s="37">
        <v>221310001</v>
      </c>
      <c r="E63" s="29" t="s">
        <v>2534</v>
      </c>
      <c r="F63" s="28">
        <v>22191001</v>
      </c>
      <c r="G63" s="28" t="s">
        <v>2535</v>
      </c>
      <c r="H63" s="30">
        <v>100000000</v>
      </c>
      <c r="I63" s="449">
        <v>100000000</v>
      </c>
      <c r="J63" s="40"/>
      <c r="K63" s="40"/>
      <c r="L63" s="40"/>
      <c r="M63" s="40"/>
      <c r="N63" s="30">
        <f t="shared" si="2"/>
        <v>100000000</v>
      </c>
      <c r="O63" s="32">
        <f t="shared" si="2"/>
        <v>100000000</v>
      </c>
      <c r="P63" s="32">
        <f t="shared" si="2"/>
        <v>0</v>
      </c>
      <c r="Q63" s="40"/>
      <c r="R63" s="40"/>
      <c r="S63" s="32">
        <f t="shared" si="1"/>
        <v>0</v>
      </c>
      <c r="T63" s="33">
        <v>0</v>
      </c>
      <c r="U63" s="33">
        <v>0</v>
      </c>
      <c r="V63" s="33">
        <v>0</v>
      </c>
      <c r="W63" s="37"/>
      <c r="X63" s="37"/>
      <c r="Y63" s="37"/>
      <c r="Z63" s="37"/>
      <c r="AA63" s="28">
        <v>0</v>
      </c>
      <c r="AB63" s="37"/>
      <c r="AC63" s="37"/>
      <c r="AD63" s="37"/>
      <c r="AE63" s="37"/>
      <c r="AF63" s="37"/>
      <c r="AG63" s="37"/>
      <c r="AH63" s="37"/>
      <c r="AI63" s="37"/>
      <c r="AJ63" s="37"/>
      <c r="AK63" s="37"/>
      <c r="AL63" s="37"/>
      <c r="AM63" s="37"/>
      <c r="AN63" s="37"/>
      <c r="AO63" s="37"/>
      <c r="AP63" s="37"/>
    </row>
    <row r="64" spans="1:42" ht="96" x14ac:dyDescent="0.25">
      <c r="A64" s="28"/>
      <c r="B64" s="28"/>
      <c r="C64" s="28"/>
      <c r="D64" s="28"/>
      <c r="E64" s="29"/>
      <c r="F64" s="28"/>
      <c r="G64" s="28"/>
      <c r="H64" s="30"/>
      <c r="I64" s="447"/>
      <c r="J64" s="40"/>
      <c r="K64" s="40"/>
      <c r="L64" s="40"/>
      <c r="M64" s="40"/>
      <c r="N64" s="30">
        <f t="shared" si="2"/>
        <v>0</v>
      </c>
      <c r="O64" s="32">
        <f t="shared" si="2"/>
        <v>0</v>
      </c>
      <c r="P64" s="32">
        <f t="shared" si="2"/>
        <v>0</v>
      </c>
      <c r="Q64" s="40"/>
      <c r="R64" s="40"/>
      <c r="S64" s="32">
        <f t="shared" si="1"/>
        <v>0</v>
      </c>
      <c r="T64" s="33" t="s">
        <v>2536</v>
      </c>
      <c r="U64" s="33" t="s">
        <v>2537</v>
      </c>
      <c r="V64" s="33">
        <v>600</v>
      </c>
      <c r="W64" s="10">
        <v>600</v>
      </c>
      <c r="X64" s="37"/>
      <c r="Y64" s="36">
        <v>0</v>
      </c>
      <c r="Z64" s="37"/>
      <c r="AA64" s="28">
        <v>120</v>
      </c>
      <c r="AB64" s="37">
        <v>0</v>
      </c>
      <c r="AC64" s="37"/>
      <c r="AD64" s="37" t="s">
        <v>2538</v>
      </c>
      <c r="AE64" s="37"/>
      <c r="AF64" s="37"/>
      <c r="AG64" s="37"/>
      <c r="AH64" s="37" t="s">
        <v>192</v>
      </c>
      <c r="AI64" s="37" t="s">
        <v>192</v>
      </c>
      <c r="AJ64" s="37" t="s">
        <v>192</v>
      </c>
      <c r="AK64" s="37" t="s">
        <v>192</v>
      </c>
      <c r="AL64" s="37"/>
      <c r="AM64" s="37"/>
      <c r="AN64" s="37"/>
      <c r="AO64" s="37"/>
      <c r="AP64" s="37"/>
    </row>
    <row r="65" spans="1:42" ht="60" x14ac:dyDescent="0.25">
      <c r="A65" s="37" t="s">
        <v>52</v>
      </c>
      <c r="B65" s="37" t="s">
        <v>2465</v>
      </c>
      <c r="C65" s="37" t="s">
        <v>2521</v>
      </c>
      <c r="D65" s="37">
        <v>221330000</v>
      </c>
      <c r="E65" s="28" t="s">
        <v>2539</v>
      </c>
      <c r="F65" s="28" t="s">
        <v>2540</v>
      </c>
      <c r="G65" s="28" t="s">
        <v>2541</v>
      </c>
      <c r="H65" s="30">
        <v>177600000</v>
      </c>
      <c r="I65" s="447">
        <v>177600000</v>
      </c>
      <c r="J65" s="40"/>
      <c r="K65" s="40"/>
      <c r="L65" s="40">
        <v>0</v>
      </c>
      <c r="M65" s="40"/>
      <c r="N65" s="30">
        <f t="shared" si="2"/>
        <v>177600000</v>
      </c>
      <c r="O65" s="32">
        <f t="shared" si="2"/>
        <v>177600000</v>
      </c>
      <c r="P65" s="32">
        <f t="shared" si="2"/>
        <v>0</v>
      </c>
      <c r="Q65" s="40"/>
      <c r="R65" s="40">
        <v>0</v>
      </c>
      <c r="S65" s="32">
        <f t="shared" si="1"/>
        <v>0</v>
      </c>
      <c r="T65" s="33">
        <v>0</v>
      </c>
      <c r="U65" s="33">
        <v>0</v>
      </c>
      <c r="V65" s="33">
        <v>0</v>
      </c>
      <c r="W65" s="37"/>
      <c r="X65" s="37"/>
      <c r="Y65" s="37"/>
      <c r="Z65" s="37"/>
      <c r="AA65" s="28">
        <v>0</v>
      </c>
      <c r="AB65" s="37"/>
      <c r="AC65" s="37"/>
      <c r="AD65" s="37"/>
      <c r="AE65" s="37">
        <v>0</v>
      </c>
      <c r="AF65" s="37">
        <v>0</v>
      </c>
      <c r="AG65" s="37">
        <v>0</v>
      </c>
      <c r="AH65" s="37">
        <v>0</v>
      </c>
      <c r="AI65" s="37">
        <v>0</v>
      </c>
      <c r="AJ65" s="37">
        <v>0</v>
      </c>
      <c r="AK65" s="37">
        <v>0</v>
      </c>
      <c r="AL65" s="37">
        <v>0</v>
      </c>
      <c r="AM65" s="37">
        <v>0</v>
      </c>
      <c r="AN65" s="37">
        <v>0</v>
      </c>
      <c r="AO65" s="37">
        <v>0</v>
      </c>
      <c r="AP65" s="37">
        <v>0</v>
      </c>
    </row>
    <row r="66" spans="1:42" ht="72" x14ac:dyDescent="0.25">
      <c r="A66" s="28"/>
      <c r="B66" s="28"/>
      <c r="C66" s="28"/>
      <c r="D66" s="28"/>
      <c r="E66" s="28"/>
      <c r="F66" s="28"/>
      <c r="G66" s="28"/>
      <c r="H66" s="30"/>
      <c r="I66" s="447"/>
      <c r="J66" s="40"/>
      <c r="K66" s="40"/>
      <c r="L66" s="40"/>
      <c r="M66" s="40"/>
      <c r="N66" s="30">
        <f t="shared" si="2"/>
        <v>0</v>
      </c>
      <c r="O66" s="32">
        <f t="shared" si="2"/>
        <v>0</v>
      </c>
      <c r="P66" s="32">
        <f t="shared" si="2"/>
        <v>0</v>
      </c>
      <c r="Q66" s="40"/>
      <c r="R66" s="40"/>
      <c r="S66" s="32">
        <f t="shared" si="1"/>
        <v>0</v>
      </c>
      <c r="T66" s="33" t="s">
        <v>2542</v>
      </c>
      <c r="U66" s="33" t="s">
        <v>2543</v>
      </c>
      <c r="V66" s="33">
        <v>1</v>
      </c>
      <c r="W66" s="37">
        <v>1</v>
      </c>
      <c r="X66" s="37"/>
      <c r="Y66" s="37">
        <v>0</v>
      </c>
      <c r="Z66" s="37"/>
      <c r="AA66" s="28">
        <v>30</v>
      </c>
      <c r="AB66" s="37">
        <v>0</v>
      </c>
      <c r="AC66" s="37"/>
      <c r="AD66" s="37"/>
      <c r="AE66" s="37"/>
      <c r="AF66" s="37"/>
      <c r="AG66" s="37" t="s">
        <v>192</v>
      </c>
      <c r="AH66" s="37"/>
      <c r="AI66" s="37"/>
      <c r="AJ66" s="37"/>
      <c r="AK66" s="37"/>
      <c r="AL66" s="37"/>
      <c r="AM66" s="37"/>
      <c r="AN66" s="37"/>
      <c r="AO66" s="37"/>
      <c r="AP66" s="37"/>
    </row>
    <row r="67" spans="1:42" ht="36" x14ac:dyDescent="0.25">
      <c r="A67" s="28"/>
      <c r="B67" s="28"/>
      <c r="C67" s="28"/>
      <c r="D67" s="28"/>
      <c r="E67" s="28"/>
      <c r="F67" s="28"/>
      <c r="G67" s="28"/>
      <c r="H67" s="30"/>
      <c r="I67" s="447"/>
      <c r="J67" s="40"/>
      <c r="K67" s="40"/>
      <c r="L67" s="40"/>
      <c r="M67" s="40"/>
      <c r="N67" s="30">
        <f t="shared" si="2"/>
        <v>0</v>
      </c>
      <c r="O67" s="32">
        <f t="shared" si="2"/>
        <v>0</v>
      </c>
      <c r="P67" s="32">
        <f t="shared" si="2"/>
        <v>0</v>
      </c>
      <c r="Q67" s="40"/>
      <c r="R67" s="40"/>
      <c r="S67" s="32">
        <f t="shared" si="1"/>
        <v>0</v>
      </c>
      <c r="T67" s="33" t="s">
        <v>2544</v>
      </c>
      <c r="U67" s="33" t="s">
        <v>2545</v>
      </c>
      <c r="V67" s="33">
        <v>1</v>
      </c>
      <c r="W67" s="37">
        <v>1</v>
      </c>
      <c r="X67" s="37"/>
      <c r="Y67" s="37">
        <v>0</v>
      </c>
      <c r="Z67" s="37"/>
      <c r="AA67" s="28">
        <v>150</v>
      </c>
      <c r="AB67" s="37">
        <v>0</v>
      </c>
      <c r="AC67" s="37"/>
      <c r="AD67" s="37"/>
      <c r="AE67" s="37"/>
      <c r="AF67" s="37"/>
      <c r="AG67" s="37"/>
      <c r="AH67" s="37" t="s">
        <v>192</v>
      </c>
      <c r="AI67" s="37" t="s">
        <v>192</v>
      </c>
      <c r="AJ67" s="37" t="s">
        <v>192</v>
      </c>
      <c r="AK67" s="37" t="s">
        <v>192</v>
      </c>
      <c r="AL67" s="37" t="s">
        <v>192</v>
      </c>
      <c r="AM67" s="37"/>
      <c r="AN67" s="37"/>
      <c r="AO67" s="37"/>
      <c r="AP67" s="37"/>
    </row>
    <row r="68" spans="1:42" ht="72" x14ac:dyDescent="0.25">
      <c r="A68" s="28"/>
      <c r="B68" s="28"/>
      <c r="C68" s="28"/>
      <c r="D68" s="28"/>
      <c r="E68" s="28"/>
      <c r="F68" s="28"/>
      <c r="G68" s="28"/>
      <c r="H68" s="30"/>
      <c r="I68" s="447"/>
      <c r="J68" s="40"/>
      <c r="K68" s="40"/>
      <c r="L68" s="40"/>
      <c r="M68" s="40"/>
      <c r="N68" s="30">
        <f t="shared" si="2"/>
        <v>0</v>
      </c>
      <c r="O68" s="32">
        <f t="shared" si="2"/>
        <v>0</v>
      </c>
      <c r="P68" s="32">
        <f t="shared" si="2"/>
        <v>0</v>
      </c>
      <c r="Q68" s="40"/>
      <c r="R68" s="40"/>
      <c r="S68" s="32">
        <f t="shared" si="1"/>
        <v>0</v>
      </c>
      <c r="T68" s="33" t="s">
        <v>2546</v>
      </c>
      <c r="U68" s="33" t="s">
        <v>2547</v>
      </c>
      <c r="V68" s="33">
        <v>1</v>
      </c>
      <c r="W68" s="37">
        <v>1</v>
      </c>
      <c r="X68" s="37"/>
      <c r="Y68" s="37">
        <v>0</v>
      </c>
      <c r="Z68" s="37"/>
      <c r="AA68" s="28">
        <v>210</v>
      </c>
      <c r="AB68" s="37">
        <v>0</v>
      </c>
      <c r="AC68" s="37"/>
      <c r="AD68" s="37" t="s">
        <v>2548</v>
      </c>
      <c r="AE68" s="37"/>
      <c r="AF68" s="37"/>
      <c r="AG68" s="37"/>
      <c r="AH68" s="37"/>
      <c r="AI68" s="37" t="s">
        <v>192</v>
      </c>
      <c r="AJ68" s="37" t="s">
        <v>192</v>
      </c>
      <c r="AK68" s="37" t="s">
        <v>192</v>
      </c>
      <c r="AL68" s="37" t="s">
        <v>192</v>
      </c>
      <c r="AM68" s="37" t="s">
        <v>192</v>
      </c>
      <c r="AN68" s="37" t="s">
        <v>192</v>
      </c>
      <c r="AO68" s="37" t="s">
        <v>192</v>
      </c>
      <c r="AP68" s="37"/>
    </row>
    <row r="69" spans="1:42" ht="48" x14ac:dyDescent="0.25">
      <c r="A69" s="28"/>
      <c r="B69" s="28"/>
      <c r="C69" s="28"/>
      <c r="D69" s="28"/>
      <c r="E69" s="28"/>
      <c r="F69" s="28"/>
      <c r="G69" s="28"/>
      <c r="H69" s="30"/>
      <c r="I69" s="447"/>
      <c r="J69" s="40"/>
      <c r="K69" s="40"/>
      <c r="L69" s="40"/>
      <c r="M69" s="40"/>
      <c r="N69" s="30">
        <f t="shared" si="2"/>
        <v>0</v>
      </c>
      <c r="O69" s="32">
        <f t="shared" si="2"/>
        <v>0</v>
      </c>
      <c r="P69" s="32">
        <f t="shared" si="2"/>
        <v>0</v>
      </c>
      <c r="Q69" s="40"/>
      <c r="R69" s="40"/>
      <c r="S69" s="32">
        <f t="shared" si="1"/>
        <v>0</v>
      </c>
      <c r="T69" s="33" t="s">
        <v>2549</v>
      </c>
      <c r="U69" s="33" t="s">
        <v>2550</v>
      </c>
      <c r="V69" s="33">
        <v>1</v>
      </c>
      <c r="W69" s="37">
        <v>0</v>
      </c>
      <c r="X69" s="37"/>
      <c r="Y69" s="37">
        <v>0</v>
      </c>
      <c r="Z69" s="37"/>
      <c r="AA69" s="28">
        <v>210</v>
      </c>
      <c r="AB69" s="37">
        <v>0</v>
      </c>
      <c r="AC69" s="37"/>
      <c r="AD69" s="37" t="s">
        <v>2551</v>
      </c>
      <c r="AE69" s="37"/>
      <c r="AF69" s="37"/>
      <c r="AG69" s="37"/>
      <c r="AH69" s="37"/>
      <c r="AI69" s="37" t="s">
        <v>192</v>
      </c>
      <c r="AJ69" s="37" t="s">
        <v>192</v>
      </c>
      <c r="AK69" s="37" t="s">
        <v>192</v>
      </c>
      <c r="AL69" s="37" t="s">
        <v>192</v>
      </c>
      <c r="AM69" s="37" t="s">
        <v>192</v>
      </c>
      <c r="AN69" s="37" t="s">
        <v>192</v>
      </c>
      <c r="AO69" s="37" t="s">
        <v>192</v>
      </c>
      <c r="AP69" s="37"/>
    </row>
    <row r="70" spans="1:42" ht="24" x14ac:dyDescent="0.25">
      <c r="A70" s="28"/>
      <c r="B70" s="28"/>
      <c r="C70" s="28"/>
      <c r="D70" s="28"/>
      <c r="E70" s="28"/>
      <c r="F70" s="28"/>
      <c r="G70" s="28"/>
      <c r="H70" s="30"/>
      <c r="I70" s="447"/>
      <c r="J70" s="40"/>
      <c r="K70" s="40"/>
      <c r="L70" s="40"/>
      <c r="M70" s="40"/>
      <c r="N70" s="30">
        <f t="shared" si="2"/>
        <v>0</v>
      </c>
      <c r="O70" s="32">
        <f t="shared" si="2"/>
        <v>0</v>
      </c>
      <c r="P70" s="32">
        <f t="shared" si="2"/>
        <v>0</v>
      </c>
      <c r="Q70" s="40"/>
      <c r="R70" s="40"/>
      <c r="S70" s="32">
        <f t="shared" si="1"/>
        <v>0</v>
      </c>
      <c r="T70" s="33" t="s">
        <v>2552</v>
      </c>
      <c r="U70" s="33" t="s">
        <v>2459</v>
      </c>
      <c r="V70" s="33">
        <v>1</v>
      </c>
      <c r="W70" s="37">
        <v>0</v>
      </c>
      <c r="X70" s="37"/>
      <c r="Y70" s="37">
        <v>0</v>
      </c>
      <c r="Z70" s="37"/>
      <c r="AA70" s="28">
        <v>240</v>
      </c>
      <c r="AB70" s="37">
        <v>0</v>
      </c>
      <c r="AC70" s="37"/>
      <c r="AD70" s="37"/>
      <c r="AE70" s="37"/>
      <c r="AF70" s="37"/>
      <c r="AG70" s="37"/>
      <c r="AH70" s="37" t="s">
        <v>192</v>
      </c>
      <c r="AI70" s="37" t="s">
        <v>192</v>
      </c>
      <c r="AJ70" s="37" t="s">
        <v>192</v>
      </c>
      <c r="AK70" s="37" t="s">
        <v>192</v>
      </c>
      <c r="AL70" s="37" t="s">
        <v>192</v>
      </c>
      <c r="AM70" s="37" t="s">
        <v>192</v>
      </c>
      <c r="AN70" s="37" t="s">
        <v>192</v>
      </c>
      <c r="AO70" s="37" t="s">
        <v>192</v>
      </c>
      <c r="AP70" s="37"/>
    </row>
    <row r="71" spans="1:42" ht="120" x14ac:dyDescent="0.25">
      <c r="A71" s="37" t="s">
        <v>52</v>
      </c>
      <c r="B71" s="37" t="s">
        <v>2465</v>
      </c>
      <c r="C71" s="37" t="s">
        <v>2521</v>
      </c>
      <c r="D71" s="37">
        <v>221340008</v>
      </c>
      <c r="E71" s="96">
        <v>2012050000169</v>
      </c>
      <c r="F71" s="28">
        <v>22169001</v>
      </c>
      <c r="G71" s="28" t="s">
        <v>2553</v>
      </c>
      <c r="H71" s="30">
        <v>800000000</v>
      </c>
      <c r="I71" s="447">
        <v>800000000</v>
      </c>
      <c r="J71" s="40"/>
      <c r="K71" s="40"/>
      <c r="L71" s="40"/>
      <c r="M71" s="40"/>
      <c r="N71" s="30">
        <f t="shared" si="2"/>
        <v>800000000</v>
      </c>
      <c r="O71" s="32">
        <f t="shared" si="2"/>
        <v>800000000</v>
      </c>
      <c r="P71" s="32">
        <f t="shared" si="2"/>
        <v>0</v>
      </c>
      <c r="Q71" s="40"/>
      <c r="R71" s="40"/>
      <c r="S71" s="32">
        <f t="shared" si="1"/>
        <v>0</v>
      </c>
      <c r="T71" s="33">
        <v>0</v>
      </c>
      <c r="U71" s="33">
        <v>0</v>
      </c>
      <c r="V71" s="33">
        <v>0</v>
      </c>
      <c r="W71" s="37"/>
      <c r="X71" s="37"/>
      <c r="Y71" s="37"/>
      <c r="Z71" s="37"/>
      <c r="AA71" s="28">
        <v>0</v>
      </c>
      <c r="AB71" s="37"/>
      <c r="AC71" s="37"/>
      <c r="AD71" s="37"/>
      <c r="AE71" s="37"/>
      <c r="AF71" s="37"/>
      <c r="AG71" s="37"/>
      <c r="AH71" s="37"/>
      <c r="AI71" s="37"/>
      <c r="AJ71" s="37"/>
      <c r="AK71" s="37"/>
      <c r="AL71" s="37"/>
      <c r="AM71" s="37"/>
      <c r="AN71" s="37"/>
      <c r="AO71" s="37"/>
      <c r="AP71" s="37"/>
    </row>
    <row r="72" spans="1:42" ht="90" x14ac:dyDescent="0.25">
      <c r="A72" s="28"/>
      <c r="B72" s="28"/>
      <c r="C72" s="28"/>
      <c r="D72" s="28"/>
      <c r="E72" s="28"/>
      <c r="F72" s="28"/>
      <c r="G72" s="28"/>
      <c r="H72" s="30"/>
      <c r="I72" s="447"/>
      <c r="J72" s="40"/>
      <c r="K72" s="40"/>
      <c r="L72" s="40"/>
      <c r="M72" s="40"/>
      <c r="N72" s="30">
        <f t="shared" si="2"/>
        <v>0</v>
      </c>
      <c r="O72" s="32">
        <f t="shared" si="2"/>
        <v>0</v>
      </c>
      <c r="P72" s="32">
        <f t="shared" si="2"/>
        <v>0</v>
      </c>
      <c r="Q72" s="40"/>
      <c r="R72" s="40"/>
      <c r="S72" s="32">
        <f t="shared" si="1"/>
        <v>0</v>
      </c>
      <c r="T72" s="33" t="s">
        <v>2554</v>
      </c>
      <c r="U72" s="33" t="s">
        <v>1314</v>
      </c>
      <c r="V72" s="33">
        <v>1</v>
      </c>
      <c r="W72" s="37">
        <v>0</v>
      </c>
      <c r="X72" s="37"/>
      <c r="Y72" s="37">
        <v>0</v>
      </c>
      <c r="Z72" s="37"/>
      <c r="AA72" s="28">
        <v>30</v>
      </c>
      <c r="AB72" s="37">
        <v>0</v>
      </c>
      <c r="AC72" s="37"/>
      <c r="AD72" s="37" t="s">
        <v>2555</v>
      </c>
      <c r="AE72" s="37"/>
      <c r="AF72" s="37"/>
      <c r="AG72" s="37" t="s">
        <v>192</v>
      </c>
      <c r="AH72" s="37"/>
      <c r="AI72" s="37"/>
      <c r="AJ72" s="37"/>
      <c r="AK72" s="37"/>
      <c r="AL72" s="37"/>
      <c r="AM72" s="37"/>
      <c r="AN72" s="37"/>
      <c r="AO72" s="37"/>
      <c r="AP72" s="37"/>
    </row>
    <row r="73" spans="1:42" ht="90" x14ac:dyDescent="0.25">
      <c r="A73" s="28"/>
      <c r="B73" s="28"/>
      <c r="C73" s="28"/>
      <c r="D73" s="28"/>
      <c r="E73" s="28"/>
      <c r="F73" s="28"/>
      <c r="G73" s="28"/>
      <c r="H73" s="30"/>
      <c r="I73" s="447"/>
      <c r="J73" s="40"/>
      <c r="K73" s="40"/>
      <c r="L73" s="40"/>
      <c r="M73" s="40"/>
      <c r="N73" s="30">
        <f t="shared" ref="N73:P104" si="3">H73+K73</f>
        <v>0</v>
      </c>
      <c r="O73" s="32">
        <f t="shared" si="3"/>
        <v>0</v>
      </c>
      <c r="P73" s="32">
        <f t="shared" si="3"/>
        <v>0</v>
      </c>
      <c r="Q73" s="40"/>
      <c r="R73" s="40"/>
      <c r="S73" s="32">
        <f t="shared" ref="S73:S136" si="4">Q73+R73</f>
        <v>0</v>
      </c>
      <c r="T73" s="33" t="s">
        <v>2556</v>
      </c>
      <c r="U73" s="33" t="s">
        <v>2557</v>
      </c>
      <c r="V73" s="33">
        <v>17</v>
      </c>
      <c r="W73" s="37">
        <v>0</v>
      </c>
      <c r="X73" s="37"/>
      <c r="Y73" s="37">
        <v>0</v>
      </c>
      <c r="Z73" s="37"/>
      <c r="AA73" s="28">
        <v>270</v>
      </c>
      <c r="AB73" s="37">
        <v>0</v>
      </c>
      <c r="AC73" s="37"/>
      <c r="AD73" s="37" t="s">
        <v>2555</v>
      </c>
      <c r="AE73" s="37"/>
      <c r="AF73" s="37"/>
      <c r="AG73" s="37" t="s">
        <v>192</v>
      </c>
      <c r="AH73" s="37" t="s">
        <v>192</v>
      </c>
      <c r="AI73" s="37" t="s">
        <v>192</v>
      </c>
      <c r="AJ73" s="37" t="s">
        <v>192</v>
      </c>
      <c r="AK73" s="37" t="s">
        <v>192</v>
      </c>
      <c r="AL73" s="37" t="s">
        <v>192</v>
      </c>
      <c r="AM73" s="37" t="s">
        <v>192</v>
      </c>
      <c r="AN73" s="37" t="s">
        <v>192</v>
      </c>
      <c r="AO73" s="37" t="s">
        <v>192</v>
      </c>
      <c r="AP73" s="37"/>
    </row>
    <row r="74" spans="1:42" ht="90" x14ac:dyDescent="0.25">
      <c r="A74" s="28"/>
      <c r="B74" s="28"/>
      <c r="C74" s="28"/>
      <c r="D74" s="28"/>
      <c r="E74" s="28"/>
      <c r="F74" s="28"/>
      <c r="G74" s="28"/>
      <c r="H74" s="30"/>
      <c r="I74" s="447"/>
      <c r="J74" s="40"/>
      <c r="K74" s="40"/>
      <c r="L74" s="40"/>
      <c r="M74" s="40"/>
      <c r="N74" s="30">
        <f t="shared" si="3"/>
        <v>0</v>
      </c>
      <c r="O74" s="32">
        <f t="shared" si="3"/>
        <v>0</v>
      </c>
      <c r="P74" s="32">
        <f t="shared" si="3"/>
        <v>0</v>
      </c>
      <c r="Q74" s="40"/>
      <c r="R74" s="40"/>
      <c r="S74" s="32">
        <f t="shared" si="4"/>
        <v>0</v>
      </c>
      <c r="T74" s="33" t="s">
        <v>2558</v>
      </c>
      <c r="U74" s="33" t="s">
        <v>2559</v>
      </c>
      <c r="V74" s="33">
        <v>1</v>
      </c>
      <c r="W74" s="37">
        <v>0</v>
      </c>
      <c r="X74" s="37"/>
      <c r="Y74" s="37">
        <v>0</v>
      </c>
      <c r="Z74" s="37"/>
      <c r="AA74" s="28">
        <v>30</v>
      </c>
      <c r="AB74" s="37">
        <v>0</v>
      </c>
      <c r="AC74" s="37"/>
      <c r="AD74" s="37" t="s">
        <v>2555</v>
      </c>
      <c r="AE74" s="37"/>
      <c r="AF74" s="37"/>
      <c r="AG74" s="37"/>
      <c r="AH74" s="37"/>
      <c r="AI74" s="37"/>
      <c r="AJ74" s="37"/>
      <c r="AK74" s="37"/>
      <c r="AL74" s="37"/>
      <c r="AM74" s="37"/>
      <c r="AN74" s="37"/>
      <c r="AO74" s="37" t="s">
        <v>192</v>
      </c>
      <c r="AP74" s="37"/>
    </row>
    <row r="75" spans="1:42" ht="72" x14ac:dyDescent="0.25">
      <c r="A75" s="37" t="s">
        <v>52</v>
      </c>
      <c r="B75" s="37" t="s">
        <v>2465</v>
      </c>
      <c r="C75" s="37" t="s">
        <v>2560</v>
      </c>
      <c r="D75" s="37">
        <v>221420008</v>
      </c>
      <c r="E75" s="29" t="s">
        <v>2561</v>
      </c>
      <c r="F75" s="28" t="s">
        <v>2562</v>
      </c>
      <c r="G75" s="28" t="s">
        <v>2563</v>
      </c>
      <c r="H75" s="30">
        <v>12627062000</v>
      </c>
      <c r="I75" s="449">
        <v>12627062000</v>
      </c>
      <c r="J75" s="462"/>
      <c r="K75" s="40"/>
      <c r="L75" s="40"/>
      <c r="M75" s="40"/>
      <c r="N75" s="30">
        <f t="shared" si="3"/>
        <v>12627062000</v>
      </c>
      <c r="O75" s="32">
        <f t="shared" si="3"/>
        <v>12627062000</v>
      </c>
      <c r="P75" s="32">
        <f t="shared" si="3"/>
        <v>0</v>
      </c>
      <c r="Q75" s="40">
        <v>10351417552</v>
      </c>
      <c r="R75" s="40"/>
      <c r="S75" s="32">
        <f t="shared" si="4"/>
        <v>10351417552</v>
      </c>
      <c r="T75" s="33">
        <v>0</v>
      </c>
      <c r="U75" s="33">
        <v>0</v>
      </c>
      <c r="V75" s="33">
        <v>0</v>
      </c>
      <c r="W75" s="37"/>
      <c r="X75" s="37"/>
      <c r="Y75" s="37"/>
      <c r="Z75" s="37"/>
      <c r="AA75" s="28">
        <v>0</v>
      </c>
      <c r="AB75" s="37"/>
      <c r="AC75" s="37"/>
      <c r="AD75" s="37"/>
      <c r="AE75" s="37"/>
      <c r="AF75" s="37"/>
      <c r="AG75" s="37"/>
      <c r="AH75" s="37"/>
      <c r="AI75" s="37"/>
      <c r="AJ75" s="37"/>
      <c r="AK75" s="37"/>
      <c r="AL75" s="37"/>
      <c r="AM75" s="37"/>
      <c r="AN75" s="37"/>
      <c r="AO75" s="37"/>
      <c r="AP75" s="37"/>
    </row>
    <row r="76" spans="1:42" ht="48" x14ac:dyDescent="0.25">
      <c r="A76" s="28"/>
      <c r="B76" s="28"/>
      <c r="C76" s="28"/>
      <c r="D76" s="28"/>
      <c r="E76" s="29"/>
      <c r="F76" s="28"/>
      <c r="G76" s="28"/>
      <c r="H76" s="30"/>
      <c r="I76" s="463"/>
      <c r="J76" s="462"/>
      <c r="K76" s="40"/>
      <c r="L76" s="40"/>
      <c r="M76" s="40"/>
      <c r="N76" s="30">
        <f t="shared" si="3"/>
        <v>0</v>
      </c>
      <c r="O76" s="32">
        <f t="shared" si="3"/>
        <v>0</v>
      </c>
      <c r="P76" s="32">
        <f t="shared" si="3"/>
        <v>0</v>
      </c>
      <c r="Q76" s="40"/>
      <c r="R76" s="40"/>
      <c r="S76" s="32">
        <f t="shared" si="4"/>
        <v>0</v>
      </c>
      <c r="T76" s="33" t="s">
        <v>2564</v>
      </c>
      <c r="U76" s="33" t="s">
        <v>2470</v>
      </c>
      <c r="V76" s="33">
        <v>4</v>
      </c>
      <c r="W76" s="10">
        <v>5</v>
      </c>
      <c r="X76" s="37"/>
      <c r="Y76" s="37">
        <v>2</v>
      </c>
      <c r="Z76" s="37"/>
      <c r="AA76" s="28">
        <v>150</v>
      </c>
      <c r="AB76" s="37">
        <v>75</v>
      </c>
      <c r="AC76" s="37"/>
      <c r="AD76" s="37"/>
      <c r="AE76" s="37"/>
      <c r="AF76" s="37"/>
      <c r="AG76" s="37"/>
      <c r="AH76" s="37"/>
      <c r="AI76" s="37"/>
      <c r="AJ76" s="37"/>
      <c r="AK76" s="37" t="s">
        <v>192</v>
      </c>
      <c r="AL76" s="37" t="s">
        <v>192</v>
      </c>
      <c r="AM76" s="37" t="s">
        <v>192</v>
      </c>
      <c r="AN76" s="37" t="s">
        <v>192</v>
      </c>
      <c r="AO76" s="37" t="s">
        <v>192</v>
      </c>
      <c r="AP76" s="37" t="s">
        <v>192</v>
      </c>
    </row>
    <row r="77" spans="1:42" ht="96" x14ac:dyDescent="0.25">
      <c r="A77" s="37" t="s">
        <v>52</v>
      </c>
      <c r="B77" s="37" t="s">
        <v>2465</v>
      </c>
      <c r="C77" s="37" t="s">
        <v>2565</v>
      </c>
      <c r="D77" s="37">
        <v>221510007</v>
      </c>
      <c r="E77" s="29" t="s">
        <v>2566</v>
      </c>
      <c r="F77" s="28">
        <v>29155001</v>
      </c>
      <c r="G77" s="28" t="s">
        <v>2567</v>
      </c>
      <c r="H77" s="30">
        <v>1500000000</v>
      </c>
      <c r="I77" s="447">
        <v>1500000000</v>
      </c>
      <c r="J77" s="40"/>
      <c r="K77" s="40"/>
      <c r="L77" s="40">
        <v>1406227560</v>
      </c>
      <c r="M77" s="40"/>
      <c r="N77" s="30">
        <f t="shared" si="3"/>
        <v>1500000000</v>
      </c>
      <c r="O77" s="32">
        <f t="shared" si="3"/>
        <v>2906227560</v>
      </c>
      <c r="P77" s="32">
        <f t="shared" si="3"/>
        <v>0</v>
      </c>
      <c r="Q77" s="40">
        <v>322641043</v>
      </c>
      <c r="R77" s="40">
        <v>0</v>
      </c>
      <c r="S77" s="32">
        <f t="shared" si="4"/>
        <v>322641043</v>
      </c>
      <c r="T77" s="33">
        <v>0</v>
      </c>
      <c r="U77" s="33">
        <v>0</v>
      </c>
      <c r="V77" s="33">
        <v>0</v>
      </c>
      <c r="W77" s="37"/>
      <c r="X77" s="37"/>
      <c r="Y77" s="37"/>
      <c r="Z77" s="37"/>
      <c r="AA77" s="28">
        <v>0</v>
      </c>
      <c r="AB77" s="37"/>
      <c r="AC77" s="37"/>
      <c r="AD77" s="37"/>
      <c r="AE77" s="37"/>
      <c r="AF77" s="37"/>
      <c r="AG77" s="37"/>
      <c r="AH77" s="37"/>
      <c r="AI77" s="37"/>
      <c r="AJ77" s="37"/>
      <c r="AK77" s="37"/>
      <c r="AL77" s="37"/>
      <c r="AM77" s="37"/>
      <c r="AN77" s="37"/>
      <c r="AO77" s="37"/>
      <c r="AP77" s="37"/>
    </row>
    <row r="78" spans="1:42" ht="142.5" x14ac:dyDescent="0.25">
      <c r="A78" s="28"/>
      <c r="B78" s="28"/>
      <c r="C78" s="28"/>
      <c r="D78" s="28"/>
      <c r="E78" s="29"/>
      <c r="F78" s="28"/>
      <c r="G78" s="28"/>
      <c r="H78" s="30"/>
      <c r="I78" s="447"/>
      <c r="J78" s="40"/>
      <c r="K78" s="40"/>
      <c r="L78" s="40"/>
      <c r="M78" s="40"/>
      <c r="N78" s="30">
        <f t="shared" si="3"/>
        <v>0</v>
      </c>
      <c r="O78" s="32">
        <f t="shared" si="3"/>
        <v>0</v>
      </c>
      <c r="P78" s="32">
        <f t="shared" si="3"/>
        <v>0</v>
      </c>
      <c r="Q78" s="40"/>
      <c r="R78" s="40"/>
      <c r="S78" s="32">
        <f t="shared" si="4"/>
        <v>0</v>
      </c>
      <c r="T78" s="33" t="s">
        <v>2568</v>
      </c>
      <c r="U78" s="33" t="s">
        <v>2569</v>
      </c>
      <c r="V78" s="33">
        <v>21</v>
      </c>
      <c r="W78" s="37">
        <v>10</v>
      </c>
      <c r="X78" s="37"/>
      <c r="Y78" s="36">
        <v>0</v>
      </c>
      <c r="Z78" s="37"/>
      <c r="AA78" s="28">
        <v>240</v>
      </c>
      <c r="AB78" s="37">
        <v>0</v>
      </c>
      <c r="AC78" s="37"/>
      <c r="AD78" s="37" t="s">
        <v>2570</v>
      </c>
      <c r="AE78" s="37"/>
      <c r="AF78" s="37"/>
      <c r="AG78" s="37" t="s">
        <v>192</v>
      </c>
      <c r="AH78" s="37" t="s">
        <v>192</v>
      </c>
      <c r="AI78" s="37" t="s">
        <v>192</v>
      </c>
      <c r="AJ78" s="37" t="s">
        <v>192</v>
      </c>
      <c r="AK78" s="37" t="s">
        <v>192</v>
      </c>
      <c r="AL78" s="37" t="s">
        <v>192</v>
      </c>
      <c r="AM78" s="37" t="s">
        <v>192</v>
      </c>
      <c r="AN78" s="37" t="s">
        <v>192</v>
      </c>
      <c r="AO78" s="37" t="s">
        <v>192</v>
      </c>
      <c r="AP78" s="37"/>
    </row>
    <row r="79" spans="1:42" ht="90" x14ac:dyDescent="0.25">
      <c r="A79" s="28"/>
      <c r="B79" s="28"/>
      <c r="C79" s="28"/>
      <c r="D79" s="28"/>
      <c r="E79" s="29"/>
      <c r="F79" s="28"/>
      <c r="G79" s="28"/>
      <c r="H79" s="30"/>
      <c r="I79" s="447"/>
      <c r="J79" s="40"/>
      <c r="K79" s="40"/>
      <c r="L79" s="40"/>
      <c r="M79" s="40"/>
      <c r="N79" s="30">
        <f t="shared" si="3"/>
        <v>0</v>
      </c>
      <c r="O79" s="32">
        <f t="shared" si="3"/>
        <v>0</v>
      </c>
      <c r="P79" s="32">
        <f t="shared" si="3"/>
        <v>0</v>
      </c>
      <c r="Q79" s="40"/>
      <c r="R79" s="40"/>
      <c r="S79" s="32">
        <f t="shared" si="4"/>
        <v>0</v>
      </c>
      <c r="T79" s="33" t="s">
        <v>2571</v>
      </c>
      <c r="U79" s="33" t="s">
        <v>2572</v>
      </c>
      <c r="V79" s="33">
        <v>1</v>
      </c>
      <c r="W79" s="37">
        <v>1</v>
      </c>
      <c r="X79" s="37"/>
      <c r="Y79" s="37">
        <v>0</v>
      </c>
      <c r="Z79" s="37"/>
      <c r="AA79" s="28">
        <v>300</v>
      </c>
      <c r="AB79" s="37">
        <v>0</v>
      </c>
      <c r="AC79" s="37"/>
      <c r="AD79" s="37" t="s">
        <v>2573</v>
      </c>
      <c r="AE79" s="37"/>
      <c r="AF79" s="37" t="s">
        <v>192</v>
      </c>
      <c r="AG79" s="37" t="s">
        <v>192</v>
      </c>
      <c r="AH79" s="37" t="s">
        <v>192</v>
      </c>
      <c r="AI79" s="37" t="s">
        <v>192</v>
      </c>
      <c r="AJ79" s="37" t="s">
        <v>192</v>
      </c>
      <c r="AK79" s="37" t="s">
        <v>192</v>
      </c>
      <c r="AL79" s="37" t="s">
        <v>192</v>
      </c>
      <c r="AM79" s="37" t="s">
        <v>192</v>
      </c>
      <c r="AN79" s="37" t="s">
        <v>192</v>
      </c>
      <c r="AO79" s="37" t="s">
        <v>192</v>
      </c>
      <c r="AP79" s="37"/>
    </row>
    <row r="80" spans="1:42" ht="60" x14ac:dyDescent="0.25">
      <c r="A80" s="37" t="s">
        <v>52</v>
      </c>
      <c r="B80" s="37" t="s">
        <v>2465</v>
      </c>
      <c r="C80" s="37" t="s">
        <v>2574</v>
      </c>
      <c r="D80" s="37">
        <v>221610007</v>
      </c>
      <c r="E80" s="29" t="s">
        <v>2575</v>
      </c>
      <c r="F80" s="28">
        <v>29152001</v>
      </c>
      <c r="G80" s="28" t="s">
        <v>2576</v>
      </c>
      <c r="H80" s="30">
        <v>500000000</v>
      </c>
      <c r="I80" s="447">
        <v>500000000</v>
      </c>
      <c r="J80" s="40"/>
      <c r="K80" s="40"/>
      <c r="L80" s="40"/>
      <c r="M80" s="40"/>
      <c r="N80" s="30">
        <f t="shared" si="3"/>
        <v>500000000</v>
      </c>
      <c r="O80" s="32">
        <f t="shared" si="3"/>
        <v>500000000</v>
      </c>
      <c r="P80" s="32">
        <f t="shared" si="3"/>
        <v>0</v>
      </c>
      <c r="Q80" s="40"/>
      <c r="R80" s="40"/>
      <c r="S80" s="32">
        <f t="shared" si="4"/>
        <v>0</v>
      </c>
      <c r="T80" s="33">
        <v>0</v>
      </c>
      <c r="U80" s="33">
        <v>0</v>
      </c>
      <c r="V80" s="33">
        <v>0</v>
      </c>
      <c r="W80" s="37"/>
      <c r="X80" s="37"/>
      <c r="Y80" s="37"/>
      <c r="Z80" s="37"/>
      <c r="AA80" s="28">
        <v>0</v>
      </c>
      <c r="AB80" s="37"/>
      <c r="AC80" s="37"/>
      <c r="AD80" s="37"/>
      <c r="AE80" s="37"/>
      <c r="AF80" s="37"/>
      <c r="AG80" s="37"/>
      <c r="AH80" s="37"/>
      <c r="AI80" s="37"/>
      <c r="AJ80" s="37"/>
      <c r="AK80" s="37"/>
      <c r="AL80" s="37"/>
      <c r="AM80" s="37"/>
      <c r="AN80" s="37"/>
      <c r="AO80" s="37"/>
      <c r="AP80" s="37"/>
    </row>
    <row r="81" spans="1:42" ht="96" x14ac:dyDescent="0.25">
      <c r="A81" s="28"/>
      <c r="B81" s="28"/>
      <c r="C81" s="28"/>
      <c r="D81" s="28"/>
      <c r="E81" s="29"/>
      <c r="F81" s="28"/>
      <c r="G81" s="28"/>
      <c r="H81" s="30"/>
      <c r="I81" s="447"/>
      <c r="J81" s="40"/>
      <c r="K81" s="40"/>
      <c r="L81" s="40"/>
      <c r="M81" s="40"/>
      <c r="N81" s="30">
        <f t="shared" si="3"/>
        <v>0</v>
      </c>
      <c r="O81" s="32">
        <f t="shared" si="3"/>
        <v>0</v>
      </c>
      <c r="P81" s="32">
        <f t="shared" si="3"/>
        <v>0</v>
      </c>
      <c r="Q81" s="40"/>
      <c r="R81" s="40"/>
      <c r="S81" s="32">
        <f t="shared" si="4"/>
        <v>0</v>
      </c>
      <c r="T81" s="33" t="s">
        <v>2577</v>
      </c>
      <c r="U81" s="33" t="s">
        <v>2578</v>
      </c>
      <c r="V81" s="33">
        <v>3</v>
      </c>
      <c r="W81" s="37">
        <v>4</v>
      </c>
      <c r="X81" s="37"/>
      <c r="Y81" s="37">
        <v>1</v>
      </c>
      <c r="Z81" s="37"/>
      <c r="AA81" s="28">
        <v>30</v>
      </c>
      <c r="AB81" s="37">
        <v>30</v>
      </c>
      <c r="AC81" s="37"/>
      <c r="AD81" s="37" t="s">
        <v>2579</v>
      </c>
      <c r="AE81" s="37"/>
      <c r="AF81" s="37"/>
      <c r="AG81" s="37" t="s">
        <v>192</v>
      </c>
      <c r="AH81" s="37" t="s">
        <v>192</v>
      </c>
      <c r="AI81" s="37" t="s">
        <v>192</v>
      </c>
      <c r="AJ81" s="37" t="s">
        <v>192</v>
      </c>
      <c r="AK81" s="37" t="s">
        <v>192</v>
      </c>
      <c r="AL81" s="37" t="s">
        <v>192</v>
      </c>
      <c r="AM81" s="37" t="s">
        <v>192</v>
      </c>
      <c r="AN81" s="37" t="s">
        <v>192</v>
      </c>
      <c r="AO81" s="37" t="s">
        <v>192</v>
      </c>
      <c r="AP81" s="37"/>
    </row>
    <row r="82" spans="1:42" ht="60" x14ac:dyDescent="0.25">
      <c r="A82" s="28"/>
      <c r="B82" s="28"/>
      <c r="C82" s="28"/>
      <c r="D82" s="28"/>
      <c r="E82" s="29"/>
      <c r="F82" s="28"/>
      <c r="G82" s="28"/>
      <c r="H82" s="30"/>
      <c r="I82" s="447"/>
      <c r="J82" s="40"/>
      <c r="K82" s="40"/>
      <c r="L82" s="40"/>
      <c r="M82" s="40"/>
      <c r="N82" s="30">
        <f t="shared" si="3"/>
        <v>0</v>
      </c>
      <c r="O82" s="32">
        <f t="shared" si="3"/>
        <v>0</v>
      </c>
      <c r="P82" s="32">
        <f t="shared" si="3"/>
        <v>0</v>
      </c>
      <c r="Q82" s="40"/>
      <c r="R82" s="40"/>
      <c r="S82" s="32">
        <f t="shared" si="4"/>
        <v>0</v>
      </c>
      <c r="T82" s="33" t="s">
        <v>2580</v>
      </c>
      <c r="U82" s="33" t="s">
        <v>2581</v>
      </c>
      <c r="V82" s="33">
        <v>117</v>
      </c>
      <c r="W82" s="37">
        <v>119</v>
      </c>
      <c r="X82" s="37"/>
      <c r="Y82" s="37">
        <v>60</v>
      </c>
      <c r="Z82" s="37"/>
      <c r="AA82" s="28">
        <v>270</v>
      </c>
      <c r="AB82" s="37">
        <v>60</v>
      </c>
      <c r="AC82" s="37"/>
      <c r="AD82" s="37" t="s">
        <v>2582</v>
      </c>
      <c r="AE82" s="37"/>
      <c r="AF82" s="37"/>
      <c r="AG82" s="37" t="s">
        <v>192</v>
      </c>
      <c r="AH82" s="37" t="s">
        <v>192</v>
      </c>
      <c r="AI82" s="37" t="s">
        <v>192</v>
      </c>
      <c r="AJ82" s="37" t="s">
        <v>192</v>
      </c>
      <c r="AK82" s="37" t="s">
        <v>192</v>
      </c>
      <c r="AL82" s="37" t="s">
        <v>192</v>
      </c>
      <c r="AM82" s="37" t="s">
        <v>192</v>
      </c>
      <c r="AN82" s="37" t="s">
        <v>192</v>
      </c>
      <c r="AO82" s="37" t="s">
        <v>192</v>
      </c>
      <c r="AP82" s="37"/>
    </row>
    <row r="83" spans="1:42" ht="30" x14ac:dyDescent="0.25">
      <c r="A83" s="28"/>
      <c r="B83" s="28"/>
      <c r="C83" s="28"/>
      <c r="D83" s="28"/>
      <c r="E83" s="29"/>
      <c r="F83" s="28"/>
      <c r="G83" s="28"/>
      <c r="H83" s="30"/>
      <c r="I83" s="447"/>
      <c r="J83" s="40"/>
      <c r="K83" s="40"/>
      <c r="L83" s="40"/>
      <c r="M83" s="40"/>
      <c r="N83" s="30">
        <f t="shared" si="3"/>
        <v>0</v>
      </c>
      <c r="O83" s="32">
        <f t="shared" si="3"/>
        <v>0</v>
      </c>
      <c r="P83" s="32">
        <f t="shared" si="3"/>
        <v>0</v>
      </c>
      <c r="Q83" s="40"/>
      <c r="R83" s="40"/>
      <c r="S83" s="32">
        <f t="shared" si="4"/>
        <v>0</v>
      </c>
      <c r="T83" s="33" t="s">
        <v>2583</v>
      </c>
      <c r="U83" s="33" t="s">
        <v>2584</v>
      </c>
      <c r="V83" s="33">
        <v>12</v>
      </c>
      <c r="W83" s="37">
        <v>9</v>
      </c>
      <c r="X83" s="37"/>
      <c r="Y83" s="37">
        <v>1</v>
      </c>
      <c r="Z83" s="37"/>
      <c r="AA83" s="28">
        <v>270</v>
      </c>
      <c r="AB83" s="37">
        <v>30</v>
      </c>
      <c r="AC83" s="37"/>
      <c r="AD83" s="37" t="s">
        <v>2585</v>
      </c>
      <c r="AE83" s="37"/>
      <c r="AF83" s="37"/>
      <c r="AG83" s="37" t="s">
        <v>192</v>
      </c>
      <c r="AH83" s="37" t="s">
        <v>192</v>
      </c>
      <c r="AI83" s="37" t="s">
        <v>192</v>
      </c>
      <c r="AJ83" s="37" t="s">
        <v>192</v>
      </c>
      <c r="AK83" s="37" t="s">
        <v>192</v>
      </c>
      <c r="AL83" s="37" t="s">
        <v>192</v>
      </c>
      <c r="AM83" s="37" t="s">
        <v>192</v>
      </c>
      <c r="AN83" s="37" t="s">
        <v>192</v>
      </c>
      <c r="AO83" s="37" t="s">
        <v>192</v>
      </c>
      <c r="AP83" s="37"/>
    </row>
    <row r="84" spans="1:42" ht="96" x14ac:dyDescent="0.25">
      <c r="A84" s="37" t="s">
        <v>52</v>
      </c>
      <c r="B84" s="37" t="s">
        <v>2465</v>
      </c>
      <c r="C84" s="37" t="s">
        <v>2574</v>
      </c>
      <c r="D84" s="37">
        <v>221650000</v>
      </c>
      <c r="E84" s="29" t="s">
        <v>2586</v>
      </c>
      <c r="F84" s="28">
        <v>22161001</v>
      </c>
      <c r="G84" s="28" t="s">
        <v>2587</v>
      </c>
      <c r="H84" s="30">
        <v>1000000000</v>
      </c>
      <c r="I84" s="449">
        <v>500000000</v>
      </c>
      <c r="J84" s="40"/>
      <c r="K84" s="40"/>
      <c r="L84" s="40"/>
      <c r="M84" s="40"/>
      <c r="N84" s="30">
        <f t="shared" si="3"/>
        <v>1000000000</v>
      </c>
      <c r="O84" s="32">
        <f t="shared" si="3"/>
        <v>500000000</v>
      </c>
      <c r="P84" s="32">
        <f t="shared" si="3"/>
        <v>0</v>
      </c>
      <c r="Q84" s="40"/>
      <c r="R84" s="40"/>
      <c r="S84" s="32">
        <f t="shared" si="4"/>
        <v>0</v>
      </c>
      <c r="T84" s="33">
        <v>0</v>
      </c>
      <c r="U84" s="33">
        <v>0</v>
      </c>
      <c r="V84" s="33">
        <v>0</v>
      </c>
      <c r="W84" s="37"/>
      <c r="X84" s="37"/>
      <c r="Y84" s="37"/>
      <c r="Z84" s="37"/>
      <c r="AA84" s="28">
        <v>0</v>
      </c>
      <c r="AB84" s="37"/>
      <c r="AC84" s="37"/>
      <c r="AD84" s="37"/>
      <c r="AE84" s="37"/>
      <c r="AF84" s="37"/>
      <c r="AG84" s="37"/>
      <c r="AH84" s="37"/>
      <c r="AI84" s="37"/>
      <c r="AJ84" s="37"/>
      <c r="AK84" s="37"/>
      <c r="AL84" s="37"/>
      <c r="AM84" s="37"/>
      <c r="AN84" s="37"/>
      <c r="AO84" s="37"/>
      <c r="AP84" s="37"/>
    </row>
    <row r="85" spans="1:42" ht="60" x14ac:dyDescent="0.25">
      <c r="A85" s="28"/>
      <c r="B85" s="28"/>
      <c r="C85" s="28"/>
      <c r="D85" s="28"/>
      <c r="E85" s="29"/>
      <c r="F85" s="28"/>
      <c r="G85" s="28"/>
      <c r="H85" s="30"/>
      <c r="I85" s="447"/>
      <c r="J85" s="40"/>
      <c r="K85" s="40"/>
      <c r="L85" s="40"/>
      <c r="M85" s="40"/>
      <c r="N85" s="30">
        <f t="shared" si="3"/>
        <v>0</v>
      </c>
      <c r="O85" s="32">
        <f t="shared" si="3"/>
        <v>0</v>
      </c>
      <c r="P85" s="32">
        <f t="shared" si="3"/>
        <v>0</v>
      </c>
      <c r="Q85" s="40"/>
      <c r="R85" s="40"/>
      <c r="S85" s="32">
        <f t="shared" si="4"/>
        <v>0</v>
      </c>
      <c r="T85" s="33" t="s">
        <v>2588</v>
      </c>
      <c r="U85" s="33" t="s">
        <v>2589</v>
      </c>
      <c r="V85" s="33">
        <v>24</v>
      </c>
      <c r="W85" s="37">
        <v>125</v>
      </c>
      <c r="X85" s="37"/>
      <c r="Y85" s="37">
        <v>75</v>
      </c>
      <c r="Z85" s="37"/>
      <c r="AA85" s="28">
        <v>360</v>
      </c>
      <c r="AB85" s="37">
        <v>180</v>
      </c>
      <c r="AC85" s="37"/>
      <c r="AD85" s="37" t="s">
        <v>2590</v>
      </c>
      <c r="AE85" s="37" t="s">
        <v>192</v>
      </c>
      <c r="AF85" s="37" t="s">
        <v>192</v>
      </c>
      <c r="AG85" s="37" t="s">
        <v>192</v>
      </c>
      <c r="AH85" s="37" t="s">
        <v>192</v>
      </c>
      <c r="AI85" s="37" t="s">
        <v>192</v>
      </c>
      <c r="AJ85" s="37" t="s">
        <v>192</v>
      </c>
      <c r="AK85" s="37" t="s">
        <v>192</v>
      </c>
      <c r="AL85" s="37" t="s">
        <v>192</v>
      </c>
      <c r="AM85" s="37" t="s">
        <v>192</v>
      </c>
      <c r="AN85" s="37" t="s">
        <v>192</v>
      </c>
      <c r="AO85" s="37" t="s">
        <v>192</v>
      </c>
      <c r="AP85" s="37" t="s">
        <v>192</v>
      </c>
    </row>
    <row r="86" spans="1:42" ht="84" x14ac:dyDescent="0.25">
      <c r="A86" s="37" t="s">
        <v>52</v>
      </c>
      <c r="B86" s="37" t="s">
        <v>2465</v>
      </c>
      <c r="C86" s="37" t="s">
        <v>2574</v>
      </c>
      <c r="D86" s="37">
        <v>221650000</v>
      </c>
      <c r="E86" s="29" t="s">
        <v>2591</v>
      </c>
      <c r="F86" s="28">
        <v>22214001</v>
      </c>
      <c r="G86" s="28" t="s">
        <v>2592</v>
      </c>
      <c r="H86" s="30">
        <v>300000000</v>
      </c>
      <c r="I86" s="447">
        <v>300000000</v>
      </c>
      <c r="J86" s="40"/>
      <c r="K86" s="40"/>
      <c r="L86" s="40"/>
      <c r="M86" s="40"/>
      <c r="N86" s="30">
        <f t="shared" si="3"/>
        <v>300000000</v>
      </c>
      <c r="O86" s="32">
        <f t="shared" si="3"/>
        <v>300000000</v>
      </c>
      <c r="P86" s="32">
        <f t="shared" si="3"/>
        <v>0</v>
      </c>
      <c r="Q86" s="40"/>
      <c r="R86" s="40"/>
      <c r="S86" s="32">
        <f t="shared" si="4"/>
        <v>0</v>
      </c>
      <c r="T86" s="33">
        <v>0</v>
      </c>
      <c r="U86" s="33">
        <v>0</v>
      </c>
      <c r="V86" s="33">
        <v>0</v>
      </c>
      <c r="W86" s="37"/>
      <c r="X86" s="37"/>
      <c r="Y86" s="37"/>
      <c r="Z86" s="37"/>
      <c r="AA86" s="28">
        <v>0</v>
      </c>
      <c r="AB86" s="37"/>
      <c r="AC86" s="37"/>
      <c r="AD86" s="37"/>
      <c r="AE86" s="37"/>
      <c r="AF86" s="37"/>
      <c r="AG86" s="37"/>
      <c r="AH86" s="37"/>
      <c r="AI86" s="37"/>
      <c r="AJ86" s="37"/>
      <c r="AK86" s="37"/>
      <c r="AL86" s="37"/>
      <c r="AM86" s="37"/>
      <c r="AN86" s="37"/>
      <c r="AO86" s="37"/>
      <c r="AP86" s="37"/>
    </row>
    <row r="87" spans="1:42" ht="45" x14ac:dyDescent="0.25">
      <c r="A87" s="28"/>
      <c r="B87" s="28"/>
      <c r="C87" s="28"/>
      <c r="D87" s="28"/>
      <c r="E87" s="29"/>
      <c r="F87" s="28"/>
      <c r="G87" s="28"/>
      <c r="H87" s="30"/>
      <c r="I87" s="447"/>
      <c r="J87" s="40"/>
      <c r="K87" s="40"/>
      <c r="L87" s="40"/>
      <c r="M87" s="40"/>
      <c r="N87" s="30">
        <f t="shared" si="3"/>
        <v>0</v>
      </c>
      <c r="O87" s="32">
        <f t="shared" si="3"/>
        <v>0</v>
      </c>
      <c r="P87" s="32">
        <f t="shared" si="3"/>
        <v>0</v>
      </c>
      <c r="Q87" s="40"/>
      <c r="R87" s="40"/>
      <c r="S87" s="32">
        <f t="shared" si="4"/>
        <v>0</v>
      </c>
      <c r="T87" s="33" t="s">
        <v>2593</v>
      </c>
      <c r="U87" s="33" t="s">
        <v>2594</v>
      </c>
      <c r="V87" s="33">
        <v>1</v>
      </c>
      <c r="W87" s="36">
        <v>21</v>
      </c>
      <c r="X87" s="37"/>
      <c r="Y87" s="36">
        <v>20</v>
      </c>
      <c r="Z87" s="37"/>
      <c r="AA87" s="28">
        <v>150</v>
      </c>
      <c r="AB87" s="37">
        <v>0</v>
      </c>
      <c r="AC87" s="37"/>
      <c r="AD87" s="37" t="s">
        <v>2595</v>
      </c>
      <c r="AE87" s="37"/>
      <c r="AF87" s="37"/>
      <c r="AG87" s="37"/>
      <c r="AH87" s="37"/>
      <c r="AI87" s="37"/>
      <c r="AJ87" s="37" t="s">
        <v>192</v>
      </c>
      <c r="AK87" s="37" t="s">
        <v>192</v>
      </c>
      <c r="AL87" s="37" t="s">
        <v>192</v>
      </c>
      <c r="AM87" s="37" t="s">
        <v>192</v>
      </c>
      <c r="AN87" s="37" t="s">
        <v>192</v>
      </c>
      <c r="AO87" s="37"/>
      <c r="AP87" s="37"/>
    </row>
    <row r="88" spans="1:42" ht="132" x14ac:dyDescent="0.25">
      <c r="A88" s="37" t="s">
        <v>52</v>
      </c>
      <c r="B88" s="37" t="s">
        <v>2465</v>
      </c>
      <c r="C88" s="37" t="s">
        <v>2596</v>
      </c>
      <c r="D88" s="37">
        <v>221710000</v>
      </c>
      <c r="E88" s="29" t="s">
        <v>2597</v>
      </c>
      <c r="F88" s="28">
        <v>22171001</v>
      </c>
      <c r="G88" s="28" t="s">
        <v>2598</v>
      </c>
      <c r="H88" s="30">
        <v>362250000</v>
      </c>
      <c r="I88" s="449">
        <v>362250000</v>
      </c>
      <c r="J88" s="40"/>
      <c r="K88" s="40"/>
      <c r="L88" s="40"/>
      <c r="M88" s="40"/>
      <c r="N88" s="30">
        <f t="shared" si="3"/>
        <v>362250000</v>
      </c>
      <c r="O88" s="32">
        <f t="shared" si="3"/>
        <v>362250000</v>
      </c>
      <c r="P88" s="32">
        <f t="shared" si="3"/>
        <v>0</v>
      </c>
      <c r="Q88" s="40"/>
      <c r="R88" s="40"/>
      <c r="S88" s="32">
        <f t="shared" si="4"/>
        <v>0</v>
      </c>
      <c r="T88" s="33">
        <v>0</v>
      </c>
      <c r="U88" s="33">
        <v>0</v>
      </c>
      <c r="V88" s="33">
        <v>0</v>
      </c>
      <c r="W88" s="37"/>
      <c r="X88" s="37"/>
      <c r="Y88" s="37"/>
      <c r="Z88" s="37"/>
      <c r="AA88" s="28">
        <v>0</v>
      </c>
      <c r="AB88" s="37"/>
      <c r="AC88" s="37"/>
      <c r="AD88" s="37"/>
      <c r="AE88" s="37"/>
      <c r="AF88" s="37"/>
      <c r="AG88" s="37"/>
      <c r="AH88" s="37"/>
      <c r="AI88" s="37"/>
      <c r="AJ88" s="37"/>
      <c r="AK88" s="37"/>
      <c r="AL88" s="37"/>
      <c r="AM88" s="37"/>
      <c r="AN88" s="37"/>
      <c r="AO88" s="37"/>
      <c r="AP88" s="37"/>
    </row>
    <row r="89" spans="1:42" ht="72" x14ac:dyDescent="0.25">
      <c r="A89" s="28"/>
      <c r="B89" s="28"/>
      <c r="C89" s="28"/>
      <c r="D89" s="28"/>
      <c r="E89" s="29"/>
      <c r="F89" s="28"/>
      <c r="G89" s="28"/>
      <c r="H89" s="30"/>
      <c r="I89" s="447"/>
      <c r="J89" s="40"/>
      <c r="K89" s="40"/>
      <c r="L89" s="40"/>
      <c r="M89" s="40"/>
      <c r="N89" s="30">
        <f t="shared" si="3"/>
        <v>0</v>
      </c>
      <c r="O89" s="32">
        <f t="shared" si="3"/>
        <v>0</v>
      </c>
      <c r="P89" s="32">
        <f t="shared" si="3"/>
        <v>0</v>
      </c>
      <c r="Q89" s="40"/>
      <c r="R89" s="40"/>
      <c r="S89" s="32">
        <f t="shared" si="4"/>
        <v>0</v>
      </c>
      <c r="T89" s="33" t="s">
        <v>2599</v>
      </c>
      <c r="U89" s="33" t="s">
        <v>2600</v>
      </c>
      <c r="V89" s="33">
        <v>1</v>
      </c>
      <c r="W89" s="10">
        <v>1</v>
      </c>
      <c r="X89" s="37"/>
      <c r="Y89" s="36">
        <v>0</v>
      </c>
      <c r="Z89" s="37"/>
      <c r="AA89" s="28">
        <v>180</v>
      </c>
      <c r="AB89" s="37">
        <v>0</v>
      </c>
      <c r="AC89" s="37"/>
      <c r="AD89" s="10" t="s">
        <v>2601</v>
      </c>
      <c r="AE89" s="37"/>
      <c r="AF89" s="37"/>
      <c r="AG89" s="37" t="s">
        <v>192</v>
      </c>
      <c r="AH89" s="37" t="s">
        <v>192</v>
      </c>
      <c r="AI89" s="37" t="s">
        <v>192</v>
      </c>
      <c r="AJ89" s="37" t="s">
        <v>192</v>
      </c>
      <c r="AK89" s="37" t="s">
        <v>192</v>
      </c>
      <c r="AL89" s="37" t="s">
        <v>192</v>
      </c>
      <c r="AM89" s="37"/>
      <c r="AN89" s="37"/>
      <c r="AO89" s="37"/>
      <c r="AP89" s="37"/>
    </row>
    <row r="90" spans="1:42" ht="108" x14ac:dyDescent="0.25">
      <c r="A90" s="28"/>
      <c r="B90" s="28"/>
      <c r="C90" s="28"/>
      <c r="D90" s="28"/>
      <c r="E90" s="29"/>
      <c r="F90" s="28"/>
      <c r="G90" s="28"/>
      <c r="H90" s="30"/>
      <c r="I90" s="447"/>
      <c r="J90" s="40"/>
      <c r="K90" s="40"/>
      <c r="L90" s="40"/>
      <c r="M90" s="40"/>
      <c r="N90" s="30">
        <f t="shared" si="3"/>
        <v>0</v>
      </c>
      <c r="O90" s="32">
        <f t="shared" si="3"/>
        <v>0</v>
      </c>
      <c r="P90" s="32">
        <f t="shared" si="3"/>
        <v>0</v>
      </c>
      <c r="Q90" s="40"/>
      <c r="R90" s="40"/>
      <c r="S90" s="32">
        <f t="shared" si="4"/>
        <v>0</v>
      </c>
      <c r="T90" s="33" t="s">
        <v>2602</v>
      </c>
      <c r="U90" s="33" t="s">
        <v>2428</v>
      </c>
      <c r="V90" s="33">
        <v>2</v>
      </c>
      <c r="W90" s="10">
        <v>2</v>
      </c>
      <c r="X90" s="37"/>
      <c r="Y90" s="37">
        <v>0</v>
      </c>
      <c r="Z90" s="37"/>
      <c r="AA90" s="28">
        <v>120</v>
      </c>
      <c r="AB90" s="37">
        <v>0</v>
      </c>
      <c r="AC90" s="37"/>
      <c r="AD90" s="10" t="s">
        <v>2601</v>
      </c>
      <c r="AE90" s="37"/>
      <c r="AF90" s="37"/>
      <c r="AG90" s="37"/>
      <c r="AH90" s="37"/>
      <c r="AI90" s="37"/>
      <c r="AJ90" s="37"/>
      <c r="AK90" s="37"/>
      <c r="AL90" s="37"/>
      <c r="AM90" s="37" t="s">
        <v>192</v>
      </c>
      <c r="AN90" s="37" t="s">
        <v>192</v>
      </c>
      <c r="AO90" s="37" t="s">
        <v>192</v>
      </c>
      <c r="AP90" s="37" t="s">
        <v>192</v>
      </c>
    </row>
    <row r="91" spans="1:42" ht="72" x14ac:dyDescent="0.25">
      <c r="A91" s="37" t="s">
        <v>52</v>
      </c>
      <c r="B91" s="37" t="s">
        <v>2465</v>
      </c>
      <c r="C91" s="37" t="s">
        <v>2596</v>
      </c>
      <c r="D91" s="37">
        <v>221710007</v>
      </c>
      <c r="E91" s="29" t="s">
        <v>2603</v>
      </c>
      <c r="F91" s="28">
        <v>22232001</v>
      </c>
      <c r="G91" s="28" t="s">
        <v>2604</v>
      </c>
      <c r="H91" s="30">
        <v>447200000</v>
      </c>
      <c r="I91" s="447">
        <v>447200000</v>
      </c>
      <c r="J91" s="40"/>
      <c r="K91" s="40"/>
      <c r="L91" s="40"/>
      <c r="M91" s="40"/>
      <c r="N91" s="30">
        <f t="shared" si="3"/>
        <v>447200000</v>
      </c>
      <c r="O91" s="32">
        <f t="shared" si="3"/>
        <v>447200000</v>
      </c>
      <c r="P91" s="32">
        <f t="shared" si="3"/>
        <v>0</v>
      </c>
      <c r="Q91" s="40"/>
      <c r="R91" s="40"/>
      <c r="S91" s="32">
        <f t="shared" si="4"/>
        <v>0</v>
      </c>
      <c r="T91" s="33">
        <v>0</v>
      </c>
      <c r="U91" s="33">
        <v>0</v>
      </c>
      <c r="V91" s="33">
        <v>0</v>
      </c>
      <c r="W91" s="37"/>
      <c r="X91" s="37"/>
      <c r="Y91" s="37"/>
      <c r="Z91" s="37"/>
      <c r="AA91" s="28">
        <v>0</v>
      </c>
      <c r="AB91" s="37"/>
      <c r="AC91" s="37"/>
      <c r="AD91" s="37"/>
      <c r="AE91" s="37"/>
      <c r="AF91" s="37"/>
      <c r="AG91" s="37"/>
      <c r="AH91" s="37"/>
      <c r="AI91" s="37"/>
      <c r="AJ91" s="37"/>
      <c r="AK91" s="37"/>
      <c r="AL91" s="37"/>
      <c r="AM91" s="37"/>
      <c r="AN91" s="37"/>
      <c r="AO91" s="37"/>
      <c r="AP91" s="37"/>
    </row>
    <row r="92" spans="1:42" ht="48" x14ac:dyDescent="0.25">
      <c r="A92" s="28"/>
      <c r="B92" s="28"/>
      <c r="C92" s="28"/>
      <c r="D92" s="28"/>
      <c r="E92" s="29"/>
      <c r="F92" s="28"/>
      <c r="G92" s="28"/>
      <c r="H92" s="30"/>
      <c r="I92" s="447"/>
      <c r="J92" s="40"/>
      <c r="K92" s="40"/>
      <c r="L92" s="40"/>
      <c r="M92" s="40"/>
      <c r="N92" s="30">
        <f t="shared" si="3"/>
        <v>0</v>
      </c>
      <c r="O92" s="32">
        <f t="shared" si="3"/>
        <v>0</v>
      </c>
      <c r="P92" s="32">
        <f t="shared" si="3"/>
        <v>0</v>
      </c>
      <c r="Q92" s="40"/>
      <c r="R92" s="40"/>
      <c r="S92" s="32">
        <f t="shared" si="4"/>
        <v>0</v>
      </c>
      <c r="T92" s="33" t="s">
        <v>2605</v>
      </c>
      <c r="U92" s="33" t="s">
        <v>2606</v>
      </c>
      <c r="V92" s="33">
        <v>552</v>
      </c>
      <c r="W92" s="10">
        <v>555</v>
      </c>
      <c r="X92" s="37"/>
      <c r="Y92" s="37">
        <v>555</v>
      </c>
      <c r="Z92" s="37"/>
      <c r="AA92" s="28">
        <v>290</v>
      </c>
      <c r="AB92" s="37">
        <v>150</v>
      </c>
      <c r="AC92" s="37"/>
      <c r="AD92" s="37"/>
      <c r="AE92" s="37" t="s">
        <v>192</v>
      </c>
      <c r="AF92" s="37" t="s">
        <v>192</v>
      </c>
      <c r="AG92" s="37" t="s">
        <v>192</v>
      </c>
      <c r="AH92" s="37" t="s">
        <v>192</v>
      </c>
      <c r="AI92" s="37" t="s">
        <v>192</v>
      </c>
      <c r="AJ92" s="37" t="s">
        <v>192</v>
      </c>
      <c r="AK92" s="37" t="s">
        <v>192</v>
      </c>
      <c r="AL92" s="37" t="s">
        <v>192</v>
      </c>
      <c r="AM92" s="37" t="s">
        <v>192</v>
      </c>
      <c r="AN92" s="37" t="s">
        <v>192</v>
      </c>
      <c r="AO92" s="37" t="s">
        <v>192</v>
      </c>
      <c r="AP92" s="37" t="s">
        <v>192</v>
      </c>
    </row>
    <row r="93" spans="1:42" ht="96" x14ac:dyDescent="0.25">
      <c r="A93" s="37" t="s">
        <v>52</v>
      </c>
      <c r="B93" s="37" t="s">
        <v>2465</v>
      </c>
      <c r="C93" s="37" t="s">
        <v>2596</v>
      </c>
      <c r="D93" s="37">
        <v>221720007</v>
      </c>
      <c r="E93" s="29" t="s">
        <v>2607</v>
      </c>
      <c r="F93" s="28">
        <v>22318001</v>
      </c>
      <c r="G93" s="28" t="s">
        <v>2608</v>
      </c>
      <c r="H93" s="30">
        <v>600000000</v>
      </c>
      <c r="I93" s="447">
        <v>600000000</v>
      </c>
      <c r="J93" s="40"/>
      <c r="K93" s="40"/>
      <c r="L93" s="40"/>
      <c r="M93" s="40"/>
      <c r="N93" s="30">
        <f t="shared" si="3"/>
        <v>600000000</v>
      </c>
      <c r="O93" s="32">
        <f t="shared" si="3"/>
        <v>600000000</v>
      </c>
      <c r="P93" s="32">
        <f t="shared" si="3"/>
        <v>0</v>
      </c>
      <c r="Q93" s="40"/>
      <c r="R93" s="40"/>
      <c r="S93" s="32">
        <f t="shared" si="4"/>
        <v>0</v>
      </c>
      <c r="T93" s="33">
        <v>0</v>
      </c>
      <c r="U93" s="33">
        <v>0</v>
      </c>
      <c r="V93" s="33">
        <v>0</v>
      </c>
      <c r="W93" s="37"/>
      <c r="X93" s="37"/>
      <c r="Y93" s="37"/>
      <c r="Z93" s="37"/>
      <c r="AA93" s="28">
        <v>0</v>
      </c>
      <c r="AB93" s="37"/>
      <c r="AC93" s="37"/>
      <c r="AD93" s="37"/>
      <c r="AE93" s="37"/>
      <c r="AF93" s="37"/>
      <c r="AG93" s="37"/>
      <c r="AH93" s="37"/>
      <c r="AI93" s="37"/>
      <c r="AJ93" s="37"/>
      <c r="AK93" s="37"/>
      <c r="AL93" s="37"/>
      <c r="AM93" s="37"/>
      <c r="AN93" s="37"/>
      <c r="AO93" s="37"/>
      <c r="AP93" s="37"/>
    </row>
    <row r="94" spans="1:42" ht="48" x14ac:dyDescent="0.25">
      <c r="A94" s="28"/>
      <c r="B94" s="28"/>
      <c r="C94" s="28"/>
      <c r="D94" s="28"/>
      <c r="E94" s="29"/>
      <c r="F94" s="28"/>
      <c r="G94" s="28"/>
      <c r="H94" s="30"/>
      <c r="I94" s="447"/>
      <c r="J94" s="40"/>
      <c r="K94" s="40"/>
      <c r="L94" s="40"/>
      <c r="M94" s="40"/>
      <c r="N94" s="30">
        <f t="shared" si="3"/>
        <v>0</v>
      </c>
      <c r="O94" s="32">
        <f t="shared" si="3"/>
        <v>0</v>
      </c>
      <c r="P94" s="32">
        <f t="shared" si="3"/>
        <v>0</v>
      </c>
      <c r="Q94" s="40"/>
      <c r="R94" s="40"/>
      <c r="S94" s="32">
        <f t="shared" si="4"/>
        <v>0</v>
      </c>
      <c r="T94" s="33" t="s">
        <v>2609</v>
      </c>
      <c r="U94" s="33" t="s">
        <v>2610</v>
      </c>
      <c r="V94" s="33">
        <v>18</v>
      </c>
      <c r="W94" s="10">
        <v>18</v>
      </c>
      <c r="X94" s="37"/>
      <c r="Y94" s="37">
        <v>10</v>
      </c>
      <c r="Z94" s="37"/>
      <c r="AA94" s="28">
        <v>330</v>
      </c>
      <c r="AB94" s="37">
        <v>120</v>
      </c>
      <c r="AC94" s="37"/>
      <c r="AD94" s="37"/>
      <c r="AE94" s="37" t="s">
        <v>192</v>
      </c>
      <c r="AF94" s="37" t="s">
        <v>192</v>
      </c>
      <c r="AG94" s="37" t="s">
        <v>192</v>
      </c>
      <c r="AH94" s="37" t="s">
        <v>192</v>
      </c>
      <c r="AI94" s="37" t="s">
        <v>192</v>
      </c>
      <c r="AJ94" s="37" t="s">
        <v>192</v>
      </c>
      <c r="AK94" s="37" t="s">
        <v>192</v>
      </c>
      <c r="AL94" s="37" t="s">
        <v>192</v>
      </c>
      <c r="AM94" s="37" t="s">
        <v>192</v>
      </c>
      <c r="AN94" s="37" t="s">
        <v>192</v>
      </c>
      <c r="AO94" s="37" t="s">
        <v>192</v>
      </c>
      <c r="AP94" s="37" t="s">
        <v>192</v>
      </c>
    </row>
    <row r="95" spans="1:42" ht="48" x14ac:dyDescent="0.25">
      <c r="A95" s="28"/>
      <c r="B95" s="28"/>
      <c r="C95" s="28"/>
      <c r="D95" s="28"/>
      <c r="E95" s="29"/>
      <c r="F95" s="28"/>
      <c r="G95" s="28"/>
      <c r="H95" s="30"/>
      <c r="I95" s="447"/>
      <c r="J95" s="40"/>
      <c r="K95" s="40"/>
      <c r="L95" s="40"/>
      <c r="M95" s="40"/>
      <c r="N95" s="30">
        <f t="shared" si="3"/>
        <v>0</v>
      </c>
      <c r="O95" s="32">
        <f t="shared" si="3"/>
        <v>0</v>
      </c>
      <c r="P95" s="32">
        <f t="shared" si="3"/>
        <v>0</v>
      </c>
      <c r="Q95" s="40"/>
      <c r="R95" s="40"/>
      <c r="S95" s="32">
        <f t="shared" si="4"/>
        <v>0</v>
      </c>
      <c r="T95" s="33" t="s">
        <v>2611</v>
      </c>
      <c r="U95" s="33" t="s">
        <v>2612</v>
      </c>
      <c r="V95" s="33">
        <v>2</v>
      </c>
      <c r="W95" s="10">
        <v>2</v>
      </c>
      <c r="X95" s="37"/>
      <c r="Y95" s="37">
        <v>2</v>
      </c>
      <c r="Z95" s="37"/>
      <c r="AA95" s="28">
        <v>180</v>
      </c>
      <c r="AB95" s="37"/>
      <c r="AC95" s="37"/>
      <c r="AD95" s="37"/>
      <c r="AE95" s="37" t="s">
        <v>192</v>
      </c>
      <c r="AF95" s="37" t="s">
        <v>192</v>
      </c>
      <c r="AG95" s="37" t="s">
        <v>192</v>
      </c>
      <c r="AH95" s="37" t="s">
        <v>192</v>
      </c>
      <c r="AI95" s="37" t="s">
        <v>192</v>
      </c>
      <c r="AJ95" s="37" t="s">
        <v>192</v>
      </c>
      <c r="AK95" s="37" t="s">
        <v>192</v>
      </c>
      <c r="AL95" s="37" t="s">
        <v>192</v>
      </c>
      <c r="AM95" s="37" t="s">
        <v>192</v>
      </c>
      <c r="AN95" s="37" t="s">
        <v>192</v>
      </c>
      <c r="AO95" s="37" t="s">
        <v>192</v>
      </c>
      <c r="AP95" s="37" t="s">
        <v>192</v>
      </c>
    </row>
    <row r="96" spans="1:42" ht="48" x14ac:dyDescent="0.25">
      <c r="A96" s="28"/>
      <c r="B96" s="28"/>
      <c r="C96" s="28"/>
      <c r="D96" s="28"/>
      <c r="E96" s="29"/>
      <c r="F96" s="28"/>
      <c r="G96" s="28"/>
      <c r="H96" s="30"/>
      <c r="I96" s="447"/>
      <c r="J96" s="40"/>
      <c r="K96" s="40"/>
      <c r="L96" s="40"/>
      <c r="M96" s="40"/>
      <c r="N96" s="30">
        <f t="shared" si="3"/>
        <v>0</v>
      </c>
      <c r="O96" s="32">
        <f t="shared" si="3"/>
        <v>0</v>
      </c>
      <c r="P96" s="32">
        <f t="shared" si="3"/>
        <v>0</v>
      </c>
      <c r="Q96" s="40"/>
      <c r="R96" s="40"/>
      <c r="S96" s="32">
        <f t="shared" si="4"/>
        <v>0</v>
      </c>
      <c r="T96" s="33" t="s">
        <v>2613</v>
      </c>
      <c r="U96" s="33" t="s">
        <v>2559</v>
      </c>
      <c r="V96" s="33">
        <v>3</v>
      </c>
      <c r="W96" s="10">
        <v>0</v>
      </c>
      <c r="X96" s="37"/>
      <c r="Y96" s="37">
        <v>0</v>
      </c>
      <c r="Z96" s="37"/>
      <c r="AA96" s="28">
        <v>180</v>
      </c>
      <c r="AB96" s="37">
        <v>0</v>
      </c>
      <c r="AC96" s="37"/>
      <c r="AD96" s="37"/>
      <c r="AE96" s="37" t="s">
        <v>192</v>
      </c>
      <c r="AF96" s="37" t="s">
        <v>192</v>
      </c>
      <c r="AG96" s="37" t="s">
        <v>192</v>
      </c>
      <c r="AH96" s="37" t="s">
        <v>192</v>
      </c>
      <c r="AI96" s="37" t="s">
        <v>192</v>
      </c>
      <c r="AJ96" s="37" t="s">
        <v>192</v>
      </c>
      <c r="AK96" s="37"/>
      <c r="AL96" s="37"/>
      <c r="AM96" s="37"/>
      <c r="AN96" s="37"/>
      <c r="AO96" s="37"/>
      <c r="AP96" s="37"/>
    </row>
    <row r="97" spans="1:42" ht="48" x14ac:dyDescent="0.25">
      <c r="A97" s="28"/>
      <c r="B97" s="28"/>
      <c r="C97" s="28"/>
      <c r="D97" s="28"/>
      <c r="E97" s="29"/>
      <c r="F97" s="28"/>
      <c r="G97" s="28"/>
      <c r="H97" s="30"/>
      <c r="I97" s="447"/>
      <c r="J97" s="40"/>
      <c r="K97" s="40"/>
      <c r="L97" s="40"/>
      <c r="M97" s="40"/>
      <c r="N97" s="30">
        <f t="shared" si="3"/>
        <v>0</v>
      </c>
      <c r="O97" s="32">
        <f t="shared" si="3"/>
        <v>0</v>
      </c>
      <c r="P97" s="32">
        <f t="shared" si="3"/>
        <v>0</v>
      </c>
      <c r="Q97" s="40"/>
      <c r="R97" s="40"/>
      <c r="S97" s="32">
        <f t="shared" si="4"/>
        <v>0</v>
      </c>
      <c r="T97" s="33" t="s">
        <v>2614</v>
      </c>
      <c r="U97" s="33" t="s">
        <v>2559</v>
      </c>
      <c r="V97" s="33">
        <v>3</v>
      </c>
      <c r="W97" s="10">
        <v>0</v>
      </c>
      <c r="X97" s="37"/>
      <c r="Y97" s="37">
        <v>0</v>
      </c>
      <c r="Z97" s="37"/>
      <c r="AA97" s="28">
        <v>180</v>
      </c>
      <c r="AB97" s="37">
        <v>0</v>
      </c>
      <c r="AC97" s="37"/>
      <c r="AD97" s="37"/>
      <c r="AE97" s="37" t="s">
        <v>192</v>
      </c>
      <c r="AF97" s="37" t="s">
        <v>192</v>
      </c>
      <c r="AG97" s="37" t="s">
        <v>192</v>
      </c>
      <c r="AH97" s="37" t="s">
        <v>192</v>
      </c>
      <c r="AI97" s="37" t="s">
        <v>192</v>
      </c>
      <c r="AJ97" s="37" t="s">
        <v>192</v>
      </c>
      <c r="AK97" s="37" t="s">
        <v>192</v>
      </c>
      <c r="AL97" s="37"/>
      <c r="AM97" s="37"/>
      <c r="AN97" s="37"/>
      <c r="AO97" s="37"/>
      <c r="AP97" s="37"/>
    </row>
    <row r="98" spans="1:42" ht="108" x14ac:dyDescent="0.25">
      <c r="A98" s="37" t="s">
        <v>52</v>
      </c>
      <c r="B98" s="37" t="s">
        <v>2465</v>
      </c>
      <c r="C98" s="37" t="s">
        <v>2596</v>
      </c>
      <c r="D98" s="37">
        <v>221730004</v>
      </c>
      <c r="E98" s="29" t="s">
        <v>2615</v>
      </c>
      <c r="F98" s="28">
        <v>22320001</v>
      </c>
      <c r="G98" s="28" t="s">
        <v>2616</v>
      </c>
      <c r="H98" s="30">
        <v>700000000</v>
      </c>
      <c r="I98" s="447">
        <v>700000000</v>
      </c>
      <c r="J98" s="40"/>
      <c r="K98" s="40"/>
      <c r="L98" s="40"/>
      <c r="M98" s="40"/>
      <c r="N98" s="30">
        <f t="shared" si="3"/>
        <v>700000000</v>
      </c>
      <c r="O98" s="32">
        <f t="shared" si="3"/>
        <v>700000000</v>
      </c>
      <c r="P98" s="32">
        <f t="shared" si="3"/>
        <v>0</v>
      </c>
      <c r="Q98" s="40">
        <v>699750000</v>
      </c>
      <c r="R98" s="40"/>
      <c r="S98" s="32">
        <f t="shared" si="4"/>
        <v>699750000</v>
      </c>
      <c r="T98" s="33">
        <v>0</v>
      </c>
      <c r="U98" s="33">
        <v>0</v>
      </c>
      <c r="V98" s="33">
        <v>0</v>
      </c>
      <c r="W98" s="37"/>
      <c r="X98" s="37"/>
      <c r="Y98" s="37"/>
      <c r="Z98" s="37"/>
      <c r="AA98" s="28">
        <v>0</v>
      </c>
      <c r="AB98" s="37"/>
      <c r="AC98" s="37"/>
      <c r="AD98" s="37"/>
      <c r="AE98" s="37"/>
      <c r="AF98" s="37"/>
      <c r="AG98" s="37"/>
      <c r="AH98" s="37"/>
      <c r="AI98" s="37"/>
      <c r="AJ98" s="37"/>
      <c r="AK98" s="37"/>
      <c r="AL98" s="37"/>
      <c r="AM98" s="37"/>
      <c r="AN98" s="37"/>
      <c r="AO98" s="37"/>
      <c r="AP98" s="37"/>
    </row>
    <row r="99" spans="1:42" ht="48" x14ac:dyDescent="0.25">
      <c r="A99" s="28"/>
      <c r="B99" s="28"/>
      <c r="C99" s="28"/>
      <c r="D99" s="28"/>
      <c r="E99" s="29"/>
      <c r="F99" s="28"/>
      <c r="G99" s="28"/>
      <c r="H99" s="30"/>
      <c r="I99" s="447"/>
      <c r="J99" s="40"/>
      <c r="K99" s="40"/>
      <c r="L99" s="40"/>
      <c r="M99" s="40"/>
      <c r="N99" s="30">
        <f t="shared" si="3"/>
        <v>0</v>
      </c>
      <c r="O99" s="32">
        <f t="shared" si="3"/>
        <v>0</v>
      </c>
      <c r="P99" s="32">
        <f t="shared" si="3"/>
        <v>0</v>
      </c>
      <c r="Q99" s="40"/>
      <c r="R99" s="40"/>
      <c r="S99" s="32">
        <f t="shared" si="4"/>
        <v>0</v>
      </c>
      <c r="T99" s="33" t="s">
        <v>2617</v>
      </c>
      <c r="U99" s="33" t="s">
        <v>2618</v>
      </c>
      <c r="V99" s="33">
        <v>1800</v>
      </c>
      <c r="W99" s="10">
        <v>1800</v>
      </c>
      <c r="X99" s="37"/>
      <c r="Y99" s="10">
        <v>1315</v>
      </c>
      <c r="Z99" s="37"/>
      <c r="AA99" s="28">
        <v>200</v>
      </c>
      <c r="AB99" s="37">
        <v>100</v>
      </c>
      <c r="AC99" s="37"/>
      <c r="AD99" s="37"/>
      <c r="AE99" s="37" t="s">
        <v>192</v>
      </c>
      <c r="AF99" s="37" t="s">
        <v>192</v>
      </c>
      <c r="AG99" s="37" t="s">
        <v>192</v>
      </c>
      <c r="AH99" s="37" t="s">
        <v>192</v>
      </c>
      <c r="AI99" s="37" t="s">
        <v>192</v>
      </c>
      <c r="AJ99" s="37" t="s">
        <v>192</v>
      </c>
      <c r="AK99" s="37" t="s">
        <v>192</v>
      </c>
      <c r="AL99" s="37" t="s">
        <v>192</v>
      </c>
      <c r="AM99" s="37" t="s">
        <v>192</v>
      </c>
      <c r="AN99" s="37" t="s">
        <v>192</v>
      </c>
      <c r="AO99" s="37" t="s">
        <v>192</v>
      </c>
      <c r="AP99" s="37"/>
    </row>
    <row r="100" spans="1:42" ht="48" x14ac:dyDescent="0.25">
      <c r="A100" s="28"/>
      <c r="B100" s="28"/>
      <c r="C100" s="28"/>
      <c r="D100" s="28"/>
      <c r="E100" s="29"/>
      <c r="F100" s="28"/>
      <c r="G100" s="28"/>
      <c r="H100" s="30"/>
      <c r="I100" s="447"/>
      <c r="J100" s="40"/>
      <c r="K100" s="40"/>
      <c r="L100" s="40"/>
      <c r="M100" s="40"/>
      <c r="N100" s="30">
        <f t="shared" si="3"/>
        <v>0</v>
      </c>
      <c r="O100" s="32">
        <f t="shared" si="3"/>
        <v>0</v>
      </c>
      <c r="P100" s="32">
        <f t="shared" si="3"/>
        <v>0</v>
      </c>
      <c r="Q100" s="40"/>
      <c r="R100" s="40"/>
      <c r="S100" s="32">
        <f t="shared" si="4"/>
        <v>0</v>
      </c>
      <c r="T100" s="33" t="s">
        <v>2619</v>
      </c>
      <c r="U100" s="33" t="s">
        <v>2610</v>
      </c>
      <c r="V100" s="33">
        <v>20</v>
      </c>
      <c r="W100" s="10">
        <v>20</v>
      </c>
      <c r="X100" s="37"/>
      <c r="Y100" s="37">
        <v>16</v>
      </c>
      <c r="Z100" s="37"/>
      <c r="AA100" s="28">
        <v>200</v>
      </c>
      <c r="AB100" s="37">
        <v>90</v>
      </c>
      <c r="AC100" s="37"/>
      <c r="AD100" s="37"/>
      <c r="AE100" s="37" t="s">
        <v>192</v>
      </c>
      <c r="AF100" s="37" t="s">
        <v>192</v>
      </c>
      <c r="AG100" s="37" t="s">
        <v>192</v>
      </c>
      <c r="AH100" s="37" t="s">
        <v>192</v>
      </c>
      <c r="AI100" s="37" t="s">
        <v>192</v>
      </c>
      <c r="AJ100" s="37" t="s">
        <v>192</v>
      </c>
      <c r="AK100" s="37" t="s">
        <v>192</v>
      </c>
      <c r="AL100" s="37" t="s">
        <v>192</v>
      </c>
      <c r="AM100" s="37" t="s">
        <v>192</v>
      </c>
      <c r="AN100" s="37" t="s">
        <v>192</v>
      </c>
      <c r="AO100" s="37" t="s">
        <v>192</v>
      </c>
      <c r="AP100" s="37"/>
    </row>
    <row r="101" spans="1:42" ht="96" x14ac:dyDescent="0.25">
      <c r="A101" s="37" t="s">
        <v>52</v>
      </c>
      <c r="B101" s="37" t="s">
        <v>53</v>
      </c>
      <c r="C101" s="37" t="s">
        <v>2620</v>
      </c>
      <c r="D101" s="37">
        <v>222910000</v>
      </c>
      <c r="E101" s="29" t="s">
        <v>2621</v>
      </c>
      <c r="F101" s="28" t="s">
        <v>2622</v>
      </c>
      <c r="G101" s="28" t="s">
        <v>2623</v>
      </c>
      <c r="H101" s="30">
        <v>1865206112</v>
      </c>
      <c r="I101" s="447">
        <v>3481157500</v>
      </c>
      <c r="J101" s="40"/>
      <c r="K101" s="40"/>
      <c r="L101" s="40"/>
      <c r="M101" s="40"/>
      <c r="N101" s="30">
        <f t="shared" si="3"/>
        <v>1865206112</v>
      </c>
      <c r="O101" s="32">
        <f t="shared" si="3"/>
        <v>3481157500</v>
      </c>
      <c r="P101" s="32">
        <f t="shared" si="3"/>
        <v>0</v>
      </c>
      <c r="Q101" s="40">
        <v>2138636000</v>
      </c>
      <c r="R101" s="40"/>
      <c r="S101" s="32">
        <f t="shared" si="4"/>
        <v>2138636000</v>
      </c>
      <c r="T101" s="33">
        <v>0</v>
      </c>
      <c r="U101" s="33">
        <v>0</v>
      </c>
      <c r="V101" s="33">
        <v>0</v>
      </c>
      <c r="W101" s="37"/>
      <c r="X101" s="37"/>
      <c r="Y101" s="37"/>
      <c r="Z101" s="37"/>
      <c r="AA101" s="28">
        <v>0</v>
      </c>
      <c r="AB101" s="37"/>
      <c r="AC101" s="37"/>
      <c r="AD101" s="37"/>
      <c r="AE101" s="37"/>
      <c r="AF101" s="37"/>
      <c r="AG101" s="37"/>
      <c r="AH101" s="37"/>
      <c r="AI101" s="37"/>
      <c r="AJ101" s="37"/>
      <c r="AK101" s="37"/>
      <c r="AL101" s="37"/>
      <c r="AM101" s="37"/>
      <c r="AN101" s="37"/>
      <c r="AO101" s="37"/>
      <c r="AP101" s="37"/>
    </row>
    <row r="102" spans="1:42" ht="48" x14ac:dyDescent="0.25">
      <c r="A102" s="28"/>
      <c r="B102" s="28"/>
      <c r="C102" s="28"/>
      <c r="D102" s="28"/>
      <c r="E102" s="29"/>
      <c r="F102" s="28"/>
      <c r="G102" s="28"/>
      <c r="H102" s="30"/>
      <c r="I102" s="447"/>
      <c r="J102" s="40"/>
      <c r="K102" s="40"/>
      <c r="L102" s="40"/>
      <c r="M102" s="40"/>
      <c r="N102" s="30">
        <f t="shared" si="3"/>
        <v>0</v>
      </c>
      <c r="O102" s="32">
        <f t="shared" si="3"/>
        <v>0</v>
      </c>
      <c r="P102" s="32">
        <f t="shared" si="3"/>
        <v>0</v>
      </c>
      <c r="Q102" s="40"/>
      <c r="R102" s="40"/>
      <c r="S102" s="32">
        <f t="shared" si="4"/>
        <v>0</v>
      </c>
      <c r="T102" s="33" t="s">
        <v>2624</v>
      </c>
      <c r="U102" s="33" t="s">
        <v>2625</v>
      </c>
      <c r="V102" s="33">
        <v>100</v>
      </c>
      <c r="W102" s="37">
        <v>100</v>
      </c>
      <c r="X102" s="37"/>
      <c r="Y102" s="37">
        <v>80</v>
      </c>
      <c r="Z102" s="37"/>
      <c r="AA102" s="28">
        <v>240</v>
      </c>
      <c r="AB102" s="37">
        <v>90</v>
      </c>
      <c r="AC102" s="37"/>
      <c r="AD102" s="37"/>
      <c r="AE102" s="37"/>
      <c r="AF102" s="37"/>
      <c r="AG102" s="37"/>
      <c r="AH102" s="37" t="s">
        <v>192</v>
      </c>
      <c r="AI102" s="37" t="s">
        <v>192</v>
      </c>
      <c r="AJ102" s="37" t="s">
        <v>192</v>
      </c>
      <c r="AK102" s="37" t="s">
        <v>192</v>
      </c>
      <c r="AL102" s="37" t="s">
        <v>192</v>
      </c>
      <c r="AM102" s="37" t="s">
        <v>192</v>
      </c>
      <c r="AN102" s="37" t="s">
        <v>192</v>
      </c>
      <c r="AO102" s="37" t="s">
        <v>192</v>
      </c>
      <c r="AP102" s="37" t="s">
        <v>192</v>
      </c>
    </row>
    <row r="103" spans="1:42" ht="48" x14ac:dyDescent="0.25">
      <c r="A103" s="28"/>
      <c r="B103" s="28"/>
      <c r="C103" s="28"/>
      <c r="D103" s="28"/>
      <c r="E103" s="29"/>
      <c r="F103" s="28"/>
      <c r="G103" s="28"/>
      <c r="H103" s="30"/>
      <c r="I103" s="447"/>
      <c r="J103" s="40"/>
      <c r="K103" s="40"/>
      <c r="L103" s="40"/>
      <c r="M103" s="40"/>
      <c r="N103" s="30">
        <f t="shared" si="3"/>
        <v>0</v>
      </c>
      <c r="O103" s="32">
        <f t="shared" si="3"/>
        <v>0</v>
      </c>
      <c r="P103" s="32">
        <f t="shared" si="3"/>
        <v>0</v>
      </c>
      <c r="Q103" s="40"/>
      <c r="R103" s="40"/>
      <c r="S103" s="32">
        <f t="shared" si="4"/>
        <v>0</v>
      </c>
      <c r="T103" s="33" t="s">
        <v>2626</v>
      </c>
      <c r="U103" s="33" t="s">
        <v>2627</v>
      </c>
      <c r="V103" s="33">
        <v>1</v>
      </c>
      <c r="W103" s="37">
        <v>1</v>
      </c>
      <c r="X103" s="37"/>
      <c r="Y103" s="37">
        <v>3</v>
      </c>
      <c r="Z103" s="37"/>
      <c r="AA103" s="28">
        <v>334</v>
      </c>
      <c r="AB103" s="37">
        <v>148</v>
      </c>
      <c r="AC103" s="37"/>
      <c r="AD103" s="37"/>
      <c r="AE103" s="37"/>
      <c r="AF103" s="37" t="s">
        <v>192</v>
      </c>
      <c r="AG103" s="37" t="s">
        <v>192</v>
      </c>
      <c r="AH103" s="37" t="s">
        <v>192</v>
      </c>
      <c r="AI103" s="37" t="s">
        <v>192</v>
      </c>
      <c r="AJ103" s="37" t="s">
        <v>192</v>
      </c>
      <c r="AK103" s="37" t="s">
        <v>192</v>
      </c>
      <c r="AL103" s="37" t="s">
        <v>192</v>
      </c>
      <c r="AM103" s="37" t="s">
        <v>192</v>
      </c>
      <c r="AN103" s="37" t="s">
        <v>192</v>
      </c>
      <c r="AO103" s="37" t="s">
        <v>192</v>
      </c>
      <c r="AP103" s="37" t="s">
        <v>192</v>
      </c>
    </row>
    <row r="104" spans="1:42" ht="120" x14ac:dyDescent="0.25">
      <c r="A104" s="28"/>
      <c r="B104" s="28"/>
      <c r="C104" s="28"/>
      <c r="D104" s="28"/>
      <c r="E104" s="29"/>
      <c r="F104" s="28"/>
      <c r="G104" s="28"/>
      <c r="H104" s="30"/>
      <c r="I104" s="447"/>
      <c r="J104" s="40"/>
      <c r="K104" s="40"/>
      <c r="L104" s="40"/>
      <c r="M104" s="40"/>
      <c r="N104" s="30">
        <f t="shared" si="3"/>
        <v>0</v>
      </c>
      <c r="O104" s="32">
        <f t="shared" si="3"/>
        <v>0</v>
      </c>
      <c r="P104" s="32">
        <f t="shared" si="3"/>
        <v>0</v>
      </c>
      <c r="Q104" s="40"/>
      <c r="R104" s="40"/>
      <c r="S104" s="32">
        <f t="shared" si="4"/>
        <v>0</v>
      </c>
      <c r="T104" s="33" t="s">
        <v>2628</v>
      </c>
      <c r="U104" s="33" t="s">
        <v>2629</v>
      </c>
      <c r="V104" s="33">
        <v>5</v>
      </c>
      <c r="W104" s="37">
        <v>5</v>
      </c>
      <c r="X104" s="37"/>
      <c r="Y104" s="37">
        <v>0</v>
      </c>
      <c r="Z104" s="37"/>
      <c r="AA104" s="28">
        <v>240</v>
      </c>
      <c r="AB104" s="37">
        <v>0</v>
      </c>
      <c r="AC104" s="37"/>
      <c r="AD104" s="37" t="s">
        <v>2630</v>
      </c>
      <c r="AE104" s="37"/>
      <c r="AF104" s="37"/>
      <c r="AG104" s="37"/>
      <c r="AH104" s="37"/>
      <c r="AI104" s="37" t="s">
        <v>192</v>
      </c>
      <c r="AJ104" s="37" t="s">
        <v>192</v>
      </c>
      <c r="AK104" s="37" t="s">
        <v>192</v>
      </c>
      <c r="AL104" s="37" t="s">
        <v>192</v>
      </c>
      <c r="AM104" s="37" t="s">
        <v>192</v>
      </c>
      <c r="AN104" s="37" t="s">
        <v>192</v>
      </c>
      <c r="AO104" s="37" t="s">
        <v>192</v>
      </c>
      <c r="AP104" s="37" t="s">
        <v>192</v>
      </c>
    </row>
    <row r="105" spans="1:42" ht="132" x14ac:dyDescent="0.25">
      <c r="A105" s="37" t="s">
        <v>52</v>
      </c>
      <c r="B105" s="37" t="s">
        <v>2465</v>
      </c>
      <c r="C105" s="37" t="s">
        <v>2521</v>
      </c>
      <c r="D105" s="37">
        <v>221310000</v>
      </c>
      <c r="E105" s="29" t="s">
        <v>2631</v>
      </c>
      <c r="F105" s="28">
        <v>22140001</v>
      </c>
      <c r="G105" s="28" t="s">
        <v>2632</v>
      </c>
      <c r="H105" s="30">
        <v>400000000</v>
      </c>
      <c r="I105" s="449">
        <v>400000000</v>
      </c>
      <c r="J105" s="40"/>
      <c r="K105" s="40"/>
      <c r="L105" s="40"/>
      <c r="M105" s="40"/>
      <c r="N105" s="30">
        <f t="shared" ref="N105:P130" si="5">H105+K105</f>
        <v>400000000</v>
      </c>
      <c r="O105" s="32">
        <f t="shared" si="5"/>
        <v>400000000</v>
      </c>
      <c r="P105" s="32">
        <f t="shared" si="5"/>
        <v>0</v>
      </c>
      <c r="Q105" s="40"/>
      <c r="R105" s="40"/>
      <c r="S105" s="32">
        <f t="shared" si="4"/>
        <v>0</v>
      </c>
      <c r="T105" s="33">
        <v>0</v>
      </c>
      <c r="U105" s="33">
        <v>0</v>
      </c>
      <c r="V105" s="33">
        <v>0</v>
      </c>
      <c r="W105" s="37"/>
      <c r="X105" s="37"/>
      <c r="Y105" s="37"/>
      <c r="Z105" s="37"/>
      <c r="AA105" s="28">
        <v>0</v>
      </c>
      <c r="AB105" s="37"/>
      <c r="AC105" s="37"/>
      <c r="AD105" s="37"/>
      <c r="AE105" s="37"/>
      <c r="AF105" s="37"/>
      <c r="AG105" s="37"/>
      <c r="AH105" s="37"/>
      <c r="AI105" s="37"/>
      <c r="AJ105" s="37"/>
      <c r="AK105" s="37"/>
      <c r="AL105" s="37"/>
      <c r="AM105" s="37"/>
      <c r="AN105" s="37"/>
      <c r="AO105" s="37"/>
      <c r="AP105" s="37"/>
    </row>
    <row r="106" spans="1:42" ht="36" x14ac:dyDescent="0.25">
      <c r="A106" s="28"/>
      <c r="B106" s="28"/>
      <c r="C106" s="28"/>
      <c r="D106" s="28"/>
      <c r="E106" s="29"/>
      <c r="F106" s="28"/>
      <c r="G106" s="28"/>
      <c r="H106" s="30"/>
      <c r="I106" s="447"/>
      <c r="J106" s="40"/>
      <c r="K106" s="40"/>
      <c r="L106" s="40"/>
      <c r="M106" s="40"/>
      <c r="N106" s="30">
        <f t="shared" si="5"/>
        <v>0</v>
      </c>
      <c r="O106" s="32">
        <f t="shared" si="5"/>
        <v>0</v>
      </c>
      <c r="P106" s="32">
        <f t="shared" si="5"/>
        <v>0</v>
      </c>
      <c r="Q106" s="40"/>
      <c r="R106" s="40"/>
      <c r="S106" s="32">
        <f t="shared" si="4"/>
        <v>0</v>
      </c>
      <c r="T106" s="33" t="s">
        <v>2633</v>
      </c>
      <c r="U106" s="33" t="s">
        <v>200</v>
      </c>
      <c r="V106" s="33">
        <v>23</v>
      </c>
      <c r="W106" s="36">
        <v>13</v>
      </c>
      <c r="X106" s="37"/>
      <c r="Y106" s="37">
        <v>1</v>
      </c>
      <c r="Z106" s="37"/>
      <c r="AA106" s="28">
        <v>300</v>
      </c>
      <c r="AB106" s="37">
        <v>60</v>
      </c>
      <c r="AC106" s="37"/>
      <c r="AD106" s="37"/>
      <c r="AE106" s="37"/>
      <c r="AF106" s="37" t="s">
        <v>192</v>
      </c>
      <c r="AG106" s="37" t="s">
        <v>192</v>
      </c>
      <c r="AH106" s="37" t="s">
        <v>192</v>
      </c>
      <c r="AI106" s="37" t="s">
        <v>192</v>
      </c>
      <c r="AJ106" s="37" t="s">
        <v>192</v>
      </c>
      <c r="AK106" s="37" t="s">
        <v>192</v>
      </c>
      <c r="AL106" s="37" t="s">
        <v>192</v>
      </c>
      <c r="AM106" s="37" t="s">
        <v>192</v>
      </c>
      <c r="AN106" s="37" t="s">
        <v>192</v>
      </c>
      <c r="AO106" s="37" t="s">
        <v>192</v>
      </c>
      <c r="AP106" s="37"/>
    </row>
    <row r="107" spans="1:42" ht="105" x14ac:dyDescent="0.25">
      <c r="A107" s="28"/>
      <c r="B107" s="28"/>
      <c r="C107" s="28"/>
      <c r="D107" s="28"/>
      <c r="E107" s="29"/>
      <c r="F107" s="28"/>
      <c r="G107" s="28"/>
      <c r="H107" s="30"/>
      <c r="I107" s="447"/>
      <c r="J107" s="40"/>
      <c r="K107" s="40"/>
      <c r="L107" s="40"/>
      <c r="M107" s="40"/>
      <c r="N107" s="30">
        <f t="shared" si="5"/>
        <v>0</v>
      </c>
      <c r="O107" s="32">
        <f t="shared" si="5"/>
        <v>0</v>
      </c>
      <c r="P107" s="32">
        <f t="shared" si="5"/>
        <v>0</v>
      </c>
      <c r="Q107" s="40"/>
      <c r="R107" s="40"/>
      <c r="S107" s="32">
        <f t="shared" si="4"/>
        <v>0</v>
      </c>
      <c r="T107" s="33" t="s">
        <v>2634</v>
      </c>
      <c r="U107" s="33" t="s">
        <v>1314</v>
      </c>
      <c r="V107" s="33">
        <v>7</v>
      </c>
      <c r="W107" s="36">
        <v>7</v>
      </c>
      <c r="X107" s="37"/>
      <c r="Y107" s="37">
        <v>4</v>
      </c>
      <c r="Z107" s="37"/>
      <c r="AA107" s="28">
        <v>270</v>
      </c>
      <c r="AB107" s="37">
        <v>90</v>
      </c>
      <c r="AC107" s="37"/>
      <c r="AD107" s="37" t="s">
        <v>2635</v>
      </c>
      <c r="AE107" s="37"/>
      <c r="AF107" s="37" t="s">
        <v>192</v>
      </c>
      <c r="AG107" s="37" t="s">
        <v>192</v>
      </c>
      <c r="AH107" s="37" t="s">
        <v>192</v>
      </c>
      <c r="AI107" s="37" t="s">
        <v>192</v>
      </c>
      <c r="AJ107" s="37" t="s">
        <v>192</v>
      </c>
      <c r="AK107" s="37" t="s">
        <v>192</v>
      </c>
      <c r="AL107" s="37" t="s">
        <v>192</v>
      </c>
      <c r="AM107" s="37" t="s">
        <v>192</v>
      </c>
      <c r="AN107" s="37" t="s">
        <v>192</v>
      </c>
      <c r="AO107" s="37"/>
      <c r="AP107" s="37"/>
    </row>
    <row r="108" spans="1:42" ht="60" x14ac:dyDescent="0.25">
      <c r="A108" s="37" t="s">
        <v>52</v>
      </c>
      <c r="B108" s="37" t="s">
        <v>2465</v>
      </c>
      <c r="C108" s="37" t="s">
        <v>2466</v>
      </c>
      <c r="D108" s="37">
        <v>221130008</v>
      </c>
      <c r="E108" s="29" t="s">
        <v>2636</v>
      </c>
      <c r="F108" s="28">
        <v>28238001</v>
      </c>
      <c r="G108" s="28" t="s">
        <v>2637</v>
      </c>
      <c r="H108" s="30">
        <v>24396846000</v>
      </c>
      <c r="I108" s="449">
        <v>24396846000</v>
      </c>
      <c r="J108" s="40"/>
      <c r="K108" s="40"/>
      <c r="L108" s="40"/>
      <c r="M108" s="40"/>
      <c r="N108" s="30">
        <f t="shared" si="5"/>
        <v>24396846000</v>
      </c>
      <c r="O108" s="32">
        <f t="shared" si="5"/>
        <v>24396846000</v>
      </c>
      <c r="P108" s="32">
        <f t="shared" si="5"/>
        <v>0</v>
      </c>
      <c r="Q108" s="40">
        <v>13329409128</v>
      </c>
      <c r="R108" s="40"/>
      <c r="S108" s="32">
        <f t="shared" si="4"/>
        <v>13329409128</v>
      </c>
      <c r="T108" s="33">
        <v>0</v>
      </c>
      <c r="U108" s="33">
        <v>0</v>
      </c>
      <c r="V108" s="33">
        <v>0</v>
      </c>
      <c r="W108" s="37"/>
      <c r="X108" s="37"/>
      <c r="Y108" s="37"/>
      <c r="Z108" s="37"/>
      <c r="AA108" s="28">
        <v>0</v>
      </c>
      <c r="AB108" s="37"/>
      <c r="AC108" s="37"/>
      <c r="AD108" s="37"/>
      <c r="AE108" s="37"/>
      <c r="AF108" s="37"/>
      <c r="AG108" s="37"/>
      <c r="AH108" s="37"/>
      <c r="AI108" s="37"/>
      <c r="AJ108" s="37"/>
      <c r="AK108" s="37"/>
      <c r="AL108" s="37"/>
      <c r="AM108" s="37"/>
      <c r="AN108" s="37"/>
      <c r="AO108" s="37"/>
      <c r="AP108" s="37"/>
    </row>
    <row r="109" spans="1:42" ht="409.5" x14ac:dyDescent="0.25">
      <c r="A109" s="28"/>
      <c r="B109" s="28"/>
      <c r="C109" s="28"/>
      <c r="D109" s="28"/>
      <c r="E109" s="29"/>
      <c r="F109" s="28"/>
      <c r="G109" s="28"/>
      <c r="H109" s="30"/>
      <c r="I109" s="449"/>
      <c r="J109" s="40"/>
      <c r="K109" s="40"/>
      <c r="L109" s="40"/>
      <c r="M109" s="40"/>
      <c r="N109" s="30">
        <f t="shared" si="5"/>
        <v>0</v>
      </c>
      <c r="O109" s="32">
        <f t="shared" si="5"/>
        <v>0</v>
      </c>
      <c r="P109" s="32">
        <f t="shared" si="5"/>
        <v>0</v>
      </c>
      <c r="Q109" s="40"/>
      <c r="R109" s="40"/>
      <c r="S109" s="32">
        <f t="shared" si="4"/>
        <v>0</v>
      </c>
      <c r="T109" s="33" t="s">
        <v>2638</v>
      </c>
      <c r="U109" s="33" t="s">
        <v>2494</v>
      </c>
      <c r="V109" s="33">
        <v>14000</v>
      </c>
      <c r="W109" s="10">
        <v>13000</v>
      </c>
      <c r="X109" s="37"/>
      <c r="Y109" s="36">
        <v>12579</v>
      </c>
      <c r="Z109" s="37"/>
      <c r="AA109" s="28">
        <v>365</v>
      </c>
      <c r="AB109" s="37">
        <v>180</v>
      </c>
      <c r="AC109" s="37"/>
      <c r="AD109" s="36" t="s">
        <v>2639</v>
      </c>
      <c r="AE109" s="37" t="s">
        <v>192</v>
      </c>
      <c r="AF109" s="37" t="s">
        <v>192</v>
      </c>
      <c r="AG109" s="37" t="s">
        <v>192</v>
      </c>
      <c r="AH109" s="37" t="s">
        <v>192</v>
      </c>
      <c r="AI109" s="37" t="s">
        <v>192</v>
      </c>
      <c r="AJ109" s="37" t="s">
        <v>192</v>
      </c>
      <c r="AK109" s="37" t="s">
        <v>192</v>
      </c>
      <c r="AL109" s="37" t="s">
        <v>192</v>
      </c>
      <c r="AM109" s="37" t="s">
        <v>192</v>
      </c>
      <c r="AN109" s="37" t="s">
        <v>192</v>
      </c>
      <c r="AO109" s="37" t="s">
        <v>192</v>
      </c>
      <c r="AP109" s="37" t="s">
        <v>192</v>
      </c>
    </row>
    <row r="110" spans="1:42" ht="60" x14ac:dyDescent="0.25">
      <c r="A110" s="28"/>
      <c r="B110" s="28"/>
      <c r="C110" s="28"/>
      <c r="D110" s="28"/>
      <c r="E110" s="29"/>
      <c r="F110" s="28"/>
      <c r="G110" s="28"/>
      <c r="H110" s="30"/>
      <c r="I110" s="449"/>
      <c r="J110" s="40"/>
      <c r="K110" s="40"/>
      <c r="L110" s="40"/>
      <c r="M110" s="40"/>
      <c r="N110" s="30">
        <f t="shared" si="5"/>
        <v>0</v>
      </c>
      <c r="O110" s="32">
        <f t="shared" si="5"/>
        <v>0</v>
      </c>
      <c r="P110" s="32">
        <f t="shared" si="5"/>
        <v>0</v>
      </c>
      <c r="Q110" s="40"/>
      <c r="R110" s="40"/>
      <c r="S110" s="32">
        <f t="shared" si="4"/>
        <v>0</v>
      </c>
      <c r="T110" s="33" t="s">
        <v>2640</v>
      </c>
      <c r="U110" s="33" t="s">
        <v>2494</v>
      </c>
      <c r="V110" s="33">
        <v>1849</v>
      </c>
      <c r="W110" s="10">
        <v>1500</v>
      </c>
      <c r="X110" s="37"/>
      <c r="Y110" s="36">
        <v>1427</v>
      </c>
      <c r="Z110" s="37"/>
      <c r="AA110" s="28">
        <v>365</v>
      </c>
      <c r="AB110" s="37">
        <v>180</v>
      </c>
      <c r="AC110" s="37"/>
      <c r="AD110" s="37"/>
      <c r="AE110" s="37" t="s">
        <v>192</v>
      </c>
      <c r="AF110" s="37" t="s">
        <v>192</v>
      </c>
      <c r="AG110" s="37" t="s">
        <v>192</v>
      </c>
      <c r="AH110" s="37" t="s">
        <v>192</v>
      </c>
      <c r="AI110" s="37" t="s">
        <v>192</v>
      </c>
      <c r="AJ110" s="37" t="s">
        <v>192</v>
      </c>
      <c r="AK110" s="37" t="s">
        <v>192</v>
      </c>
      <c r="AL110" s="37" t="s">
        <v>192</v>
      </c>
      <c r="AM110" s="37" t="s">
        <v>192</v>
      </c>
      <c r="AN110" s="37" t="s">
        <v>192</v>
      </c>
      <c r="AO110" s="37" t="s">
        <v>192</v>
      </c>
      <c r="AP110" s="37" t="s">
        <v>192</v>
      </c>
    </row>
    <row r="111" spans="1:42" ht="72" x14ac:dyDescent="0.25">
      <c r="A111" s="37" t="s">
        <v>52</v>
      </c>
      <c r="B111" s="37" t="s">
        <v>2465</v>
      </c>
      <c r="C111" s="37" t="s">
        <v>2466</v>
      </c>
      <c r="D111" s="37">
        <v>221130008</v>
      </c>
      <c r="E111" s="29" t="s">
        <v>2641</v>
      </c>
      <c r="F111" s="28">
        <v>28244001</v>
      </c>
      <c r="G111" s="28" t="s">
        <v>2642</v>
      </c>
      <c r="H111" s="30">
        <v>634418000</v>
      </c>
      <c r="I111" s="449">
        <v>1414372239</v>
      </c>
      <c r="J111" s="40"/>
      <c r="K111" s="40"/>
      <c r="L111" s="40"/>
      <c r="M111" s="40"/>
      <c r="N111" s="30">
        <f t="shared" si="5"/>
        <v>634418000</v>
      </c>
      <c r="O111" s="32">
        <f t="shared" si="5"/>
        <v>1414372239</v>
      </c>
      <c r="P111" s="32">
        <f t="shared" si="5"/>
        <v>0</v>
      </c>
      <c r="Q111" s="40">
        <v>968858542</v>
      </c>
      <c r="R111" s="40"/>
      <c r="S111" s="32">
        <f t="shared" si="4"/>
        <v>968858542</v>
      </c>
      <c r="T111" s="33">
        <v>0</v>
      </c>
      <c r="U111" s="33">
        <v>0</v>
      </c>
      <c r="V111" s="33">
        <v>0</v>
      </c>
      <c r="W111" s="10"/>
      <c r="X111" s="37"/>
      <c r="Y111" s="37"/>
      <c r="Z111" s="37"/>
      <c r="AA111" s="28">
        <v>0</v>
      </c>
      <c r="AB111" s="37"/>
      <c r="AC111" s="37"/>
      <c r="AD111" s="37"/>
      <c r="AE111" s="37"/>
      <c r="AF111" s="37"/>
      <c r="AG111" s="37"/>
      <c r="AH111" s="37"/>
      <c r="AI111" s="37"/>
      <c r="AJ111" s="37"/>
      <c r="AK111" s="37"/>
      <c r="AL111" s="37"/>
      <c r="AM111" s="37"/>
      <c r="AN111" s="37"/>
      <c r="AO111" s="37"/>
      <c r="AP111" s="37"/>
    </row>
    <row r="112" spans="1:42" ht="36" x14ac:dyDescent="0.25">
      <c r="A112" s="28"/>
      <c r="B112" s="28"/>
      <c r="C112" s="28"/>
      <c r="D112" s="28"/>
      <c r="E112" s="29"/>
      <c r="F112" s="28"/>
      <c r="G112" s="28"/>
      <c r="H112" s="30"/>
      <c r="I112" s="449"/>
      <c r="J112" s="40"/>
      <c r="K112" s="40"/>
      <c r="L112" s="40"/>
      <c r="M112" s="40"/>
      <c r="N112" s="30">
        <f t="shared" si="5"/>
        <v>0</v>
      </c>
      <c r="O112" s="32">
        <f t="shared" si="5"/>
        <v>0</v>
      </c>
      <c r="P112" s="32">
        <f t="shared" si="5"/>
        <v>0</v>
      </c>
      <c r="Q112" s="40"/>
      <c r="R112" s="40"/>
      <c r="S112" s="32">
        <f t="shared" si="4"/>
        <v>0</v>
      </c>
      <c r="T112" s="33" t="s">
        <v>2643</v>
      </c>
      <c r="U112" s="33" t="s">
        <v>2644</v>
      </c>
      <c r="V112" s="33">
        <v>6000</v>
      </c>
      <c r="W112" s="10">
        <v>6000</v>
      </c>
      <c r="X112" s="37"/>
      <c r="Y112" s="37">
        <v>2230</v>
      </c>
      <c r="Z112" s="37"/>
      <c r="AA112" s="28">
        <v>365</v>
      </c>
      <c r="AB112" s="37">
        <v>180</v>
      </c>
      <c r="AC112" s="37"/>
      <c r="AD112" s="37"/>
      <c r="AE112" s="37" t="s">
        <v>192</v>
      </c>
      <c r="AF112" s="37" t="s">
        <v>192</v>
      </c>
      <c r="AG112" s="37" t="s">
        <v>192</v>
      </c>
      <c r="AH112" s="37" t="s">
        <v>192</v>
      </c>
      <c r="AI112" s="37" t="s">
        <v>192</v>
      </c>
      <c r="AJ112" s="37" t="s">
        <v>192</v>
      </c>
      <c r="AK112" s="37" t="s">
        <v>192</v>
      </c>
      <c r="AL112" s="37" t="s">
        <v>192</v>
      </c>
      <c r="AM112" s="37" t="s">
        <v>192</v>
      </c>
      <c r="AN112" s="37" t="s">
        <v>192</v>
      </c>
      <c r="AO112" s="37" t="s">
        <v>192</v>
      </c>
      <c r="AP112" s="37" t="s">
        <v>192</v>
      </c>
    </row>
    <row r="113" spans="1:43" ht="60" x14ac:dyDescent="0.25">
      <c r="A113" s="37" t="s">
        <v>52</v>
      </c>
      <c r="B113" s="37" t="s">
        <v>2465</v>
      </c>
      <c r="C113" s="37" t="s">
        <v>2466</v>
      </c>
      <c r="D113" s="37">
        <v>221130008</v>
      </c>
      <c r="E113" s="29" t="s">
        <v>2645</v>
      </c>
      <c r="F113" s="28">
        <v>22258001</v>
      </c>
      <c r="G113" s="28" t="s">
        <v>2646</v>
      </c>
      <c r="H113" s="30">
        <v>634418000</v>
      </c>
      <c r="I113" s="449">
        <v>1414372239</v>
      </c>
      <c r="J113" s="40"/>
      <c r="K113" s="40"/>
      <c r="L113" s="40"/>
      <c r="M113" s="40"/>
      <c r="N113" s="30">
        <f t="shared" si="5"/>
        <v>634418000</v>
      </c>
      <c r="O113" s="32">
        <f t="shared" si="5"/>
        <v>1414372239</v>
      </c>
      <c r="P113" s="32">
        <f t="shared" si="5"/>
        <v>0</v>
      </c>
      <c r="Q113" s="40">
        <v>1287488239</v>
      </c>
      <c r="R113" s="40"/>
      <c r="S113" s="32">
        <f t="shared" si="4"/>
        <v>1287488239</v>
      </c>
      <c r="T113" s="33">
        <v>0</v>
      </c>
      <c r="U113" s="33">
        <v>0</v>
      </c>
      <c r="V113" s="33">
        <v>0</v>
      </c>
      <c r="W113" s="10"/>
      <c r="X113" s="37"/>
      <c r="Y113" s="37"/>
      <c r="Z113" s="37"/>
      <c r="AA113" s="28">
        <v>0</v>
      </c>
      <c r="AB113" s="37"/>
      <c r="AC113" s="37"/>
      <c r="AD113" s="37"/>
      <c r="AE113" s="37"/>
      <c r="AF113" s="37"/>
      <c r="AG113" s="37"/>
      <c r="AH113" s="37"/>
      <c r="AI113" s="37"/>
      <c r="AJ113" s="37"/>
      <c r="AK113" s="37"/>
      <c r="AL113" s="37"/>
      <c r="AM113" s="37"/>
      <c r="AN113" s="37"/>
      <c r="AO113" s="37"/>
      <c r="AP113" s="37"/>
    </row>
    <row r="114" spans="1:43" ht="60" x14ac:dyDescent="0.25">
      <c r="A114" s="28"/>
      <c r="B114" s="28"/>
      <c r="C114" s="28"/>
      <c r="D114" s="28"/>
      <c r="E114" s="29"/>
      <c r="F114" s="28"/>
      <c r="G114" s="28"/>
      <c r="H114" s="30"/>
      <c r="I114" s="447"/>
      <c r="J114" s="40"/>
      <c r="K114" s="40"/>
      <c r="L114" s="40"/>
      <c r="M114" s="40"/>
      <c r="N114" s="30">
        <f t="shared" si="5"/>
        <v>0</v>
      </c>
      <c r="O114" s="32">
        <f t="shared" si="5"/>
        <v>0</v>
      </c>
      <c r="P114" s="32">
        <f t="shared" si="5"/>
        <v>0</v>
      </c>
      <c r="Q114" s="40"/>
      <c r="R114" s="40"/>
      <c r="S114" s="32">
        <f t="shared" si="4"/>
        <v>0</v>
      </c>
      <c r="T114" s="33" t="s">
        <v>2647</v>
      </c>
      <c r="U114" s="33" t="s">
        <v>2648</v>
      </c>
      <c r="V114" s="33">
        <v>100</v>
      </c>
      <c r="W114" s="10">
        <v>100</v>
      </c>
      <c r="X114" s="37"/>
      <c r="Y114" s="37"/>
      <c r="Z114" s="37"/>
      <c r="AA114" s="28">
        <v>60</v>
      </c>
      <c r="AB114" s="37"/>
      <c r="AC114" s="37"/>
      <c r="AD114" s="36" t="s">
        <v>2649</v>
      </c>
      <c r="AE114" s="37"/>
      <c r="AF114" s="37"/>
      <c r="AG114" s="37"/>
      <c r="AH114" s="37"/>
      <c r="AI114" s="37" t="s">
        <v>192</v>
      </c>
      <c r="AJ114" s="37"/>
      <c r="AK114" s="37"/>
      <c r="AL114" s="37"/>
      <c r="AM114" s="37"/>
      <c r="AN114" s="37"/>
      <c r="AO114" s="37" t="s">
        <v>192</v>
      </c>
      <c r="AP114" s="37"/>
    </row>
    <row r="115" spans="1:43" ht="36" x14ac:dyDescent="0.25">
      <c r="A115" s="28"/>
      <c r="B115" s="28"/>
      <c r="C115" s="28"/>
      <c r="D115" s="28"/>
      <c r="E115" s="29"/>
      <c r="F115" s="28"/>
      <c r="G115" s="28"/>
      <c r="H115" s="30"/>
      <c r="I115" s="447"/>
      <c r="J115" s="40"/>
      <c r="K115" s="40"/>
      <c r="L115" s="40"/>
      <c r="M115" s="40"/>
      <c r="N115" s="30">
        <f t="shared" si="5"/>
        <v>0</v>
      </c>
      <c r="O115" s="32">
        <f t="shared" si="5"/>
        <v>0</v>
      </c>
      <c r="P115" s="32">
        <f t="shared" si="5"/>
        <v>0</v>
      </c>
      <c r="Q115" s="40"/>
      <c r="R115" s="40"/>
      <c r="S115" s="32">
        <f t="shared" si="4"/>
        <v>0</v>
      </c>
      <c r="T115" s="33" t="s">
        <v>2650</v>
      </c>
      <c r="U115" s="33" t="s">
        <v>2651</v>
      </c>
      <c r="V115" s="33">
        <v>1</v>
      </c>
      <c r="W115" s="10">
        <v>1</v>
      </c>
      <c r="X115" s="37"/>
      <c r="Y115" s="37"/>
      <c r="Z115" s="37"/>
      <c r="AA115" s="28">
        <v>360</v>
      </c>
      <c r="AB115" s="37">
        <v>0</v>
      </c>
      <c r="AC115" s="37"/>
      <c r="AD115" s="37"/>
      <c r="AE115" s="37" t="s">
        <v>192</v>
      </c>
      <c r="AF115" s="37" t="s">
        <v>192</v>
      </c>
      <c r="AG115" s="37" t="s">
        <v>192</v>
      </c>
      <c r="AH115" s="37" t="s">
        <v>192</v>
      </c>
      <c r="AI115" s="37" t="s">
        <v>192</v>
      </c>
      <c r="AJ115" s="37" t="s">
        <v>192</v>
      </c>
      <c r="AK115" s="37" t="s">
        <v>192</v>
      </c>
      <c r="AL115" s="37" t="s">
        <v>192</v>
      </c>
      <c r="AM115" s="37" t="s">
        <v>192</v>
      </c>
      <c r="AN115" s="37" t="s">
        <v>192</v>
      </c>
      <c r="AO115" s="37" t="s">
        <v>192</v>
      </c>
      <c r="AP115" s="37" t="s">
        <v>192</v>
      </c>
    </row>
    <row r="116" spans="1:43" ht="96" x14ac:dyDescent="0.25">
      <c r="A116" s="37" t="s">
        <v>52</v>
      </c>
      <c r="B116" s="37" t="s">
        <v>2465</v>
      </c>
      <c r="C116" s="37" t="s">
        <v>2560</v>
      </c>
      <c r="D116" s="37">
        <v>221420007</v>
      </c>
      <c r="E116" s="29" t="s">
        <v>2652</v>
      </c>
      <c r="F116" s="28">
        <v>22032001</v>
      </c>
      <c r="G116" s="28" t="s">
        <v>2653</v>
      </c>
      <c r="H116" s="30">
        <v>8013511000</v>
      </c>
      <c r="I116" s="449">
        <v>50077022674</v>
      </c>
      <c r="J116" s="40"/>
      <c r="K116" s="40"/>
      <c r="L116" s="40">
        <f>+L117+L118+L119</f>
        <v>3943146049</v>
      </c>
      <c r="M116" s="40"/>
      <c r="N116" s="30">
        <f t="shared" si="5"/>
        <v>8013511000</v>
      </c>
      <c r="O116" s="32">
        <f t="shared" si="5"/>
        <v>54020168723</v>
      </c>
      <c r="P116" s="32">
        <f t="shared" si="5"/>
        <v>0</v>
      </c>
      <c r="Q116" s="40">
        <v>14686636410</v>
      </c>
      <c r="R116" s="40">
        <f>+R117+R118+R119</f>
        <v>3943146049</v>
      </c>
      <c r="S116" s="32">
        <f t="shared" si="4"/>
        <v>18629782459</v>
      </c>
      <c r="T116" s="33">
        <v>0</v>
      </c>
      <c r="U116" s="33">
        <v>0</v>
      </c>
      <c r="V116" s="33">
        <v>0</v>
      </c>
      <c r="W116" s="10"/>
      <c r="X116" s="37"/>
      <c r="Y116" s="37"/>
      <c r="Z116" s="37"/>
      <c r="AA116" s="28">
        <v>0</v>
      </c>
      <c r="AB116" s="37"/>
      <c r="AC116" s="37"/>
      <c r="AD116" s="37"/>
      <c r="AE116" s="37"/>
      <c r="AF116" s="37"/>
      <c r="AG116" s="37"/>
      <c r="AH116" s="37"/>
      <c r="AI116" s="37"/>
      <c r="AJ116" s="37"/>
      <c r="AK116" s="37"/>
      <c r="AL116" s="37"/>
      <c r="AM116" s="37"/>
      <c r="AN116" s="37"/>
      <c r="AO116" s="37"/>
      <c r="AP116" s="37"/>
      <c r="AQ116" s="460"/>
    </row>
    <row r="117" spans="1:43" ht="90" x14ac:dyDescent="0.25">
      <c r="A117" s="28"/>
      <c r="B117" s="28"/>
      <c r="C117" s="28"/>
      <c r="D117" s="28"/>
      <c r="E117" s="29"/>
      <c r="F117" s="28"/>
      <c r="G117" s="28"/>
      <c r="H117" s="30"/>
      <c r="I117" s="447"/>
      <c r="J117" s="40"/>
      <c r="K117" s="40"/>
      <c r="L117" s="464">
        <v>341236408</v>
      </c>
      <c r="M117" s="40"/>
      <c r="N117" s="30">
        <f t="shared" si="5"/>
        <v>0</v>
      </c>
      <c r="O117" s="32">
        <f t="shared" si="5"/>
        <v>341236408</v>
      </c>
      <c r="P117" s="32">
        <f t="shared" si="5"/>
        <v>0</v>
      </c>
      <c r="Q117" s="40"/>
      <c r="R117" s="464">
        <v>341236408</v>
      </c>
      <c r="S117" s="32">
        <f t="shared" si="4"/>
        <v>341236408</v>
      </c>
      <c r="T117" s="33" t="s">
        <v>2654</v>
      </c>
      <c r="U117" s="33" t="s">
        <v>2655</v>
      </c>
      <c r="V117" s="33">
        <v>121</v>
      </c>
      <c r="W117" s="10">
        <v>180</v>
      </c>
      <c r="X117" s="37"/>
      <c r="Y117" s="37">
        <v>123</v>
      </c>
      <c r="Z117" s="37"/>
      <c r="AA117" s="28">
        <v>150</v>
      </c>
      <c r="AB117" s="37">
        <v>150</v>
      </c>
      <c r="AC117" s="37"/>
      <c r="AD117" s="37" t="s">
        <v>2656</v>
      </c>
      <c r="AE117" s="37"/>
      <c r="AF117" s="37" t="s">
        <v>179</v>
      </c>
      <c r="AG117" s="37" t="s">
        <v>179</v>
      </c>
      <c r="AH117" s="37" t="s">
        <v>179</v>
      </c>
      <c r="AI117" s="37"/>
      <c r="AJ117" s="37"/>
      <c r="AK117" s="37"/>
      <c r="AL117" s="37"/>
      <c r="AM117" s="37"/>
      <c r="AN117" s="37"/>
      <c r="AO117" s="37"/>
      <c r="AP117" s="37"/>
    </row>
    <row r="118" spans="1:43" ht="75" x14ac:dyDescent="0.25">
      <c r="A118" s="28"/>
      <c r="B118" s="28"/>
      <c r="C118" s="28"/>
      <c r="D118" s="28"/>
      <c r="E118" s="29"/>
      <c r="F118" s="28"/>
      <c r="G118" s="28"/>
      <c r="H118" s="30"/>
      <c r="I118" s="447"/>
      <c r="J118" s="40"/>
      <c r="K118" s="40"/>
      <c r="L118" s="464">
        <v>235966376</v>
      </c>
      <c r="M118" s="40"/>
      <c r="N118" s="30">
        <f t="shared" si="5"/>
        <v>0</v>
      </c>
      <c r="O118" s="32">
        <f t="shared" si="5"/>
        <v>235966376</v>
      </c>
      <c r="P118" s="32">
        <f t="shared" si="5"/>
        <v>0</v>
      </c>
      <c r="Q118" s="40"/>
      <c r="R118" s="464">
        <v>235966376</v>
      </c>
      <c r="S118" s="32">
        <f t="shared" si="4"/>
        <v>235966376</v>
      </c>
      <c r="T118" s="33" t="s">
        <v>2657</v>
      </c>
      <c r="U118" s="33" t="s">
        <v>2658</v>
      </c>
      <c r="V118" s="33">
        <v>10</v>
      </c>
      <c r="W118" s="10">
        <v>23</v>
      </c>
      <c r="X118" s="37"/>
      <c r="Y118" s="37">
        <v>22</v>
      </c>
      <c r="Z118" s="37"/>
      <c r="AA118" s="28">
        <v>180</v>
      </c>
      <c r="AB118" s="37">
        <v>180</v>
      </c>
      <c r="AC118" s="37"/>
      <c r="AD118" s="37" t="s">
        <v>2659</v>
      </c>
      <c r="AE118" s="37"/>
      <c r="AF118" s="37" t="s">
        <v>179</v>
      </c>
      <c r="AG118" s="37" t="s">
        <v>179</v>
      </c>
      <c r="AH118" s="37" t="s">
        <v>179</v>
      </c>
      <c r="AI118" s="37" t="s">
        <v>179</v>
      </c>
      <c r="AJ118" s="37" t="s">
        <v>179</v>
      </c>
      <c r="AK118" s="37" t="s">
        <v>179</v>
      </c>
      <c r="AL118" s="37"/>
      <c r="AM118" s="37"/>
      <c r="AN118" s="37"/>
      <c r="AO118" s="37"/>
      <c r="AP118" s="37"/>
    </row>
    <row r="119" spans="1:43" ht="60" x14ac:dyDescent="0.25">
      <c r="A119" s="28"/>
      <c r="B119" s="28"/>
      <c r="C119" s="28"/>
      <c r="D119" s="28"/>
      <c r="E119" s="29"/>
      <c r="F119" s="28"/>
      <c r="G119" s="28"/>
      <c r="H119" s="30"/>
      <c r="I119" s="447"/>
      <c r="J119" s="40"/>
      <c r="K119" s="40"/>
      <c r="L119" s="464">
        <v>3365943265</v>
      </c>
      <c r="M119" s="40"/>
      <c r="N119" s="30">
        <f t="shared" si="5"/>
        <v>0</v>
      </c>
      <c r="O119" s="32">
        <f t="shared" si="5"/>
        <v>3365943265</v>
      </c>
      <c r="P119" s="32">
        <f t="shared" si="5"/>
        <v>0</v>
      </c>
      <c r="Q119" s="40"/>
      <c r="R119" s="464">
        <v>3365943265</v>
      </c>
      <c r="S119" s="32">
        <f t="shared" si="4"/>
        <v>3365943265</v>
      </c>
      <c r="T119" s="33" t="s">
        <v>2660</v>
      </c>
      <c r="U119" s="33" t="s">
        <v>2661</v>
      </c>
      <c r="V119" s="33">
        <v>3</v>
      </c>
      <c r="W119" s="10">
        <v>13</v>
      </c>
      <c r="X119" s="37"/>
      <c r="Y119" s="37">
        <v>6</v>
      </c>
      <c r="Z119" s="37"/>
      <c r="AA119" s="28">
        <v>180</v>
      </c>
      <c r="AB119" s="37">
        <v>180</v>
      </c>
      <c r="AC119" s="37"/>
      <c r="AD119" s="37" t="s">
        <v>2662</v>
      </c>
      <c r="AE119" s="37"/>
      <c r="AF119" s="37" t="s">
        <v>179</v>
      </c>
      <c r="AG119" s="37" t="s">
        <v>179</v>
      </c>
      <c r="AH119" s="37" t="s">
        <v>179</v>
      </c>
      <c r="AI119" s="37" t="s">
        <v>179</v>
      </c>
      <c r="AJ119" s="37" t="s">
        <v>179</v>
      </c>
      <c r="AK119" s="37" t="s">
        <v>179</v>
      </c>
      <c r="AL119" s="37"/>
      <c r="AM119" s="37"/>
      <c r="AN119" s="37"/>
      <c r="AO119" s="37"/>
      <c r="AP119" s="37"/>
    </row>
    <row r="120" spans="1:43" ht="90" x14ac:dyDescent="0.25">
      <c r="A120" s="28"/>
      <c r="B120" s="28"/>
      <c r="C120" s="28"/>
      <c r="D120" s="28"/>
      <c r="E120" s="29"/>
      <c r="F120" s="28"/>
      <c r="G120" s="28"/>
      <c r="H120" s="30"/>
      <c r="I120" s="447"/>
      <c r="J120" s="40"/>
      <c r="K120" s="40"/>
      <c r="L120" s="40">
        <v>0</v>
      </c>
      <c r="M120" s="40"/>
      <c r="N120" s="30">
        <f t="shared" si="5"/>
        <v>0</v>
      </c>
      <c r="O120" s="32">
        <f t="shared" si="5"/>
        <v>0</v>
      </c>
      <c r="P120" s="32">
        <f t="shared" si="5"/>
        <v>0</v>
      </c>
      <c r="Q120" s="40"/>
      <c r="R120" s="40">
        <v>0</v>
      </c>
      <c r="S120" s="32">
        <f t="shared" si="4"/>
        <v>0</v>
      </c>
      <c r="T120" s="33" t="s">
        <v>2663</v>
      </c>
      <c r="U120" s="33" t="s">
        <v>2664</v>
      </c>
      <c r="V120" s="33">
        <v>1</v>
      </c>
      <c r="W120" s="10">
        <v>1</v>
      </c>
      <c r="X120" s="37"/>
      <c r="Y120" s="37">
        <v>1</v>
      </c>
      <c r="Z120" s="37"/>
      <c r="AA120" s="28">
        <v>180</v>
      </c>
      <c r="AB120" s="37">
        <v>180</v>
      </c>
      <c r="AC120" s="37"/>
      <c r="AD120" s="37" t="s">
        <v>2665</v>
      </c>
      <c r="AE120" s="37" t="s">
        <v>179</v>
      </c>
      <c r="AF120" s="37" t="s">
        <v>179</v>
      </c>
      <c r="AG120" s="37" t="s">
        <v>179</v>
      </c>
      <c r="AH120" s="37" t="s">
        <v>179</v>
      </c>
      <c r="AI120" s="37" t="s">
        <v>179</v>
      </c>
      <c r="AJ120" s="37" t="s">
        <v>179</v>
      </c>
      <c r="AK120" s="37"/>
      <c r="AL120" s="37"/>
      <c r="AM120" s="37"/>
      <c r="AN120" s="37"/>
      <c r="AO120" s="37"/>
      <c r="AP120" s="37"/>
    </row>
    <row r="121" spans="1:43" ht="45" x14ac:dyDescent="0.25">
      <c r="A121" s="28"/>
      <c r="B121" s="28"/>
      <c r="C121" s="28"/>
      <c r="D121" s="28"/>
      <c r="E121" s="29"/>
      <c r="F121" s="28"/>
      <c r="G121" s="28"/>
      <c r="H121" s="30"/>
      <c r="I121" s="447"/>
      <c r="J121" s="40"/>
      <c r="K121" s="40"/>
      <c r="L121" s="40">
        <v>0</v>
      </c>
      <c r="M121" s="40"/>
      <c r="N121" s="30">
        <f t="shared" si="5"/>
        <v>0</v>
      </c>
      <c r="O121" s="32">
        <f t="shared" si="5"/>
        <v>0</v>
      </c>
      <c r="P121" s="32">
        <f t="shared" si="5"/>
        <v>0</v>
      </c>
      <c r="Q121" s="40"/>
      <c r="R121" s="40">
        <v>0</v>
      </c>
      <c r="S121" s="32">
        <f t="shared" si="4"/>
        <v>0</v>
      </c>
      <c r="T121" s="33" t="s">
        <v>2666</v>
      </c>
      <c r="U121" s="33" t="s">
        <v>2667</v>
      </c>
      <c r="V121" s="33">
        <v>3</v>
      </c>
      <c r="W121" s="10">
        <v>3</v>
      </c>
      <c r="X121" s="37"/>
      <c r="Y121" s="37">
        <v>2</v>
      </c>
      <c r="Z121" s="37"/>
      <c r="AA121" s="28">
        <v>90</v>
      </c>
      <c r="AB121" s="37">
        <v>90</v>
      </c>
      <c r="AC121" s="37"/>
      <c r="AD121" s="37" t="s">
        <v>2668</v>
      </c>
      <c r="AE121" s="37"/>
      <c r="AF121" s="37"/>
      <c r="AG121" s="37" t="s">
        <v>179</v>
      </c>
      <c r="AH121" s="37" t="s">
        <v>179</v>
      </c>
      <c r="AI121" s="37" t="s">
        <v>179</v>
      </c>
      <c r="AJ121" s="37"/>
      <c r="AK121" s="37"/>
      <c r="AL121" s="37"/>
      <c r="AM121" s="37"/>
      <c r="AN121" s="37"/>
      <c r="AO121" s="37"/>
      <c r="AP121" s="37"/>
    </row>
    <row r="122" spans="1:43" ht="84" x14ac:dyDescent="0.25">
      <c r="A122" s="37" t="s">
        <v>52</v>
      </c>
      <c r="B122" s="37" t="s">
        <v>2465</v>
      </c>
      <c r="C122" s="37" t="s">
        <v>2596</v>
      </c>
      <c r="D122" s="37">
        <v>221710007</v>
      </c>
      <c r="E122" s="29" t="s">
        <v>2669</v>
      </c>
      <c r="F122" s="28">
        <v>22319001</v>
      </c>
      <c r="G122" s="28" t="s">
        <v>2670</v>
      </c>
      <c r="H122" s="30">
        <v>40555470000</v>
      </c>
      <c r="I122" s="447">
        <v>49555470000</v>
      </c>
      <c r="J122" s="40"/>
      <c r="K122" s="40"/>
      <c r="L122" s="40"/>
      <c r="M122" s="40"/>
      <c r="N122" s="30">
        <f t="shared" si="5"/>
        <v>40555470000</v>
      </c>
      <c r="O122" s="32">
        <f t="shared" si="5"/>
        <v>49555470000</v>
      </c>
      <c r="P122" s="32">
        <f t="shared" si="5"/>
        <v>0</v>
      </c>
      <c r="Q122" s="40">
        <v>37303154454</v>
      </c>
      <c r="R122" s="40"/>
      <c r="S122" s="32">
        <f t="shared" si="4"/>
        <v>37303154454</v>
      </c>
      <c r="T122" s="33">
        <v>0</v>
      </c>
      <c r="U122" s="33">
        <v>0</v>
      </c>
      <c r="V122" s="33">
        <v>0</v>
      </c>
      <c r="W122" s="10"/>
      <c r="X122" s="37"/>
      <c r="Y122" s="37"/>
      <c r="Z122" s="37"/>
      <c r="AA122" s="28">
        <v>0</v>
      </c>
      <c r="AB122" s="37"/>
      <c r="AC122" s="37"/>
      <c r="AD122" s="37"/>
      <c r="AE122" s="37"/>
      <c r="AF122" s="37"/>
      <c r="AG122" s="37"/>
      <c r="AH122" s="37"/>
      <c r="AI122" s="37"/>
      <c r="AJ122" s="37"/>
      <c r="AK122" s="37"/>
      <c r="AL122" s="37"/>
      <c r="AM122" s="37"/>
      <c r="AN122" s="37"/>
      <c r="AO122" s="37"/>
      <c r="AP122" s="37"/>
    </row>
    <row r="123" spans="1:43" ht="60" x14ac:dyDescent="0.25">
      <c r="A123" s="28"/>
      <c r="B123" s="28"/>
      <c r="C123" s="28"/>
      <c r="D123" s="28"/>
      <c r="E123" s="29"/>
      <c r="F123" s="28"/>
      <c r="G123" s="28"/>
      <c r="H123" s="30"/>
      <c r="I123" s="447"/>
      <c r="J123" s="40"/>
      <c r="K123" s="40"/>
      <c r="L123" s="40"/>
      <c r="M123" s="40"/>
      <c r="N123" s="30">
        <f t="shared" si="5"/>
        <v>0</v>
      </c>
      <c r="O123" s="32">
        <f t="shared" si="5"/>
        <v>0</v>
      </c>
      <c r="P123" s="32">
        <f t="shared" si="5"/>
        <v>0</v>
      </c>
      <c r="Q123" s="40"/>
      <c r="R123" s="40"/>
      <c r="S123" s="32">
        <f t="shared" si="4"/>
        <v>0</v>
      </c>
      <c r="T123" s="33" t="s">
        <v>2671</v>
      </c>
      <c r="U123" s="33" t="s">
        <v>2672</v>
      </c>
      <c r="V123" s="33">
        <v>42500</v>
      </c>
      <c r="W123" s="10">
        <v>38000</v>
      </c>
      <c r="X123" s="37"/>
      <c r="Y123" s="37">
        <v>37109</v>
      </c>
      <c r="Z123" s="37"/>
      <c r="AA123" s="28">
        <v>270</v>
      </c>
      <c r="AB123" s="37">
        <v>135</v>
      </c>
      <c r="AC123" s="37"/>
      <c r="AD123" s="37"/>
      <c r="AE123" s="37" t="s">
        <v>192</v>
      </c>
      <c r="AF123" s="37" t="s">
        <v>192</v>
      </c>
      <c r="AG123" s="37" t="s">
        <v>192</v>
      </c>
      <c r="AH123" s="37" t="s">
        <v>192</v>
      </c>
      <c r="AI123" s="37" t="s">
        <v>192</v>
      </c>
      <c r="AJ123" s="37" t="s">
        <v>192</v>
      </c>
      <c r="AK123" s="37" t="s">
        <v>192</v>
      </c>
      <c r="AL123" s="37" t="s">
        <v>192</v>
      </c>
      <c r="AM123" s="37" t="s">
        <v>192</v>
      </c>
      <c r="AN123" s="37" t="s">
        <v>192</v>
      </c>
      <c r="AO123" s="37" t="s">
        <v>192</v>
      </c>
      <c r="AP123" s="37"/>
    </row>
    <row r="124" spans="1:43" ht="36" x14ac:dyDescent="0.25">
      <c r="A124" s="28"/>
      <c r="B124" s="28"/>
      <c r="C124" s="28"/>
      <c r="D124" s="28"/>
      <c r="E124" s="29"/>
      <c r="F124" s="28"/>
      <c r="G124" s="28"/>
      <c r="H124" s="30"/>
      <c r="I124" s="447"/>
      <c r="J124" s="40"/>
      <c r="K124" s="40"/>
      <c r="L124" s="40"/>
      <c r="M124" s="40"/>
      <c r="N124" s="30">
        <f t="shared" si="5"/>
        <v>0</v>
      </c>
      <c r="O124" s="32">
        <f t="shared" si="5"/>
        <v>0</v>
      </c>
      <c r="P124" s="32">
        <f t="shared" si="5"/>
        <v>0</v>
      </c>
      <c r="Q124" s="40"/>
      <c r="R124" s="40"/>
      <c r="S124" s="32">
        <f t="shared" si="4"/>
        <v>0</v>
      </c>
      <c r="T124" s="33" t="s">
        <v>2673</v>
      </c>
      <c r="U124" s="33" t="s">
        <v>2459</v>
      </c>
      <c r="V124" s="33">
        <v>25</v>
      </c>
      <c r="W124" s="10">
        <v>19</v>
      </c>
      <c r="X124" s="37"/>
      <c r="Y124" s="37">
        <v>19</v>
      </c>
      <c r="Z124" s="37"/>
      <c r="AA124" s="28">
        <v>20</v>
      </c>
      <c r="AB124" s="37">
        <v>19</v>
      </c>
      <c r="AC124" s="37"/>
      <c r="AD124" s="37"/>
      <c r="AE124" s="37" t="s">
        <v>192</v>
      </c>
      <c r="AF124" s="37"/>
      <c r="AG124" s="37"/>
      <c r="AH124" s="37"/>
      <c r="AI124" s="37"/>
      <c r="AJ124" s="37"/>
      <c r="AK124" s="37" t="s">
        <v>192</v>
      </c>
      <c r="AL124" s="37"/>
      <c r="AM124" s="37"/>
      <c r="AN124" s="37"/>
      <c r="AO124" s="37"/>
      <c r="AP124" s="37"/>
    </row>
    <row r="125" spans="1:43" ht="144" x14ac:dyDescent="0.25">
      <c r="A125" s="37" t="s">
        <v>52</v>
      </c>
      <c r="B125" s="37" t="s">
        <v>2465</v>
      </c>
      <c r="C125" s="37" t="s">
        <v>2596</v>
      </c>
      <c r="D125" s="37">
        <v>221710001</v>
      </c>
      <c r="E125" s="29" t="s">
        <v>2674</v>
      </c>
      <c r="F125" s="28">
        <v>22192001</v>
      </c>
      <c r="G125" s="28" t="s">
        <v>2675</v>
      </c>
      <c r="H125" s="30">
        <v>1272855000</v>
      </c>
      <c r="I125" s="447">
        <v>3539439102</v>
      </c>
      <c r="J125" s="40"/>
      <c r="K125" s="40"/>
      <c r="L125" s="40"/>
      <c r="M125" s="40"/>
      <c r="N125" s="30">
        <f t="shared" si="5"/>
        <v>1272855000</v>
      </c>
      <c r="O125" s="32">
        <f t="shared" si="5"/>
        <v>3539439102</v>
      </c>
      <c r="P125" s="32">
        <f t="shared" si="5"/>
        <v>0</v>
      </c>
      <c r="Q125" s="40">
        <v>1272855000</v>
      </c>
      <c r="R125" s="40"/>
      <c r="S125" s="32">
        <f t="shared" si="4"/>
        <v>1272855000</v>
      </c>
      <c r="T125" s="33">
        <v>0</v>
      </c>
      <c r="U125" s="33">
        <v>0</v>
      </c>
      <c r="V125" s="33">
        <v>0</v>
      </c>
      <c r="W125" s="10"/>
      <c r="X125" s="37"/>
      <c r="Y125" s="37"/>
      <c r="Z125" s="37"/>
      <c r="AA125" s="28">
        <v>0</v>
      </c>
      <c r="AB125" s="37"/>
      <c r="AC125" s="37"/>
      <c r="AD125" s="37"/>
      <c r="AE125" s="37"/>
      <c r="AF125" s="37"/>
      <c r="AG125" s="37"/>
      <c r="AH125" s="37"/>
      <c r="AI125" s="37"/>
      <c r="AJ125" s="37"/>
      <c r="AK125" s="37"/>
      <c r="AL125" s="37"/>
      <c r="AM125" s="37"/>
      <c r="AN125" s="37"/>
      <c r="AO125" s="37"/>
      <c r="AP125" s="37"/>
    </row>
    <row r="126" spans="1:43" ht="36" x14ac:dyDescent="0.25">
      <c r="A126" s="28"/>
      <c r="B126" s="28"/>
      <c r="C126" s="28"/>
      <c r="D126" s="28"/>
      <c r="E126" s="29"/>
      <c r="F126" s="28"/>
      <c r="G126" s="28"/>
      <c r="H126" s="30"/>
      <c r="I126" s="447"/>
      <c r="J126" s="40"/>
      <c r="K126" s="40"/>
      <c r="L126" s="40"/>
      <c r="M126" s="40"/>
      <c r="N126" s="30">
        <f t="shared" si="5"/>
        <v>0</v>
      </c>
      <c r="O126" s="32">
        <f t="shared" si="5"/>
        <v>0</v>
      </c>
      <c r="P126" s="32">
        <f t="shared" si="5"/>
        <v>0</v>
      </c>
      <c r="Q126" s="40"/>
      <c r="R126" s="40"/>
      <c r="S126" s="32">
        <f t="shared" si="4"/>
        <v>0</v>
      </c>
      <c r="T126" s="33" t="s">
        <v>2676</v>
      </c>
      <c r="U126" s="33" t="s">
        <v>2672</v>
      </c>
      <c r="V126" s="33">
        <v>10000</v>
      </c>
      <c r="W126" s="10">
        <v>12000</v>
      </c>
      <c r="X126" s="37"/>
      <c r="Y126" s="37">
        <v>12099</v>
      </c>
      <c r="Z126" s="37"/>
      <c r="AA126" s="28">
        <v>300</v>
      </c>
      <c r="AB126" s="37">
        <v>150</v>
      </c>
      <c r="AC126" s="37"/>
      <c r="AD126" s="37"/>
      <c r="AE126" s="37" t="s">
        <v>192</v>
      </c>
      <c r="AF126" s="37" t="s">
        <v>192</v>
      </c>
      <c r="AG126" s="37" t="s">
        <v>192</v>
      </c>
      <c r="AH126" s="37" t="s">
        <v>192</v>
      </c>
      <c r="AI126" s="37" t="s">
        <v>192</v>
      </c>
      <c r="AJ126" s="37" t="s">
        <v>192</v>
      </c>
      <c r="AK126" s="37" t="s">
        <v>192</v>
      </c>
      <c r="AL126" s="37" t="s">
        <v>192</v>
      </c>
      <c r="AM126" s="37" t="s">
        <v>192</v>
      </c>
      <c r="AN126" s="37" t="s">
        <v>192</v>
      </c>
      <c r="AO126" s="37" t="s">
        <v>192</v>
      </c>
      <c r="AP126" s="37"/>
    </row>
    <row r="127" spans="1:43" ht="60" x14ac:dyDescent="0.25">
      <c r="A127" s="28"/>
      <c r="B127" s="28"/>
      <c r="C127" s="28"/>
      <c r="D127" s="28"/>
      <c r="E127" s="29"/>
      <c r="F127" s="28"/>
      <c r="G127" s="28"/>
      <c r="H127" s="30"/>
      <c r="I127" s="447"/>
      <c r="J127" s="40"/>
      <c r="K127" s="40"/>
      <c r="L127" s="40"/>
      <c r="M127" s="40"/>
      <c r="N127" s="30">
        <f t="shared" si="5"/>
        <v>0</v>
      </c>
      <c r="O127" s="32">
        <f t="shared" si="5"/>
        <v>0</v>
      </c>
      <c r="P127" s="32">
        <f t="shared" si="5"/>
        <v>0</v>
      </c>
      <c r="Q127" s="40"/>
      <c r="R127" s="40"/>
      <c r="S127" s="32">
        <f t="shared" si="4"/>
        <v>0</v>
      </c>
      <c r="T127" s="33" t="s">
        <v>2677</v>
      </c>
      <c r="U127" s="33" t="s">
        <v>2678</v>
      </c>
      <c r="V127" s="33">
        <v>115</v>
      </c>
      <c r="W127" s="10">
        <v>129</v>
      </c>
      <c r="X127" s="37"/>
      <c r="Y127" s="37">
        <v>125</v>
      </c>
      <c r="Z127" s="37"/>
      <c r="AA127" s="28">
        <v>300</v>
      </c>
      <c r="AB127" s="37">
        <v>150</v>
      </c>
      <c r="AC127" s="37"/>
      <c r="AD127" s="37"/>
      <c r="AE127" s="37" t="s">
        <v>192</v>
      </c>
      <c r="AF127" s="37" t="s">
        <v>192</v>
      </c>
      <c r="AG127" s="37" t="s">
        <v>192</v>
      </c>
      <c r="AH127" s="37" t="s">
        <v>192</v>
      </c>
      <c r="AI127" s="37" t="s">
        <v>192</v>
      </c>
      <c r="AJ127" s="37" t="s">
        <v>192</v>
      </c>
      <c r="AK127" s="37" t="s">
        <v>192</v>
      </c>
      <c r="AL127" s="37" t="s">
        <v>192</v>
      </c>
      <c r="AM127" s="37" t="s">
        <v>192</v>
      </c>
      <c r="AN127" s="37" t="s">
        <v>192</v>
      </c>
      <c r="AO127" s="37" t="s">
        <v>192</v>
      </c>
      <c r="AP127" s="37"/>
    </row>
    <row r="128" spans="1:43" ht="24" x14ac:dyDescent="0.25">
      <c r="A128" s="28"/>
      <c r="B128" s="28"/>
      <c r="C128" s="28"/>
      <c r="D128" s="28"/>
      <c r="E128" s="29"/>
      <c r="F128" s="28"/>
      <c r="G128" s="28"/>
      <c r="H128" s="30"/>
      <c r="I128" s="447"/>
      <c r="J128" s="40"/>
      <c r="K128" s="40"/>
      <c r="L128" s="40"/>
      <c r="M128" s="40"/>
      <c r="N128" s="30">
        <f t="shared" si="5"/>
        <v>0</v>
      </c>
      <c r="O128" s="32">
        <f t="shared" si="5"/>
        <v>0</v>
      </c>
      <c r="P128" s="32">
        <f t="shared" si="5"/>
        <v>0</v>
      </c>
      <c r="Q128" s="40"/>
      <c r="R128" s="40"/>
      <c r="S128" s="32">
        <f t="shared" si="4"/>
        <v>0</v>
      </c>
      <c r="T128" s="33" t="s">
        <v>2679</v>
      </c>
      <c r="U128" s="33" t="s">
        <v>2680</v>
      </c>
      <c r="V128" s="33">
        <v>100</v>
      </c>
      <c r="W128" s="10">
        <v>105</v>
      </c>
      <c r="X128" s="37"/>
      <c r="Y128" s="37">
        <v>105</v>
      </c>
      <c r="Z128" s="37"/>
      <c r="AA128" s="28">
        <v>300</v>
      </c>
      <c r="AB128" s="37">
        <v>150</v>
      </c>
      <c r="AC128" s="37"/>
      <c r="AD128" s="37"/>
      <c r="AE128" s="37" t="s">
        <v>192</v>
      </c>
      <c r="AF128" s="37" t="s">
        <v>192</v>
      </c>
      <c r="AG128" s="37" t="s">
        <v>192</v>
      </c>
      <c r="AH128" s="37" t="s">
        <v>192</v>
      </c>
      <c r="AI128" s="37" t="s">
        <v>192</v>
      </c>
      <c r="AJ128" s="37" t="s">
        <v>192</v>
      </c>
      <c r="AK128" s="37" t="s">
        <v>192</v>
      </c>
      <c r="AL128" s="37" t="s">
        <v>192</v>
      </c>
      <c r="AM128" s="37" t="s">
        <v>192</v>
      </c>
      <c r="AN128" s="37" t="s">
        <v>192</v>
      </c>
      <c r="AO128" s="37" t="s">
        <v>192</v>
      </c>
      <c r="AP128" s="37"/>
    </row>
    <row r="129" spans="1:42" ht="96" x14ac:dyDescent="0.25">
      <c r="A129" s="37" t="s">
        <v>52</v>
      </c>
      <c r="B129" s="37" t="s">
        <v>2465</v>
      </c>
      <c r="C129" s="37" t="s">
        <v>2596</v>
      </c>
      <c r="D129" s="37">
        <v>221710000</v>
      </c>
      <c r="E129" s="29" t="s">
        <v>2681</v>
      </c>
      <c r="F129" s="28">
        <v>22210001</v>
      </c>
      <c r="G129" s="28" t="s">
        <v>2682</v>
      </c>
      <c r="H129" s="30">
        <v>2383729000</v>
      </c>
      <c r="I129" s="447">
        <v>6383729000</v>
      </c>
      <c r="J129" s="40"/>
      <c r="K129" s="40"/>
      <c r="L129" s="40"/>
      <c r="M129" s="40"/>
      <c r="N129" s="30">
        <f t="shared" si="5"/>
        <v>2383729000</v>
      </c>
      <c r="O129" s="32">
        <f t="shared" si="5"/>
        <v>6383729000</v>
      </c>
      <c r="P129" s="32">
        <f t="shared" si="5"/>
        <v>0</v>
      </c>
      <c r="Q129" s="40">
        <v>2383720000</v>
      </c>
      <c r="R129" s="40"/>
      <c r="S129" s="32">
        <f t="shared" si="4"/>
        <v>2383720000</v>
      </c>
      <c r="T129" s="33">
        <v>0</v>
      </c>
      <c r="U129" s="33">
        <v>0</v>
      </c>
      <c r="V129" s="33">
        <v>0</v>
      </c>
      <c r="W129" s="10"/>
      <c r="X129" s="37"/>
      <c r="Y129" s="37"/>
      <c r="Z129" s="37"/>
      <c r="AA129" s="28">
        <v>0</v>
      </c>
      <c r="AB129" s="37"/>
      <c r="AC129" s="37"/>
      <c r="AD129" s="37"/>
      <c r="AE129" s="37"/>
      <c r="AF129" s="37"/>
      <c r="AG129" s="37"/>
      <c r="AH129" s="37"/>
      <c r="AI129" s="37"/>
      <c r="AJ129" s="37"/>
      <c r="AK129" s="37"/>
      <c r="AL129" s="37"/>
      <c r="AM129" s="37"/>
      <c r="AN129" s="37"/>
      <c r="AO129" s="37"/>
      <c r="AP129" s="37"/>
    </row>
    <row r="130" spans="1:42" ht="60" x14ac:dyDescent="0.25">
      <c r="A130" s="28"/>
      <c r="B130" s="28"/>
      <c r="C130" s="28"/>
      <c r="D130" s="28"/>
      <c r="E130" s="29"/>
      <c r="F130" s="28"/>
      <c r="G130" s="28"/>
      <c r="H130" s="30"/>
      <c r="I130" s="447"/>
      <c r="J130" s="40"/>
      <c r="K130" s="40"/>
      <c r="L130" s="40"/>
      <c r="M130" s="40"/>
      <c r="N130" s="30">
        <f t="shared" si="5"/>
        <v>0</v>
      </c>
      <c r="O130" s="32">
        <f t="shared" si="5"/>
        <v>0</v>
      </c>
      <c r="P130" s="32">
        <f t="shared" si="5"/>
        <v>0</v>
      </c>
      <c r="Q130" s="40"/>
      <c r="R130" s="40"/>
      <c r="S130" s="32">
        <f t="shared" si="4"/>
        <v>0</v>
      </c>
      <c r="T130" s="33" t="s">
        <v>2683</v>
      </c>
      <c r="U130" s="33" t="s">
        <v>2684</v>
      </c>
      <c r="V130" s="33">
        <v>15000</v>
      </c>
      <c r="W130" s="10">
        <v>15000</v>
      </c>
      <c r="X130" s="37"/>
      <c r="Y130" s="37">
        <v>6939</v>
      </c>
      <c r="Z130" s="37"/>
      <c r="AA130" s="28">
        <v>220</v>
      </c>
      <c r="AB130" s="37">
        <v>100</v>
      </c>
      <c r="AC130" s="37"/>
      <c r="AD130" s="37"/>
      <c r="AE130" s="37" t="s">
        <v>192</v>
      </c>
      <c r="AF130" s="37" t="s">
        <v>192</v>
      </c>
      <c r="AG130" s="37" t="s">
        <v>192</v>
      </c>
      <c r="AH130" s="37" t="s">
        <v>192</v>
      </c>
      <c r="AI130" s="37" t="s">
        <v>192</v>
      </c>
      <c r="AJ130" s="37" t="s">
        <v>192</v>
      </c>
      <c r="AK130" s="37" t="s">
        <v>192</v>
      </c>
      <c r="AL130" s="37" t="s">
        <v>192</v>
      </c>
      <c r="AM130" s="37" t="s">
        <v>192</v>
      </c>
      <c r="AN130" s="37" t="s">
        <v>192</v>
      </c>
      <c r="AO130" s="37" t="s">
        <v>192</v>
      </c>
      <c r="AP130" s="37"/>
    </row>
    <row r="131" spans="1:42" ht="48" x14ac:dyDescent="0.25">
      <c r="A131" s="28"/>
      <c r="B131" s="28"/>
      <c r="C131" s="28"/>
      <c r="D131" s="28"/>
      <c r="E131" s="29"/>
      <c r="F131" s="28"/>
      <c r="G131" s="28"/>
      <c r="H131" s="30"/>
      <c r="I131" s="447"/>
      <c r="J131" s="40"/>
      <c r="K131" s="40"/>
      <c r="L131" s="40"/>
      <c r="M131" s="40"/>
      <c r="N131" s="30">
        <f t="shared" ref="N131:P194" si="6">H131+K131</f>
        <v>0</v>
      </c>
      <c r="O131" s="32">
        <f t="shared" si="6"/>
        <v>0</v>
      </c>
      <c r="P131" s="32">
        <f t="shared" si="6"/>
        <v>0</v>
      </c>
      <c r="Q131" s="40"/>
      <c r="R131" s="40"/>
      <c r="S131" s="32">
        <f t="shared" si="4"/>
        <v>0</v>
      </c>
      <c r="T131" s="33" t="s">
        <v>2685</v>
      </c>
      <c r="U131" s="33" t="s">
        <v>2459</v>
      </c>
      <c r="V131" s="33">
        <v>5</v>
      </c>
      <c r="W131" s="10">
        <v>4</v>
      </c>
      <c r="X131" s="37"/>
      <c r="Y131" s="10">
        <v>4</v>
      </c>
      <c r="Z131" s="37"/>
      <c r="AA131" s="28">
        <v>20</v>
      </c>
      <c r="AB131" s="37">
        <v>20</v>
      </c>
      <c r="AC131" s="37"/>
      <c r="AD131" s="37"/>
      <c r="AE131" s="37" t="s">
        <v>192</v>
      </c>
      <c r="AF131" s="37" t="s">
        <v>192</v>
      </c>
      <c r="AG131" s="37" t="s">
        <v>192</v>
      </c>
      <c r="AH131" s="37" t="s">
        <v>192</v>
      </c>
      <c r="AI131" s="37" t="s">
        <v>192</v>
      </c>
      <c r="AJ131" s="37" t="s">
        <v>192</v>
      </c>
      <c r="AK131" s="37" t="s">
        <v>192</v>
      </c>
      <c r="AL131" s="37" t="s">
        <v>192</v>
      </c>
      <c r="AM131" s="37" t="s">
        <v>192</v>
      </c>
      <c r="AN131" s="37" t="s">
        <v>192</v>
      </c>
      <c r="AO131" s="37" t="s">
        <v>192</v>
      </c>
      <c r="AP131" s="37"/>
    </row>
    <row r="132" spans="1:42" ht="132" x14ac:dyDescent="0.25">
      <c r="A132" s="37" t="s">
        <v>52</v>
      </c>
      <c r="B132" s="37" t="s">
        <v>2465</v>
      </c>
      <c r="C132" s="37" t="s">
        <v>2596</v>
      </c>
      <c r="D132" s="37">
        <v>221710005</v>
      </c>
      <c r="E132" s="29" t="s">
        <v>2686</v>
      </c>
      <c r="F132" s="28">
        <v>22180001</v>
      </c>
      <c r="G132" s="28" t="s">
        <v>2687</v>
      </c>
      <c r="H132" s="30">
        <v>721000000</v>
      </c>
      <c r="I132" s="447">
        <v>721000000</v>
      </c>
      <c r="J132" s="40"/>
      <c r="K132" s="40"/>
      <c r="L132" s="40"/>
      <c r="M132" s="40"/>
      <c r="N132" s="30">
        <f t="shared" si="6"/>
        <v>721000000</v>
      </c>
      <c r="O132" s="32">
        <f t="shared" si="6"/>
        <v>721000000</v>
      </c>
      <c r="P132" s="32">
        <f t="shared" si="6"/>
        <v>0</v>
      </c>
      <c r="Q132" s="40">
        <v>720800000</v>
      </c>
      <c r="R132" s="40"/>
      <c r="S132" s="32">
        <f t="shared" si="4"/>
        <v>720800000</v>
      </c>
      <c r="T132" s="33">
        <v>0</v>
      </c>
      <c r="U132" s="33">
        <v>0</v>
      </c>
      <c r="V132" s="33">
        <v>0</v>
      </c>
      <c r="W132" s="10"/>
      <c r="X132" s="37"/>
      <c r="Y132" s="37"/>
      <c r="Z132" s="37"/>
      <c r="AA132" s="28">
        <v>0</v>
      </c>
      <c r="AB132" s="37"/>
      <c r="AC132" s="37"/>
      <c r="AD132" s="37"/>
      <c r="AE132" s="37"/>
      <c r="AF132" s="37"/>
      <c r="AG132" s="37"/>
      <c r="AH132" s="37"/>
      <c r="AI132" s="37"/>
      <c r="AJ132" s="37"/>
      <c r="AK132" s="37"/>
      <c r="AL132" s="37"/>
      <c r="AM132" s="37"/>
      <c r="AN132" s="37"/>
      <c r="AO132" s="37"/>
      <c r="AP132" s="37"/>
    </row>
    <row r="133" spans="1:42" ht="60" x14ac:dyDescent="0.25">
      <c r="A133" s="28"/>
      <c r="B133" s="28"/>
      <c r="C133" s="28"/>
      <c r="D133" s="28"/>
      <c r="E133" s="29"/>
      <c r="F133" s="28"/>
      <c r="G133" s="28"/>
      <c r="H133" s="30"/>
      <c r="I133" s="447"/>
      <c r="J133" s="40"/>
      <c r="K133" s="40"/>
      <c r="L133" s="40"/>
      <c r="M133" s="40"/>
      <c r="N133" s="30">
        <f t="shared" si="6"/>
        <v>0</v>
      </c>
      <c r="O133" s="32">
        <f t="shared" si="6"/>
        <v>0</v>
      </c>
      <c r="P133" s="32">
        <f t="shared" si="6"/>
        <v>0</v>
      </c>
      <c r="Q133" s="40"/>
      <c r="R133" s="40"/>
      <c r="S133" s="32">
        <f t="shared" si="4"/>
        <v>0</v>
      </c>
      <c r="T133" s="33" t="s">
        <v>2688</v>
      </c>
      <c r="U133" s="33" t="s">
        <v>2689</v>
      </c>
      <c r="V133" s="33">
        <v>1</v>
      </c>
      <c r="W133" s="10">
        <v>1</v>
      </c>
      <c r="X133" s="37"/>
      <c r="Y133" s="36">
        <v>1</v>
      </c>
      <c r="Z133" s="37"/>
      <c r="AA133" s="28">
        <v>30</v>
      </c>
      <c r="AB133" s="37">
        <v>30</v>
      </c>
      <c r="AC133" s="37"/>
      <c r="AD133" s="37" t="s">
        <v>2690</v>
      </c>
      <c r="AE133" s="37"/>
      <c r="AF133" s="37"/>
      <c r="AG133" s="37" t="s">
        <v>192</v>
      </c>
      <c r="AH133" s="37"/>
      <c r="AI133" s="37"/>
      <c r="AJ133" s="37"/>
      <c r="AK133" s="37"/>
      <c r="AL133" s="37"/>
      <c r="AM133" s="37"/>
      <c r="AN133" s="37"/>
      <c r="AO133" s="37"/>
      <c r="AP133" s="37"/>
    </row>
    <row r="134" spans="1:42" ht="24" x14ac:dyDescent="0.25">
      <c r="A134" s="28"/>
      <c r="B134" s="28"/>
      <c r="C134" s="28"/>
      <c r="D134" s="28"/>
      <c r="E134" s="29"/>
      <c r="F134" s="28"/>
      <c r="G134" s="28"/>
      <c r="H134" s="30"/>
      <c r="I134" s="447"/>
      <c r="J134" s="40"/>
      <c r="K134" s="40"/>
      <c r="L134" s="40"/>
      <c r="M134" s="40"/>
      <c r="N134" s="30">
        <f t="shared" si="6"/>
        <v>0</v>
      </c>
      <c r="O134" s="32">
        <f t="shared" si="6"/>
        <v>0</v>
      </c>
      <c r="P134" s="32">
        <f t="shared" si="6"/>
        <v>0</v>
      </c>
      <c r="Q134" s="40"/>
      <c r="R134" s="40"/>
      <c r="S134" s="32">
        <f t="shared" si="4"/>
        <v>0</v>
      </c>
      <c r="T134" s="33" t="s">
        <v>2691</v>
      </c>
      <c r="U134" s="33" t="s">
        <v>2692</v>
      </c>
      <c r="V134" s="33">
        <v>4</v>
      </c>
      <c r="W134" s="10">
        <v>0</v>
      </c>
      <c r="X134" s="37"/>
      <c r="Y134" s="37">
        <v>0</v>
      </c>
      <c r="Z134" s="37"/>
      <c r="AA134" s="28">
        <v>240</v>
      </c>
      <c r="AB134" s="37">
        <v>0</v>
      </c>
      <c r="AC134" s="37"/>
      <c r="AD134" s="37"/>
      <c r="AE134" s="37"/>
      <c r="AF134" s="37"/>
      <c r="AG134" s="37"/>
      <c r="AH134" s="37" t="s">
        <v>192</v>
      </c>
      <c r="AI134" s="37" t="s">
        <v>192</v>
      </c>
      <c r="AJ134" s="37" t="s">
        <v>192</v>
      </c>
      <c r="AK134" s="37" t="s">
        <v>192</v>
      </c>
      <c r="AL134" s="37" t="s">
        <v>192</v>
      </c>
      <c r="AM134" s="37" t="s">
        <v>192</v>
      </c>
      <c r="AN134" s="37" t="s">
        <v>192</v>
      </c>
      <c r="AO134" s="37"/>
      <c r="AP134" s="37"/>
    </row>
    <row r="135" spans="1:42" ht="84" x14ac:dyDescent="0.25">
      <c r="A135" s="28"/>
      <c r="B135" s="28"/>
      <c r="C135" s="28"/>
      <c r="D135" s="28"/>
      <c r="E135" s="29"/>
      <c r="F135" s="28"/>
      <c r="G135" s="28"/>
      <c r="H135" s="30"/>
      <c r="I135" s="447"/>
      <c r="J135" s="40"/>
      <c r="K135" s="40"/>
      <c r="L135" s="40"/>
      <c r="M135" s="40"/>
      <c r="N135" s="30">
        <f t="shared" si="6"/>
        <v>0</v>
      </c>
      <c r="O135" s="32">
        <f t="shared" si="6"/>
        <v>0</v>
      </c>
      <c r="P135" s="32">
        <f t="shared" si="6"/>
        <v>0</v>
      </c>
      <c r="Q135" s="40"/>
      <c r="R135" s="40"/>
      <c r="S135" s="32">
        <f t="shared" si="4"/>
        <v>0</v>
      </c>
      <c r="T135" s="33" t="s">
        <v>2693</v>
      </c>
      <c r="U135" s="33" t="s">
        <v>2694</v>
      </c>
      <c r="V135" s="33">
        <v>1</v>
      </c>
      <c r="W135" s="10">
        <v>0</v>
      </c>
      <c r="X135" s="37"/>
      <c r="Y135" s="37">
        <v>0</v>
      </c>
      <c r="Z135" s="37"/>
      <c r="AA135" s="28">
        <v>30</v>
      </c>
      <c r="AB135" s="37">
        <v>0</v>
      </c>
      <c r="AC135" s="37"/>
      <c r="AD135" s="37"/>
      <c r="AE135" s="37"/>
      <c r="AF135" s="37"/>
      <c r="AG135" s="37"/>
      <c r="AH135" s="37"/>
      <c r="AI135" s="37"/>
      <c r="AJ135" s="37"/>
      <c r="AK135" s="37"/>
      <c r="AL135" s="37"/>
      <c r="AM135" s="37"/>
      <c r="AN135" s="37" t="s">
        <v>192</v>
      </c>
      <c r="AO135" s="37" t="s">
        <v>192</v>
      </c>
      <c r="AP135" s="37"/>
    </row>
    <row r="136" spans="1:42" ht="96" x14ac:dyDescent="0.25">
      <c r="A136" s="28"/>
      <c r="B136" s="28"/>
      <c r="C136" s="28"/>
      <c r="D136" s="28"/>
      <c r="E136" s="29"/>
      <c r="F136" s="28"/>
      <c r="G136" s="28"/>
      <c r="H136" s="30"/>
      <c r="I136" s="447"/>
      <c r="J136" s="40"/>
      <c r="K136" s="40"/>
      <c r="L136" s="40"/>
      <c r="M136" s="40"/>
      <c r="N136" s="30">
        <f t="shared" si="6"/>
        <v>0</v>
      </c>
      <c r="O136" s="32">
        <f t="shared" si="6"/>
        <v>0</v>
      </c>
      <c r="P136" s="32">
        <f t="shared" si="6"/>
        <v>0</v>
      </c>
      <c r="Q136" s="40"/>
      <c r="R136" s="40"/>
      <c r="S136" s="32">
        <f t="shared" si="4"/>
        <v>0</v>
      </c>
      <c r="T136" s="33" t="s">
        <v>2695</v>
      </c>
      <c r="U136" s="33" t="s">
        <v>2694</v>
      </c>
      <c r="V136" s="33">
        <v>8</v>
      </c>
      <c r="W136" s="10">
        <v>0</v>
      </c>
      <c r="X136" s="37"/>
      <c r="Y136" s="37">
        <v>0</v>
      </c>
      <c r="Z136" s="37"/>
      <c r="AA136" s="28">
        <v>60</v>
      </c>
      <c r="AB136" s="37">
        <v>0</v>
      </c>
      <c r="AC136" s="37"/>
      <c r="AD136" s="37"/>
      <c r="AE136" s="37"/>
      <c r="AF136" s="37"/>
      <c r="AG136" s="37"/>
      <c r="AH136" s="37"/>
      <c r="AI136" s="37"/>
      <c r="AJ136" s="37"/>
      <c r="AK136" s="37"/>
      <c r="AL136" s="37" t="s">
        <v>192</v>
      </c>
      <c r="AM136" s="37" t="s">
        <v>192</v>
      </c>
      <c r="AN136" s="37" t="s">
        <v>192</v>
      </c>
      <c r="AO136" s="37" t="s">
        <v>192</v>
      </c>
      <c r="AP136" s="37"/>
    </row>
    <row r="137" spans="1:42" ht="72" x14ac:dyDescent="0.25">
      <c r="A137" s="37" t="s">
        <v>52</v>
      </c>
      <c r="B137" s="37" t="s">
        <v>2465</v>
      </c>
      <c r="C137" s="37" t="s">
        <v>2596</v>
      </c>
      <c r="D137" s="37">
        <v>221710000</v>
      </c>
      <c r="E137" s="29" t="s">
        <v>2696</v>
      </c>
      <c r="F137" s="28">
        <v>22029001</v>
      </c>
      <c r="G137" s="28" t="s">
        <v>2697</v>
      </c>
      <c r="H137" s="30">
        <v>24220168000</v>
      </c>
      <c r="I137" s="449">
        <v>32595477457</v>
      </c>
      <c r="J137" s="40"/>
      <c r="K137" s="40"/>
      <c r="L137" s="40"/>
      <c r="M137" s="40"/>
      <c r="N137" s="30">
        <f t="shared" si="6"/>
        <v>24220168000</v>
      </c>
      <c r="O137" s="32">
        <f t="shared" si="6"/>
        <v>32595477457</v>
      </c>
      <c r="P137" s="32">
        <f t="shared" si="6"/>
        <v>0</v>
      </c>
      <c r="Q137" s="40">
        <v>12479221620</v>
      </c>
      <c r="R137" s="40"/>
      <c r="S137" s="32">
        <f t="shared" ref="S137:S200" si="7">Q137+R137</f>
        <v>12479221620</v>
      </c>
      <c r="T137" s="33">
        <v>0</v>
      </c>
      <c r="U137" s="33">
        <v>0</v>
      </c>
      <c r="V137" s="33">
        <v>0</v>
      </c>
      <c r="W137" s="10"/>
      <c r="X137" s="37"/>
      <c r="Y137" s="37"/>
      <c r="Z137" s="37"/>
      <c r="AA137" s="28">
        <v>0</v>
      </c>
      <c r="AB137" s="37"/>
      <c r="AC137" s="37"/>
      <c r="AD137" s="37"/>
      <c r="AE137" s="37"/>
      <c r="AF137" s="37"/>
      <c r="AG137" s="37"/>
      <c r="AH137" s="37"/>
      <c r="AI137" s="37"/>
      <c r="AJ137" s="37"/>
      <c r="AK137" s="37"/>
      <c r="AL137" s="37"/>
      <c r="AM137" s="37"/>
      <c r="AN137" s="37"/>
      <c r="AO137" s="37"/>
      <c r="AP137" s="37"/>
    </row>
    <row r="138" spans="1:42" ht="132" x14ac:dyDescent="0.25">
      <c r="A138" s="28"/>
      <c r="B138" s="28"/>
      <c r="C138" s="28"/>
      <c r="D138" s="28"/>
      <c r="E138" s="29"/>
      <c r="F138" s="28"/>
      <c r="G138" s="28"/>
      <c r="H138" s="30"/>
      <c r="I138" s="447"/>
      <c r="J138" s="40"/>
      <c r="K138" s="40"/>
      <c r="L138" s="40"/>
      <c r="M138" s="40"/>
      <c r="N138" s="30">
        <f t="shared" si="6"/>
        <v>0</v>
      </c>
      <c r="O138" s="32">
        <f t="shared" si="6"/>
        <v>0</v>
      </c>
      <c r="P138" s="32">
        <f t="shared" si="6"/>
        <v>0</v>
      </c>
      <c r="Q138" s="40"/>
      <c r="R138" s="40"/>
      <c r="S138" s="32">
        <f t="shared" si="7"/>
        <v>0</v>
      </c>
      <c r="T138" s="33" t="s">
        <v>2698</v>
      </c>
      <c r="U138" s="33" t="s">
        <v>2664</v>
      </c>
      <c r="V138" s="33">
        <v>1</v>
      </c>
      <c r="W138" s="10">
        <v>1</v>
      </c>
      <c r="X138" s="37"/>
      <c r="Y138" s="37">
        <v>1</v>
      </c>
      <c r="Z138" s="37"/>
      <c r="AA138" s="28">
        <v>30</v>
      </c>
      <c r="AB138" s="37">
        <v>30</v>
      </c>
      <c r="AC138" s="37"/>
      <c r="AD138" s="37"/>
      <c r="AE138" s="37" t="s">
        <v>192</v>
      </c>
      <c r="AF138" s="37"/>
      <c r="AG138" s="37"/>
      <c r="AH138" s="37"/>
      <c r="AI138" s="37"/>
      <c r="AJ138" s="37"/>
      <c r="AK138" s="37"/>
      <c r="AL138" s="37"/>
      <c r="AM138" s="37"/>
      <c r="AN138" s="37"/>
      <c r="AO138" s="37"/>
      <c r="AP138" s="37"/>
    </row>
    <row r="139" spans="1:42" ht="84" x14ac:dyDescent="0.25">
      <c r="A139" s="28"/>
      <c r="B139" s="28"/>
      <c r="C139" s="28"/>
      <c r="D139" s="28"/>
      <c r="E139" s="29"/>
      <c r="F139" s="28"/>
      <c r="G139" s="28"/>
      <c r="H139" s="30"/>
      <c r="I139" s="447"/>
      <c r="J139" s="40"/>
      <c r="K139" s="40"/>
      <c r="L139" s="40"/>
      <c r="M139" s="40"/>
      <c r="N139" s="30">
        <f t="shared" si="6"/>
        <v>0</v>
      </c>
      <c r="O139" s="32">
        <f t="shared" si="6"/>
        <v>0</v>
      </c>
      <c r="P139" s="32">
        <f t="shared" si="6"/>
        <v>0</v>
      </c>
      <c r="Q139" s="40"/>
      <c r="R139" s="40"/>
      <c r="S139" s="32">
        <f t="shared" si="7"/>
        <v>0</v>
      </c>
      <c r="T139" s="33" t="s">
        <v>2699</v>
      </c>
      <c r="U139" s="33" t="s">
        <v>2664</v>
      </c>
      <c r="V139" s="33">
        <v>1</v>
      </c>
      <c r="W139" s="10">
        <v>1</v>
      </c>
      <c r="X139" s="37"/>
      <c r="Y139" s="37">
        <v>1</v>
      </c>
      <c r="Z139" s="37"/>
      <c r="AA139" s="28">
        <v>30</v>
      </c>
      <c r="AB139" s="37">
        <v>30</v>
      </c>
      <c r="AC139" s="37"/>
      <c r="AD139" s="37"/>
      <c r="AE139" s="37" t="s">
        <v>192</v>
      </c>
      <c r="AF139" s="37" t="s">
        <v>192</v>
      </c>
      <c r="AG139" s="37"/>
      <c r="AH139" s="37"/>
      <c r="AI139" s="37"/>
      <c r="AJ139" s="37"/>
      <c r="AK139" s="37"/>
      <c r="AL139" s="37"/>
      <c r="AM139" s="37"/>
      <c r="AN139" s="37"/>
      <c r="AO139" s="37"/>
      <c r="AP139" s="37"/>
    </row>
    <row r="140" spans="1:42" ht="96" x14ac:dyDescent="0.25">
      <c r="A140" s="28"/>
      <c r="B140" s="28"/>
      <c r="C140" s="28"/>
      <c r="D140" s="28"/>
      <c r="E140" s="29"/>
      <c r="F140" s="28"/>
      <c r="G140" s="28"/>
      <c r="H140" s="30"/>
      <c r="I140" s="447"/>
      <c r="J140" s="40"/>
      <c r="K140" s="40"/>
      <c r="L140" s="40"/>
      <c r="M140" s="40"/>
      <c r="N140" s="30">
        <f t="shared" si="6"/>
        <v>0</v>
      </c>
      <c r="O140" s="32">
        <f t="shared" si="6"/>
        <v>0</v>
      </c>
      <c r="P140" s="32">
        <f t="shared" si="6"/>
        <v>0</v>
      </c>
      <c r="Q140" s="40"/>
      <c r="R140" s="40"/>
      <c r="S140" s="32">
        <f t="shared" si="7"/>
        <v>0</v>
      </c>
      <c r="T140" s="33" t="s">
        <v>2700</v>
      </c>
      <c r="U140" s="33" t="s">
        <v>2664</v>
      </c>
      <c r="V140" s="33">
        <v>1</v>
      </c>
      <c r="W140" s="10">
        <v>1</v>
      </c>
      <c r="X140" s="37"/>
      <c r="Y140" s="37">
        <v>1</v>
      </c>
      <c r="Z140" s="37"/>
      <c r="AA140" s="28">
        <v>60</v>
      </c>
      <c r="AB140" s="37">
        <v>60</v>
      </c>
      <c r="AC140" s="37"/>
      <c r="AD140" s="37"/>
      <c r="AE140" s="37" t="s">
        <v>192</v>
      </c>
      <c r="AF140" s="37" t="s">
        <v>192</v>
      </c>
      <c r="AG140" s="37"/>
      <c r="AH140" s="37"/>
      <c r="AI140" s="37"/>
      <c r="AJ140" s="37"/>
      <c r="AK140" s="37"/>
      <c r="AL140" s="37"/>
      <c r="AM140" s="37"/>
      <c r="AN140" s="37"/>
      <c r="AO140" s="37"/>
      <c r="AP140" s="37"/>
    </row>
    <row r="141" spans="1:42" ht="72" x14ac:dyDescent="0.25">
      <c r="A141" s="37" t="s">
        <v>52</v>
      </c>
      <c r="B141" s="37" t="s">
        <v>2465</v>
      </c>
      <c r="C141" s="37" t="s">
        <v>2596</v>
      </c>
      <c r="D141" s="37">
        <v>221710000</v>
      </c>
      <c r="E141" s="29" t="s">
        <v>2701</v>
      </c>
      <c r="F141" s="28">
        <v>22131001</v>
      </c>
      <c r="G141" s="28" t="s">
        <v>2702</v>
      </c>
      <c r="H141" s="30">
        <v>675417912000</v>
      </c>
      <c r="I141" s="447">
        <v>743840473078</v>
      </c>
      <c r="J141" s="40"/>
      <c r="K141" s="40"/>
      <c r="L141" s="40"/>
      <c r="M141" s="40"/>
      <c r="N141" s="30">
        <f t="shared" si="6"/>
        <v>675417912000</v>
      </c>
      <c r="O141" s="32">
        <f t="shared" si="6"/>
        <v>743840473078</v>
      </c>
      <c r="P141" s="32">
        <f t="shared" si="6"/>
        <v>0</v>
      </c>
      <c r="Q141" s="40">
        <v>265023648091</v>
      </c>
      <c r="R141" s="40"/>
      <c r="S141" s="32">
        <f t="shared" si="7"/>
        <v>265023648091</v>
      </c>
      <c r="T141" s="33">
        <v>0</v>
      </c>
      <c r="U141" s="33">
        <v>0</v>
      </c>
      <c r="V141" s="33">
        <v>0</v>
      </c>
      <c r="W141" s="10"/>
      <c r="X141" s="37"/>
      <c r="Y141" s="37"/>
      <c r="Z141" s="37"/>
      <c r="AA141" s="28">
        <v>0</v>
      </c>
      <c r="AB141" s="37"/>
      <c r="AC141" s="37"/>
      <c r="AD141" s="37"/>
      <c r="AE141" s="37"/>
      <c r="AF141" s="37"/>
      <c r="AG141" s="37"/>
      <c r="AH141" s="37"/>
      <c r="AI141" s="37"/>
      <c r="AJ141" s="37"/>
      <c r="AK141" s="37"/>
      <c r="AL141" s="37"/>
      <c r="AM141" s="37"/>
      <c r="AN141" s="37"/>
      <c r="AO141" s="37"/>
      <c r="AP141" s="37"/>
    </row>
    <row r="142" spans="1:42" ht="84" x14ac:dyDescent="0.25">
      <c r="A142" s="28"/>
      <c r="B142" s="28"/>
      <c r="C142" s="28"/>
      <c r="D142" s="28"/>
      <c r="E142" s="29"/>
      <c r="F142" s="28"/>
      <c r="G142" s="28"/>
      <c r="H142" s="30"/>
      <c r="I142" s="447"/>
      <c r="J142" s="40"/>
      <c r="K142" s="40"/>
      <c r="L142" s="40"/>
      <c r="M142" s="40"/>
      <c r="N142" s="30">
        <f t="shared" si="6"/>
        <v>0</v>
      </c>
      <c r="O142" s="32">
        <f t="shared" si="6"/>
        <v>0</v>
      </c>
      <c r="P142" s="32">
        <f t="shared" si="6"/>
        <v>0</v>
      </c>
      <c r="Q142" s="40"/>
      <c r="R142" s="40"/>
      <c r="S142" s="32">
        <f t="shared" si="7"/>
        <v>0</v>
      </c>
      <c r="T142" s="33" t="s">
        <v>2703</v>
      </c>
      <c r="U142" s="33" t="s">
        <v>2704</v>
      </c>
      <c r="V142" s="104">
        <v>65</v>
      </c>
      <c r="W142" s="10">
        <v>65</v>
      </c>
      <c r="X142" s="37"/>
      <c r="Y142" s="37">
        <v>26</v>
      </c>
      <c r="Z142" s="37"/>
      <c r="AA142" s="28">
        <v>360</v>
      </c>
      <c r="AB142" s="37">
        <v>180</v>
      </c>
      <c r="AC142" s="37"/>
      <c r="AD142" s="37"/>
      <c r="AE142" s="37" t="s">
        <v>192</v>
      </c>
      <c r="AF142" s="37" t="s">
        <v>192</v>
      </c>
      <c r="AG142" s="37" t="s">
        <v>192</v>
      </c>
      <c r="AH142" s="37" t="s">
        <v>192</v>
      </c>
      <c r="AI142" s="37" t="s">
        <v>192</v>
      </c>
      <c r="AJ142" s="37" t="s">
        <v>192</v>
      </c>
      <c r="AK142" s="37" t="s">
        <v>192</v>
      </c>
      <c r="AL142" s="37" t="s">
        <v>192</v>
      </c>
      <c r="AM142" s="37" t="s">
        <v>192</v>
      </c>
      <c r="AN142" s="37" t="s">
        <v>192</v>
      </c>
      <c r="AO142" s="37" t="s">
        <v>192</v>
      </c>
      <c r="AP142" s="37"/>
    </row>
    <row r="143" spans="1:42" ht="96" x14ac:dyDescent="0.25">
      <c r="A143" s="37" t="s">
        <v>52</v>
      </c>
      <c r="B143" s="37" t="s">
        <v>53</v>
      </c>
      <c r="C143" s="37" t="s">
        <v>2620</v>
      </c>
      <c r="D143" s="37">
        <v>222930000</v>
      </c>
      <c r="E143" s="29" t="s">
        <v>2705</v>
      </c>
      <c r="F143" s="28">
        <v>29159001</v>
      </c>
      <c r="G143" s="28" t="s">
        <v>2706</v>
      </c>
      <c r="H143" s="30">
        <v>2310000000</v>
      </c>
      <c r="I143" s="447">
        <v>13498739199</v>
      </c>
      <c r="J143" s="40"/>
      <c r="K143" s="40"/>
      <c r="L143" s="40"/>
      <c r="M143" s="40"/>
      <c r="N143" s="30">
        <f t="shared" si="6"/>
        <v>2310000000</v>
      </c>
      <c r="O143" s="32">
        <f t="shared" si="6"/>
        <v>13498739199</v>
      </c>
      <c r="P143" s="32">
        <f t="shared" si="6"/>
        <v>0</v>
      </c>
      <c r="Q143" s="40">
        <v>6546111487</v>
      </c>
      <c r="R143" s="40"/>
      <c r="S143" s="32">
        <f t="shared" si="7"/>
        <v>6546111487</v>
      </c>
      <c r="T143" s="33">
        <v>0</v>
      </c>
      <c r="U143" s="33">
        <v>0</v>
      </c>
      <c r="V143" s="33">
        <v>0</v>
      </c>
      <c r="W143" s="10"/>
      <c r="X143" s="37"/>
      <c r="Y143" s="37"/>
      <c r="Z143" s="37"/>
      <c r="AA143" s="28">
        <v>0</v>
      </c>
      <c r="AB143" s="37"/>
      <c r="AC143" s="37"/>
      <c r="AD143" s="37"/>
      <c r="AE143" s="37"/>
      <c r="AF143" s="37"/>
      <c r="AG143" s="37"/>
      <c r="AH143" s="37"/>
      <c r="AI143" s="37"/>
      <c r="AJ143" s="37"/>
      <c r="AK143" s="37"/>
      <c r="AL143" s="37"/>
      <c r="AM143" s="37"/>
      <c r="AN143" s="37"/>
      <c r="AO143" s="37"/>
      <c r="AP143" s="37"/>
    </row>
    <row r="144" spans="1:42" ht="225" x14ac:dyDescent="0.25">
      <c r="A144" s="28"/>
      <c r="B144" s="28"/>
      <c r="C144" s="28"/>
      <c r="D144" s="28"/>
      <c r="E144" s="29"/>
      <c r="F144" s="28"/>
      <c r="G144" s="28"/>
      <c r="H144" s="30"/>
      <c r="I144" s="447"/>
      <c r="J144" s="40"/>
      <c r="K144" s="40"/>
      <c r="L144" s="40"/>
      <c r="M144" s="40"/>
      <c r="N144" s="30">
        <f t="shared" si="6"/>
        <v>0</v>
      </c>
      <c r="O144" s="32">
        <f t="shared" si="6"/>
        <v>0</v>
      </c>
      <c r="P144" s="32">
        <f t="shared" si="6"/>
        <v>0</v>
      </c>
      <c r="Q144" s="40"/>
      <c r="R144" s="40"/>
      <c r="S144" s="32">
        <f t="shared" si="7"/>
        <v>0</v>
      </c>
      <c r="T144" s="33" t="s">
        <v>2707</v>
      </c>
      <c r="U144" s="33" t="s">
        <v>2708</v>
      </c>
      <c r="V144" s="104">
        <v>2523</v>
      </c>
      <c r="W144" s="10">
        <v>2262</v>
      </c>
      <c r="X144" s="10"/>
      <c r="Y144" s="10">
        <v>2262</v>
      </c>
      <c r="Z144" s="37"/>
      <c r="AA144" s="28">
        <v>360</v>
      </c>
      <c r="AB144" s="37">
        <v>180</v>
      </c>
      <c r="AC144" s="37"/>
      <c r="AD144" s="37" t="s">
        <v>2709</v>
      </c>
      <c r="AE144" s="37" t="s">
        <v>179</v>
      </c>
      <c r="AF144" s="37" t="s">
        <v>179</v>
      </c>
      <c r="AG144" s="37" t="s">
        <v>179</v>
      </c>
      <c r="AH144" s="37" t="s">
        <v>179</v>
      </c>
      <c r="AI144" s="37" t="s">
        <v>179</v>
      </c>
      <c r="AJ144" s="37" t="s">
        <v>179</v>
      </c>
      <c r="AK144" s="37" t="s">
        <v>179</v>
      </c>
      <c r="AL144" s="37" t="s">
        <v>179</v>
      </c>
      <c r="AM144" s="37" t="s">
        <v>179</v>
      </c>
      <c r="AN144" s="37" t="s">
        <v>179</v>
      </c>
      <c r="AO144" s="37" t="s">
        <v>179</v>
      </c>
      <c r="AP144" s="37" t="s">
        <v>179</v>
      </c>
    </row>
    <row r="145" spans="1:42" ht="36" x14ac:dyDescent="0.25">
      <c r="A145" s="28"/>
      <c r="B145" s="28"/>
      <c r="C145" s="28"/>
      <c r="D145" s="28"/>
      <c r="E145" s="29"/>
      <c r="F145" s="28"/>
      <c r="G145" s="28"/>
      <c r="H145" s="30"/>
      <c r="I145" s="447"/>
      <c r="J145" s="40"/>
      <c r="K145" s="40"/>
      <c r="L145" s="40"/>
      <c r="M145" s="40"/>
      <c r="N145" s="30">
        <f t="shared" si="6"/>
        <v>0</v>
      </c>
      <c r="O145" s="32">
        <f t="shared" si="6"/>
        <v>0</v>
      </c>
      <c r="P145" s="32">
        <f t="shared" si="6"/>
        <v>0</v>
      </c>
      <c r="Q145" s="40"/>
      <c r="R145" s="40"/>
      <c r="S145" s="32">
        <f t="shared" si="7"/>
        <v>0</v>
      </c>
      <c r="T145" s="33" t="s">
        <v>2710</v>
      </c>
      <c r="U145" s="33" t="s">
        <v>2470</v>
      </c>
      <c r="V145" s="33">
        <v>178</v>
      </c>
      <c r="W145" s="10">
        <v>178</v>
      </c>
      <c r="X145" s="10"/>
      <c r="Y145" s="10">
        <v>135</v>
      </c>
      <c r="Z145" s="37"/>
      <c r="AA145" s="28">
        <v>240</v>
      </c>
      <c r="AB145" s="37">
        <v>148</v>
      </c>
      <c r="AC145" s="37"/>
      <c r="AD145" s="37"/>
      <c r="AE145" s="37"/>
      <c r="AF145" s="37" t="s">
        <v>179</v>
      </c>
      <c r="AG145" s="37" t="s">
        <v>179</v>
      </c>
      <c r="AH145" s="37" t="s">
        <v>179</v>
      </c>
      <c r="AI145" s="37" t="s">
        <v>179</v>
      </c>
      <c r="AJ145" s="37" t="s">
        <v>179</v>
      </c>
      <c r="AK145" s="37"/>
      <c r="AL145" s="37"/>
      <c r="AM145" s="37"/>
      <c r="AN145" s="37"/>
      <c r="AO145" s="37"/>
      <c r="AP145" s="37"/>
    </row>
    <row r="146" spans="1:42" ht="75" x14ac:dyDescent="0.25">
      <c r="A146" s="28"/>
      <c r="B146" s="28"/>
      <c r="C146" s="28"/>
      <c r="D146" s="28"/>
      <c r="E146" s="29"/>
      <c r="F146" s="28"/>
      <c r="G146" s="28"/>
      <c r="H146" s="30"/>
      <c r="I146" s="447"/>
      <c r="J146" s="40"/>
      <c r="K146" s="40"/>
      <c r="L146" s="40"/>
      <c r="M146" s="40"/>
      <c r="N146" s="30">
        <f t="shared" si="6"/>
        <v>0</v>
      </c>
      <c r="O146" s="32">
        <f t="shared" si="6"/>
        <v>0</v>
      </c>
      <c r="P146" s="32">
        <f t="shared" si="6"/>
        <v>0</v>
      </c>
      <c r="Q146" s="40"/>
      <c r="R146" s="40"/>
      <c r="S146" s="32">
        <f t="shared" si="7"/>
        <v>0</v>
      </c>
      <c r="T146" s="33" t="s">
        <v>2711</v>
      </c>
      <c r="U146" s="33" t="s">
        <v>2648</v>
      </c>
      <c r="V146" s="104">
        <v>6000</v>
      </c>
      <c r="W146" s="10">
        <v>6000</v>
      </c>
      <c r="X146" s="10"/>
      <c r="Y146" s="10">
        <v>5168</v>
      </c>
      <c r="Z146" s="37"/>
      <c r="AA146" s="28">
        <v>240</v>
      </c>
      <c r="AB146" s="37">
        <v>180</v>
      </c>
      <c r="AC146" s="37"/>
      <c r="AD146" s="37" t="s">
        <v>2712</v>
      </c>
      <c r="AE146" s="37" t="s">
        <v>179</v>
      </c>
      <c r="AF146" s="37" t="s">
        <v>179</v>
      </c>
      <c r="AG146" s="37" t="s">
        <v>179</v>
      </c>
      <c r="AH146" s="37" t="s">
        <v>179</v>
      </c>
      <c r="AI146" s="37" t="s">
        <v>179</v>
      </c>
      <c r="AJ146" s="37" t="s">
        <v>179</v>
      </c>
      <c r="AK146" s="37"/>
      <c r="AL146" s="37"/>
      <c r="AM146" s="37"/>
      <c r="AN146" s="37"/>
      <c r="AO146" s="37"/>
      <c r="AP146" s="37"/>
    </row>
    <row r="147" spans="1:42" ht="90" x14ac:dyDescent="0.25">
      <c r="A147" s="28"/>
      <c r="B147" s="28"/>
      <c r="C147" s="28"/>
      <c r="D147" s="28"/>
      <c r="E147" s="29"/>
      <c r="F147" s="28"/>
      <c r="G147" s="28"/>
      <c r="H147" s="30"/>
      <c r="I147" s="447"/>
      <c r="J147" s="40"/>
      <c r="K147" s="40"/>
      <c r="L147" s="40"/>
      <c r="M147" s="40"/>
      <c r="N147" s="30">
        <f t="shared" si="6"/>
        <v>0</v>
      </c>
      <c r="O147" s="32">
        <f t="shared" si="6"/>
        <v>0</v>
      </c>
      <c r="P147" s="32">
        <f t="shared" si="6"/>
        <v>0</v>
      </c>
      <c r="Q147" s="40"/>
      <c r="R147" s="40"/>
      <c r="S147" s="32">
        <f t="shared" si="7"/>
        <v>0</v>
      </c>
      <c r="T147" s="33" t="s">
        <v>2713</v>
      </c>
      <c r="U147" s="33" t="s">
        <v>2459</v>
      </c>
      <c r="V147" s="33">
        <v>1</v>
      </c>
      <c r="W147" s="10">
        <v>1</v>
      </c>
      <c r="X147" s="10"/>
      <c r="Y147" s="10">
        <v>0</v>
      </c>
      <c r="Z147" s="37"/>
      <c r="AA147" s="28">
        <v>240</v>
      </c>
      <c r="AB147" s="37">
        <v>0</v>
      </c>
      <c r="AC147" s="37"/>
      <c r="AD147" s="37" t="s">
        <v>2714</v>
      </c>
      <c r="AE147" s="37"/>
      <c r="AF147" s="37"/>
      <c r="AG147" s="37" t="s">
        <v>179</v>
      </c>
      <c r="AH147" s="37" t="s">
        <v>179</v>
      </c>
      <c r="AI147" s="37" t="s">
        <v>179</v>
      </c>
      <c r="AJ147" s="37" t="s">
        <v>179</v>
      </c>
      <c r="AK147" s="37" t="s">
        <v>179</v>
      </c>
      <c r="AL147" s="37" t="s">
        <v>179</v>
      </c>
      <c r="AM147" s="37" t="s">
        <v>179</v>
      </c>
      <c r="AN147" s="37"/>
      <c r="AO147" s="37"/>
      <c r="AP147" s="37"/>
    </row>
    <row r="148" spans="1:42" ht="36" x14ac:dyDescent="0.25">
      <c r="A148" s="28"/>
      <c r="B148" s="28"/>
      <c r="C148" s="28"/>
      <c r="D148" s="28"/>
      <c r="E148" s="29"/>
      <c r="F148" s="28"/>
      <c r="G148" s="28"/>
      <c r="H148" s="30"/>
      <c r="I148" s="447"/>
      <c r="J148" s="40"/>
      <c r="K148" s="40"/>
      <c r="L148" s="40"/>
      <c r="M148" s="40"/>
      <c r="N148" s="30">
        <f t="shared" si="6"/>
        <v>0</v>
      </c>
      <c r="O148" s="32">
        <f t="shared" si="6"/>
        <v>0</v>
      </c>
      <c r="P148" s="32">
        <f t="shared" si="6"/>
        <v>0</v>
      </c>
      <c r="Q148" s="40"/>
      <c r="R148" s="40"/>
      <c r="S148" s="32">
        <f t="shared" si="7"/>
        <v>0</v>
      </c>
      <c r="T148" s="33" t="s">
        <v>2715</v>
      </c>
      <c r="U148" s="33" t="s">
        <v>2716</v>
      </c>
      <c r="V148" s="33">
        <v>230</v>
      </c>
      <c r="W148" s="10">
        <v>230</v>
      </c>
      <c r="X148" s="10"/>
      <c r="Y148" s="10">
        <v>230</v>
      </c>
      <c r="Z148" s="37"/>
      <c r="AA148" s="28">
        <v>360</v>
      </c>
      <c r="AB148" s="37">
        <f>360/2</f>
        <v>180</v>
      </c>
      <c r="AC148" s="37"/>
      <c r="AD148" s="37"/>
      <c r="AE148" s="37" t="s">
        <v>179</v>
      </c>
      <c r="AF148" s="37" t="s">
        <v>179</v>
      </c>
      <c r="AG148" s="37" t="s">
        <v>179</v>
      </c>
      <c r="AH148" s="37" t="s">
        <v>179</v>
      </c>
      <c r="AI148" s="37" t="s">
        <v>179</v>
      </c>
      <c r="AJ148" s="37" t="s">
        <v>179</v>
      </c>
      <c r="AK148" s="37" t="s">
        <v>179</v>
      </c>
      <c r="AL148" s="37" t="s">
        <v>179</v>
      </c>
      <c r="AM148" s="37" t="s">
        <v>179</v>
      </c>
      <c r="AN148" s="37" t="s">
        <v>179</v>
      </c>
      <c r="AO148" s="37" t="s">
        <v>179</v>
      </c>
      <c r="AP148" s="37" t="s">
        <v>179</v>
      </c>
    </row>
    <row r="149" spans="1:42" ht="132" x14ac:dyDescent="0.25">
      <c r="A149" s="37" t="s">
        <v>52</v>
      </c>
      <c r="B149" s="37" t="s">
        <v>2465</v>
      </c>
      <c r="C149" s="37" t="s">
        <v>2521</v>
      </c>
      <c r="D149" s="37">
        <v>221310000</v>
      </c>
      <c r="E149" s="29" t="s">
        <v>2717</v>
      </c>
      <c r="F149" s="28">
        <v>22209001</v>
      </c>
      <c r="G149" s="28" t="s">
        <v>2718</v>
      </c>
      <c r="H149" s="30">
        <v>730418000</v>
      </c>
      <c r="I149" s="447">
        <v>1330418000</v>
      </c>
      <c r="J149" s="40"/>
      <c r="K149" s="40"/>
      <c r="L149" s="40"/>
      <c r="M149" s="40"/>
      <c r="N149" s="30">
        <f t="shared" si="6"/>
        <v>730418000</v>
      </c>
      <c r="O149" s="32">
        <f t="shared" si="6"/>
        <v>1330418000</v>
      </c>
      <c r="P149" s="32">
        <f t="shared" si="6"/>
        <v>0</v>
      </c>
      <c r="Q149" s="40">
        <v>355183126</v>
      </c>
      <c r="R149" s="40"/>
      <c r="S149" s="32">
        <f t="shared" si="7"/>
        <v>355183126</v>
      </c>
      <c r="T149" s="33">
        <v>0</v>
      </c>
      <c r="U149" s="33">
        <v>0</v>
      </c>
      <c r="V149" s="33">
        <v>0</v>
      </c>
      <c r="W149" s="10"/>
      <c r="X149" s="37"/>
      <c r="Y149" s="37"/>
      <c r="Z149" s="37"/>
      <c r="AA149" s="28">
        <v>0</v>
      </c>
      <c r="AB149" s="37"/>
      <c r="AC149" s="37"/>
      <c r="AD149" s="37"/>
      <c r="AE149" s="37"/>
      <c r="AF149" s="37"/>
      <c r="AG149" s="37"/>
      <c r="AH149" s="37"/>
      <c r="AI149" s="37"/>
      <c r="AJ149" s="37"/>
      <c r="AK149" s="37"/>
      <c r="AL149" s="37"/>
      <c r="AM149" s="37"/>
      <c r="AN149" s="37"/>
      <c r="AO149" s="37"/>
      <c r="AP149" s="37"/>
    </row>
    <row r="150" spans="1:42" ht="60" x14ac:dyDescent="0.25">
      <c r="A150" s="28"/>
      <c r="B150" s="28"/>
      <c r="C150" s="28"/>
      <c r="D150" s="28"/>
      <c r="E150" s="29"/>
      <c r="F150" s="28"/>
      <c r="G150" s="28"/>
      <c r="H150" s="30"/>
      <c r="I150" s="447"/>
      <c r="J150" s="40"/>
      <c r="K150" s="40"/>
      <c r="L150" s="40"/>
      <c r="M150" s="40"/>
      <c r="N150" s="30">
        <f t="shared" si="6"/>
        <v>0</v>
      </c>
      <c r="O150" s="32">
        <f t="shared" si="6"/>
        <v>0</v>
      </c>
      <c r="P150" s="32">
        <f t="shared" si="6"/>
        <v>0</v>
      </c>
      <c r="Q150" s="40"/>
      <c r="R150" s="40"/>
      <c r="S150" s="32">
        <f t="shared" si="7"/>
        <v>0</v>
      </c>
      <c r="T150" s="33" t="s">
        <v>2719</v>
      </c>
      <c r="U150" s="33" t="s">
        <v>2720</v>
      </c>
      <c r="V150" s="33">
        <v>3</v>
      </c>
      <c r="W150" s="10">
        <v>1</v>
      </c>
      <c r="X150" s="37"/>
      <c r="Y150" s="37">
        <v>1</v>
      </c>
      <c r="Z150" s="37"/>
      <c r="AA150" s="28">
        <v>300</v>
      </c>
      <c r="AB150" s="37">
        <v>150</v>
      </c>
      <c r="AC150" s="37"/>
      <c r="AD150" s="37" t="s">
        <v>2721</v>
      </c>
      <c r="AE150" s="37"/>
      <c r="AF150" s="37" t="s">
        <v>192</v>
      </c>
      <c r="AG150" s="37" t="s">
        <v>192</v>
      </c>
      <c r="AH150" s="37" t="s">
        <v>192</v>
      </c>
      <c r="AI150" s="37" t="s">
        <v>192</v>
      </c>
      <c r="AJ150" s="37" t="s">
        <v>192</v>
      </c>
      <c r="AK150" s="37" t="s">
        <v>192</v>
      </c>
      <c r="AL150" s="37" t="s">
        <v>192</v>
      </c>
      <c r="AM150" s="37" t="s">
        <v>192</v>
      </c>
      <c r="AN150" s="37" t="s">
        <v>192</v>
      </c>
      <c r="AO150" s="37" t="s">
        <v>192</v>
      </c>
      <c r="AP150" s="37"/>
    </row>
    <row r="151" spans="1:42" ht="90" x14ac:dyDescent="0.25">
      <c r="A151" s="28"/>
      <c r="B151" s="28"/>
      <c r="C151" s="28"/>
      <c r="D151" s="28"/>
      <c r="E151" s="29"/>
      <c r="F151" s="28"/>
      <c r="G151" s="28"/>
      <c r="H151" s="30"/>
      <c r="I151" s="447"/>
      <c r="J151" s="40"/>
      <c r="K151" s="40"/>
      <c r="L151" s="40"/>
      <c r="M151" s="40"/>
      <c r="N151" s="30">
        <f t="shared" si="6"/>
        <v>0</v>
      </c>
      <c r="O151" s="32">
        <f t="shared" si="6"/>
        <v>0</v>
      </c>
      <c r="P151" s="32">
        <f t="shared" si="6"/>
        <v>0</v>
      </c>
      <c r="Q151" s="40"/>
      <c r="R151" s="40"/>
      <c r="S151" s="32">
        <f t="shared" si="7"/>
        <v>0</v>
      </c>
      <c r="T151" s="33" t="s">
        <v>2722</v>
      </c>
      <c r="U151" s="33" t="s">
        <v>2723</v>
      </c>
      <c r="V151" s="33">
        <v>2042</v>
      </c>
      <c r="W151" s="10">
        <v>2042</v>
      </c>
      <c r="X151" s="37"/>
      <c r="Y151" s="37">
        <v>282</v>
      </c>
      <c r="Z151" s="37"/>
      <c r="AA151" s="28">
        <v>300</v>
      </c>
      <c r="AB151" s="37">
        <v>150</v>
      </c>
      <c r="AC151" s="37"/>
      <c r="AD151" s="37" t="s">
        <v>2724</v>
      </c>
      <c r="AE151" s="37"/>
      <c r="AF151" s="37" t="s">
        <v>192</v>
      </c>
      <c r="AG151" s="37" t="s">
        <v>192</v>
      </c>
      <c r="AH151" s="37" t="s">
        <v>192</v>
      </c>
      <c r="AI151" s="37" t="s">
        <v>192</v>
      </c>
      <c r="AJ151" s="37" t="s">
        <v>192</v>
      </c>
      <c r="AK151" s="37" t="s">
        <v>192</v>
      </c>
      <c r="AL151" s="37" t="s">
        <v>192</v>
      </c>
      <c r="AM151" s="37" t="s">
        <v>192</v>
      </c>
      <c r="AN151" s="37" t="s">
        <v>192</v>
      </c>
      <c r="AO151" s="37" t="s">
        <v>192</v>
      </c>
      <c r="AP151" s="37"/>
    </row>
    <row r="152" spans="1:42" ht="120" x14ac:dyDescent="0.25">
      <c r="A152" s="28"/>
      <c r="B152" s="28"/>
      <c r="C152" s="28"/>
      <c r="D152" s="28"/>
      <c r="E152" s="29"/>
      <c r="F152" s="28"/>
      <c r="G152" s="28"/>
      <c r="H152" s="30"/>
      <c r="I152" s="447"/>
      <c r="J152" s="40"/>
      <c r="K152" s="40"/>
      <c r="L152" s="40"/>
      <c r="M152" s="40"/>
      <c r="N152" s="30">
        <f t="shared" si="6"/>
        <v>0</v>
      </c>
      <c r="O152" s="32">
        <f t="shared" si="6"/>
        <v>0</v>
      </c>
      <c r="P152" s="32">
        <f t="shared" si="6"/>
        <v>0</v>
      </c>
      <c r="Q152" s="40"/>
      <c r="R152" s="40"/>
      <c r="S152" s="32">
        <f t="shared" si="7"/>
        <v>0</v>
      </c>
      <c r="T152" s="33" t="s">
        <v>2725</v>
      </c>
      <c r="U152" s="33" t="s">
        <v>2726</v>
      </c>
      <c r="V152" s="33">
        <v>2</v>
      </c>
      <c r="W152" s="10">
        <v>1</v>
      </c>
      <c r="X152" s="37"/>
      <c r="Y152" s="37">
        <v>0</v>
      </c>
      <c r="Z152" s="37"/>
      <c r="AA152" s="28">
        <v>150</v>
      </c>
      <c r="AB152" s="37">
        <v>0</v>
      </c>
      <c r="AC152" s="37"/>
      <c r="AD152" s="37" t="s">
        <v>2727</v>
      </c>
      <c r="AE152" s="37"/>
      <c r="AF152" s="37"/>
      <c r="AG152" s="37"/>
      <c r="AH152" s="37"/>
      <c r="AI152" s="37"/>
      <c r="AJ152" s="37"/>
      <c r="AK152" s="37" t="s">
        <v>192</v>
      </c>
      <c r="AL152" s="37" t="s">
        <v>192</v>
      </c>
      <c r="AM152" s="37" t="s">
        <v>192</v>
      </c>
      <c r="AN152" s="37" t="s">
        <v>192</v>
      </c>
      <c r="AO152" s="37" t="s">
        <v>192</v>
      </c>
      <c r="AP152" s="37"/>
    </row>
    <row r="153" spans="1:42" ht="180" x14ac:dyDescent="0.25">
      <c r="A153" s="37" t="s">
        <v>52</v>
      </c>
      <c r="B153" s="37" t="s">
        <v>2465</v>
      </c>
      <c r="C153" s="37" t="s">
        <v>2521</v>
      </c>
      <c r="D153" s="37">
        <v>221320000</v>
      </c>
      <c r="E153" s="29" t="s">
        <v>2728</v>
      </c>
      <c r="F153" s="28">
        <v>22136001</v>
      </c>
      <c r="G153" s="28" t="s">
        <v>2729</v>
      </c>
      <c r="H153" s="30">
        <v>769582000</v>
      </c>
      <c r="I153" s="447">
        <v>769582000</v>
      </c>
      <c r="J153" s="40"/>
      <c r="K153" s="40"/>
      <c r="L153" s="40"/>
      <c r="M153" s="40"/>
      <c r="N153" s="30">
        <f t="shared" si="6"/>
        <v>769582000</v>
      </c>
      <c r="O153" s="32">
        <f t="shared" si="6"/>
        <v>769582000</v>
      </c>
      <c r="P153" s="32">
        <f t="shared" si="6"/>
        <v>0</v>
      </c>
      <c r="Q153" s="40"/>
      <c r="R153" s="40"/>
      <c r="S153" s="32">
        <f t="shared" si="7"/>
        <v>0</v>
      </c>
      <c r="T153" s="33">
        <v>0</v>
      </c>
      <c r="U153" s="33">
        <v>0</v>
      </c>
      <c r="V153" s="33">
        <v>0</v>
      </c>
      <c r="W153" s="37"/>
      <c r="X153" s="37"/>
      <c r="Y153" s="37"/>
      <c r="Z153" s="37"/>
      <c r="AA153" s="28">
        <v>0</v>
      </c>
      <c r="AB153" s="37"/>
      <c r="AC153" s="37"/>
      <c r="AD153" s="37"/>
      <c r="AE153" s="37"/>
      <c r="AF153" s="37"/>
      <c r="AG153" s="37"/>
      <c r="AH153" s="37"/>
      <c r="AI153" s="37"/>
      <c r="AJ153" s="37"/>
      <c r="AK153" s="37"/>
      <c r="AL153" s="37"/>
      <c r="AM153" s="37"/>
      <c r="AN153" s="37"/>
      <c r="AO153" s="37"/>
      <c r="AP153" s="37"/>
    </row>
    <row r="154" spans="1:42" ht="90" x14ac:dyDescent="0.25">
      <c r="A154" s="28"/>
      <c r="B154" s="28"/>
      <c r="C154" s="28"/>
      <c r="D154" s="28"/>
      <c r="E154" s="29"/>
      <c r="F154" s="28"/>
      <c r="G154" s="28"/>
      <c r="H154" s="30"/>
      <c r="I154" s="447"/>
      <c r="J154" s="40"/>
      <c r="K154" s="40"/>
      <c r="L154" s="40"/>
      <c r="M154" s="40"/>
      <c r="N154" s="30">
        <f t="shared" si="6"/>
        <v>0</v>
      </c>
      <c r="O154" s="32">
        <f t="shared" si="6"/>
        <v>0</v>
      </c>
      <c r="P154" s="32">
        <f t="shared" si="6"/>
        <v>0</v>
      </c>
      <c r="Q154" s="40"/>
      <c r="R154" s="40"/>
      <c r="S154" s="32">
        <f t="shared" si="7"/>
        <v>0</v>
      </c>
      <c r="T154" s="33" t="s">
        <v>2730</v>
      </c>
      <c r="U154" s="33" t="s">
        <v>2731</v>
      </c>
      <c r="V154" s="33">
        <v>197</v>
      </c>
      <c r="W154" s="37">
        <v>197</v>
      </c>
      <c r="X154" s="37"/>
      <c r="Y154" s="37">
        <v>5</v>
      </c>
      <c r="Z154" s="37"/>
      <c r="AA154" s="28">
        <v>240</v>
      </c>
      <c r="AB154" s="37">
        <v>30</v>
      </c>
      <c r="AC154" s="37"/>
      <c r="AD154" s="37" t="s">
        <v>2732</v>
      </c>
      <c r="AE154" s="37"/>
      <c r="AF154" s="37" t="s">
        <v>192</v>
      </c>
      <c r="AG154" s="37" t="s">
        <v>192</v>
      </c>
      <c r="AH154" s="37" t="s">
        <v>192</v>
      </c>
      <c r="AI154" s="37" t="s">
        <v>192</v>
      </c>
      <c r="AJ154" s="37" t="s">
        <v>192</v>
      </c>
      <c r="AK154" s="37" t="s">
        <v>192</v>
      </c>
      <c r="AL154" s="37" t="s">
        <v>192</v>
      </c>
      <c r="AM154" s="37" t="s">
        <v>192</v>
      </c>
      <c r="AN154" s="37" t="s">
        <v>192</v>
      </c>
      <c r="AO154" s="37" t="s">
        <v>192</v>
      </c>
      <c r="AP154" s="37" t="s">
        <v>192</v>
      </c>
    </row>
    <row r="155" spans="1:42" ht="84" x14ac:dyDescent="0.25">
      <c r="A155" s="37" t="s">
        <v>52</v>
      </c>
      <c r="B155" s="37" t="s">
        <v>2465</v>
      </c>
      <c r="C155" s="37" t="s">
        <v>2466</v>
      </c>
      <c r="D155" s="37">
        <v>221110008</v>
      </c>
      <c r="E155" s="29" t="s">
        <v>2733</v>
      </c>
      <c r="F155" s="28">
        <v>22207001</v>
      </c>
      <c r="G155" s="28" t="s">
        <v>2734</v>
      </c>
      <c r="H155" s="30">
        <v>14334793888</v>
      </c>
      <c r="I155" s="449">
        <v>14334793888</v>
      </c>
      <c r="J155" s="40"/>
      <c r="K155" s="40"/>
      <c r="L155" s="40">
        <v>5500000000</v>
      </c>
      <c r="M155" s="40"/>
      <c r="N155" s="30">
        <f t="shared" si="6"/>
        <v>14334793888</v>
      </c>
      <c r="O155" s="32">
        <f t="shared" si="6"/>
        <v>19834793888</v>
      </c>
      <c r="P155" s="32">
        <f t="shared" si="6"/>
        <v>0</v>
      </c>
      <c r="Q155" s="40"/>
      <c r="R155" s="40">
        <v>5500000000</v>
      </c>
      <c r="S155" s="32">
        <f t="shared" si="7"/>
        <v>5500000000</v>
      </c>
      <c r="T155" s="33">
        <v>0</v>
      </c>
      <c r="U155" s="33">
        <v>0</v>
      </c>
      <c r="V155" s="33">
        <v>0</v>
      </c>
      <c r="W155" s="37"/>
      <c r="X155" s="37"/>
      <c r="Y155" s="37"/>
      <c r="Z155" s="37"/>
      <c r="AA155" s="28">
        <v>0</v>
      </c>
      <c r="AB155" s="37"/>
      <c r="AC155" s="37"/>
      <c r="AD155" s="37"/>
      <c r="AE155" s="37"/>
      <c r="AF155" s="37"/>
      <c r="AG155" s="37"/>
      <c r="AH155" s="37"/>
      <c r="AI155" s="37"/>
      <c r="AJ155" s="37"/>
      <c r="AK155" s="37"/>
      <c r="AL155" s="37"/>
      <c r="AM155" s="37"/>
      <c r="AN155" s="37"/>
      <c r="AO155" s="37"/>
      <c r="AP155" s="37"/>
    </row>
    <row r="156" spans="1:42" ht="96" x14ac:dyDescent="0.25">
      <c r="A156" s="28"/>
      <c r="B156" s="28"/>
      <c r="C156" s="28"/>
      <c r="D156" s="28"/>
      <c r="E156" s="29"/>
      <c r="F156" s="28"/>
      <c r="G156" s="28"/>
      <c r="H156" s="30"/>
      <c r="I156" s="447"/>
      <c r="J156" s="40"/>
      <c r="K156" s="40"/>
      <c r="L156" s="40"/>
      <c r="M156" s="40"/>
      <c r="N156" s="30">
        <f t="shared" si="6"/>
        <v>0</v>
      </c>
      <c r="O156" s="32">
        <f t="shared" si="6"/>
        <v>0</v>
      </c>
      <c r="P156" s="32">
        <f t="shared" si="6"/>
        <v>0</v>
      </c>
      <c r="Q156" s="40"/>
      <c r="R156" s="40"/>
      <c r="S156" s="32">
        <f t="shared" si="7"/>
        <v>0</v>
      </c>
      <c r="T156" s="33" t="s">
        <v>2735</v>
      </c>
      <c r="U156" s="33" t="s">
        <v>2529</v>
      </c>
      <c r="V156" s="33">
        <v>2000</v>
      </c>
      <c r="W156" s="10">
        <v>2350</v>
      </c>
      <c r="X156" s="37"/>
      <c r="Y156" s="37">
        <v>568</v>
      </c>
      <c r="Z156" s="37"/>
      <c r="AA156" s="28">
        <v>365</v>
      </c>
      <c r="AB156" s="37">
        <v>180</v>
      </c>
      <c r="AC156" s="37"/>
      <c r="AD156" s="37" t="s">
        <v>2736</v>
      </c>
      <c r="AE156" s="37" t="s">
        <v>192</v>
      </c>
      <c r="AF156" s="37" t="s">
        <v>192</v>
      </c>
      <c r="AG156" s="37" t="s">
        <v>192</v>
      </c>
      <c r="AH156" s="37" t="s">
        <v>192</v>
      </c>
      <c r="AI156" s="37" t="s">
        <v>192</v>
      </c>
      <c r="AJ156" s="37" t="s">
        <v>192</v>
      </c>
      <c r="AK156" s="37" t="s">
        <v>192</v>
      </c>
      <c r="AL156" s="37" t="s">
        <v>192</v>
      </c>
      <c r="AM156" s="37" t="s">
        <v>192</v>
      </c>
      <c r="AN156" s="37" t="s">
        <v>192</v>
      </c>
      <c r="AO156" s="37" t="s">
        <v>192</v>
      </c>
      <c r="AP156" s="37" t="s">
        <v>192</v>
      </c>
    </row>
    <row r="157" spans="1:42" ht="84" x14ac:dyDescent="0.25">
      <c r="A157" s="28"/>
      <c r="B157" s="28"/>
      <c r="C157" s="28"/>
      <c r="D157" s="28"/>
      <c r="E157" s="29"/>
      <c r="F157" s="28"/>
      <c r="G157" s="28"/>
      <c r="H157" s="30"/>
      <c r="I157" s="447"/>
      <c r="J157" s="40"/>
      <c r="K157" s="40"/>
      <c r="L157" s="40"/>
      <c r="M157" s="40"/>
      <c r="N157" s="30">
        <f t="shared" si="6"/>
        <v>0</v>
      </c>
      <c r="O157" s="32">
        <f t="shared" si="6"/>
        <v>0</v>
      </c>
      <c r="P157" s="32">
        <f t="shared" si="6"/>
        <v>0</v>
      </c>
      <c r="Q157" s="40"/>
      <c r="R157" s="40"/>
      <c r="S157" s="32">
        <f t="shared" si="7"/>
        <v>0</v>
      </c>
      <c r="T157" s="33" t="s">
        <v>2496</v>
      </c>
      <c r="U157" s="33" t="s">
        <v>2497</v>
      </c>
      <c r="V157" s="33">
        <v>5</v>
      </c>
      <c r="W157" s="10">
        <v>5</v>
      </c>
      <c r="X157" s="37"/>
      <c r="Y157" s="37">
        <v>0</v>
      </c>
      <c r="Z157" s="37"/>
      <c r="AA157" s="28">
        <v>90</v>
      </c>
      <c r="AB157" s="37">
        <v>0</v>
      </c>
      <c r="AC157" s="37"/>
      <c r="AD157" s="37"/>
      <c r="AE157" s="37"/>
      <c r="AF157" s="37"/>
      <c r="AG157" s="37"/>
      <c r="AH157" s="37"/>
      <c r="AI157" s="37" t="s">
        <v>179</v>
      </c>
      <c r="AJ157" s="37" t="s">
        <v>179</v>
      </c>
      <c r="AK157" s="37" t="s">
        <v>179</v>
      </c>
      <c r="AL157" s="37"/>
      <c r="AM157" s="37"/>
      <c r="AN157" s="37"/>
      <c r="AO157" s="37"/>
      <c r="AP157" s="37"/>
    </row>
    <row r="158" spans="1:42" ht="60" x14ac:dyDescent="0.25">
      <c r="A158" s="37" t="s">
        <v>52</v>
      </c>
      <c r="B158" s="37" t="s">
        <v>2465</v>
      </c>
      <c r="C158" s="37" t="s">
        <v>2466</v>
      </c>
      <c r="D158" s="37">
        <v>221130008</v>
      </c>
      <c r="E158" s="29" t="s">
        <v>2737</v>
      </c>
      <c r="F158" s="28">
        <v>22257001</v>
      </c>
      <c r="G158" s="28" t="s">
        <v>2738</v>
      </c>
      <c r="H158" s="30">
        <v>10285541000</v>
      </c>
      <c r="I158" s="449">
        <v>10285541000</v>
      </c>
      <c r="J158" s="40"/>
      <c r="K158" s="40"/>
      <c r="L158" s="40"/>
      <c r="M158" s="40"/>
      <c r="N158" s="30">
        <f t="shared" si="6"/>
        <v>10285541000</v>
      </c>
      <c r="O158" s="32">
        <f t="shared" si="6"/>
        <v>10285541000</v>
      </c>
      <c r="P158" s="32">
        <f t="shared" si="6"/>
        <v>0</v>
      </c>
      <c r="Q158" s="40">
        <v>10285541000</v>
      </c>
      <c r="R158" s="40"/>
      <c r="S158" s="32">
        <f t="shared" si="7"/>
        <v>10285541000</v>
      </c>
      <c r="T158" s="33">
        <v>0</v>
      </c>
      <c r="U158" s="33">
        <v>0</v>
      </c>
      <c r="V158" s="33">
        <v>0</v>
      </c>
      <c r="W158" s="10"/>
      <c r="X158" s="37"/>
      <c r="Y158" s="37"/>
      <c r="Z158" s="37"/>
      <c r="AA158" s="28">
        <v>0</v>
      </c>
      <c r="AB158" s="37"/>
      <c r="AC158" s="37"/>
      <c r="AD158" s="37"/>
      <c r="AE158" s="37"/>
      <c r="AF158" s="37"/>
      <c r="AG158" s="37"/>
      <c r="AH158" s="37"/>
      <c r="AI158" s="37"/>
      <c r="AJ158" s="37"/>
      <c r="AK158" s="37"/>
      <c r="AL158" s="37"/>
      <c r="AM158" s="37"/>
      <c r="AN158" s="37"/>
      <c r="AO158" s="37"/>
      <c r="AP158" s="37"/>
    </row>
    <row r="159" spans="1:42" x14ac:dyDescent="0.25">
      <c r="A159" s="28"/>
      <c r="B159" s="28"/>
      <c r="C159" s="28"/>
      <c r="D159" s="28"/>
      <c r="E159" s="29"/>
      <c r="F159" s="28"/>
      <c r="G159" s="28"/>
      <c r="H159" s="30"/>
      <c r="I159" s="447"/>
      <c r="J159" s="40"/>
      <c r="K159" s="40"/>
      <c r="L159" s="40"/>
      <c r="M159" s="40"/>
      <c r="N159" s="30">
        <f t="shared" si="6"/>
        <v>0</v>
      </c>
      <c r="O159" s="32">
        <f t="shared" si="6"/>
        <v>0</v>
      </c>
      <c r="P159" s="32">
        <f t="shared" si="6"/>
        <v>0</v>
      </c>
      <c r="Q159" s="40"/>
      <c r="R159" s="40"/>
      <c r="S159" s="32">
        <f t="shared" si="7"/>
        <v>0</v>
      </c>
      <c r="T159" s="33" t="s">
        <v>2739</v>
      </c>
      <c r="U159" s="33" t="s">
        <v>2740</v>
      </c>
      <c r="V159" s="33">
        <v>12</v>
      </c>
      <c r="W159" s="10">
        <v>12</v>
      </c>
      <c r="X159" s="37"/>
      <c r="Y159" s="37">
        <v>6</v>
      </c>
      <c r="Z159" s="37"/>
      <c r="AA159" s="28">
        <v>360</v>
      </c>
      <c r="AB159" s="37">
        <v>180</v>
      </c>
      <c r="AC159" s="37"/>
      <c r="AD159" s="37"/>
      <c r="AE159" s="37" t="s">
        <v>192</v>
      </c>
      <c r="AF159" s="37" t="s">
        <v>192</v>
      </c>
      <c r="AG159" s="37" t="s">
        <v>192</v>
      </c>
      <c r="AH159" s="37" t="s">
        <v>192</v>
      </c>
      <c r="AI159" s="37" t="s">
        <v>192</v>
      </c>
      <c r="AJ159" s="37" t="s">
        <v>192</v>
      </c>
      <c r="AK159" s="37" t="s">
        <v>192</v>
      </c>
      <c r="AL159" s="37" t="s">
        <v>192</v>
      </c>
      <c r="AM159" s="37" t="s">
        <v>192</v>
      </c>
      <c r="AN159" s="37" t="s">
        <v>192</v>
      </c>
      <c r="AO159" s="37" t="s">
        <v>192</v>
      </c>
      <c r="AP159" s="37" t="s">
        <v>192</v>
      </c>
    </row>
    <row r="160" spans="1:42" x14ac:dyDescent="0.25">
      <c r="A160" s="28"/>
      <c r="B160" s="28"/>
      <c r="C160" s="28"/>
      <c r="D160" s="28"/>
      <c r="E160" s="29"/>
      <c r="F160" s="28"/>
      <c r="G160" s="28"/>
      <c r="H160" s="30"/>
      <c r="I160" s="447"/>
      <c r="J160" s="40"/>
      <c r="K160" s="40"/>
      <c r="L160" s="40"/>
      <c r="M160" s="40"/>
      <c r="N160" s="30">
        <f t="shared" si="6"/>
        <v>0</v>
      </c>
      <c r="O160" s="32">
        <f t="shared" si="6"/>
        <v>0</v>
      </c>
      <c r="P160" s="32">
        <f t="shared" si="6"/>
        <v>0</v>
      </c>
      <c r="Q160" s="40"/>
      <c r="R160" s="40"/>
      <c r="S160" s="32">
        <f t="shared" si="7"/>
        <v>0</v>
      </c>
      <c r="T160" s="33" t="s">
        <v>2741</v>
      </c>
      <c r="U160" s="33" t="s">
        <v>2740</v>
      </c>
      <c r="V160" s="33">
        <v>12</v>
      </c>
      <c r="W160" s="10">
        <v>12</v>
      </c>
      <c r="X160" s="37"/>
      <c r="Y160" s="37">
        <v>6</v>
      </c>
      <c r="Z160" s="37"/>
      <c r="AA160" s="28">
        <v>360</v>
      </c>
      <c r="AB160" s="37">
        <v>180</v>
      </c>
      <c r="AC160" s="37"/>
      <c r="AD160" s="37"/>
      <c r="AE160" s="37" t="s">
        <v>192</v>
      </c>
      <c r="AF160" s="37" t="s">
        <v>192</v>
      </c>
      <c r="AG160" s="37" t="s">
        <v>192</v>
      </c>
      <c r="AH160" s="37" t="s">
        <v>192</v>
      </c>
      <c r="AI160" s="37" t="s">
        <v>192</v>
      </c>
      <c r="AJ160" s="37" t="s">
        <v>192</v>
      </c>
      <c r="AK160" s="37" t="s">
        <v>192</v>
      </c>
      <c r="AL160" s="37" t="s">
        <v>192</v>
      </c>
      <c r="AM160" s="37" t="s">
        <v>192</v>
      </c>
      <c r="AN160" s="37" t="s">
        <v>192</v>
      </c>
      <c r="AO160" s="37" t="s">
        <v>192</v>
      </c>
      <c r="AP160" s="37" t="s">
        <v>192</v>
      </c>
    </row>
    <row r="161" spans="1:42" ht="60" x14ac:dyDescent="0.25">
      <c r="A161" s="37" t="s">
        <v>52</v>
      </c>
      <c r="B161" s="37" t="s">
        <v>2465</v>
      </c>
      <c r="C161" s="37" t="s">
        <v>2466</v>
      </c>
      <c r="D161" s="37">
        <v>221150008</v>
      </c>
      <c r="E161" s="29" t="s">
        <v>2742</v>
      </c>
      <c r="F161" s="28">
        <v>22218001</v>
      </c>
      <c r="G161" s="28" t="s">
        <v>2743</v>
      </c>
      <c r="H161" s="30">
        <v>4000000000</v>
      </c>
      <c r="I161" s="465">
        <v>4500000000</v>
      </c>
      <c r="J161" s="40"/>
      <c r="K161" s="40"/>
      <c r="L161" s="40"/>
      <c r="M161" s="40"/>
      <c r="N161" s="30">
        <f t="shared" si="6"/>
        <v>4000000000</v>
      </c>
      <c r="O161" s="32">
        <f t="shared" si="6"/>
        <v>4500000000</v>
      </c>
      <c r="P161" s="32">
        <f t="shared" si="6"/>
        <v>0</v>
      </c>
      <c r="Q161" s="40">
        <v>3788005395</v>
      </c>
      <c r="R161" s="40"/>
      <c r="S161" s="32">
        <f t="shared" si="7"/>
        <v>3788005395</v>
      </c>
      <c r="T161" s="33">
        <v>0</v>
      </c>
      <c r="U161" s="33">
        <v>0</v>
      </c>
      <c r="V161" s="33">
        <v>0</v>
      </c>
      <c r="W161" s="10"/>
      <c r="X161" s="37"/>
      <c r="Y161" s="37"/>
      <c r="Z161" s="37"/>
      <c r="AA161" s="28">
        <v>0</v>
      </c>
      <c r="AB161" s="37"/>
      <c r="AC161" s="37"/>
      <c r="AD161" s="37"/>
      <c r="AE161" s="37"/>
      <c r="AF161" s="37"/>
      <c r="AG161" s="37"/>
      <c r="AH161" s="37"/>
      <c r="AI161" s="37"/>
      <c r="AJ161" s="37"/>
      <c r="AK161" s="37"/>
      <c r="AL161" s="37"/>
      <c r="AM161" s="37"/>
      <c r="AN161" s="37"/>
      <c r="AO161" s="37"/>
      <c r="AP161" s="37"/>
    </row>
    <row r="162" spans="1:42" ht="195" x14ac:dyDescent="0.25">
      <c r="A162" s="28"/>
      <c r="B162" s="28"/>
      <c r="C162" s="28"/>
      <c r="D162" s="28"/>
      <c r="E162" s="29"/>
      <c r="F162" s="28"/>
      <c r="G162" s="28"/>
      <c r="H162" s="30"/>
      <c r="I162" s="447"/>
      <c r="J162" s="40"/>
      <c r="K162" s="40"/>
      <c r="L162" s="40"/>
      <c r="M162" s="40"/>
      <c r="N162" s="30">
        <f t="shared" si="6"/>
        <v>0</v>
      </c>
      <c r="O162" s="32">
        <f t="shared" si="6"/>
        <v>0</v>
      </c>
      <c r="P162" s="32">
        <f t="shared" si="6"/>
        <v>0</v>
      </c>
      <c r="Q162" s="40"/>
      <c r="R162" s="40"/>
      <c r="S162" s="32">
        <f t="shared" si="7"/>
        <v>0</v>
      </c>
      <c r="T162" s="33" t="s">
        <v>2744</v>
      </c>
      <c r="U162" s="33" t="s">
        <v>2529</v>
      </c>
      <c r="V162" s="33">
        <v>3086</v>
      </c>
      <c r="W162" s="10">
        <v>2750</v>
      </c>
      <c r="X162" s="37"/>
      <c r="Y162" s="37">
        <v>2500</v>
      </c>
      <c r="Z162" s="37"/>
      <c r="AA162" s="28">
        <v>365</v>
      </c>
      <c r="AB162" s="37">
        <v>120</v>
      </c>
      <c r="AC162" s="37"/>
      <c r="AD162" s="37" t="s">
        <v>2745</v>
      </c>
      <c r="AE162" s="37" t="s">
        <v>192</v>
      </c>
      <c r="AF162" s="37" t="s">
        <v>192</v>
      </c>
      <c r="AG162" s="37" t="s">
        <v>192</v>
      </c>
      <c r="AH162" s="37" t="s">
        <v>192</v>
      </c>
      <c r="AI162" s="37" t="s">
        <v>192</v>
      </c>
      <c r="AJ162" s="37" t="s">
        <v>192</v>
      </c>
      <c r="AK162" s="37" t="s">
        <v>192</v>
      </c>
      <c r="AL162" s="37" t="s">
        <v>192</v>
      </c>
      <c r="AM162" s="37" t="s">
        <v>192</v>
      </c>
      <c r="AN162" s="37" t="s">
        <v>192</v>
      </c>
      <c r="AO162" s="37" t="s">
        <v>192</v>
      </c>
      <c r="AP162" s="37" t="s">
        <v>192</v>
      </c>
    </row>
    <row r="163" spans="1:42" ht="144" x14ac:dyDescent="0.25">
      <c r="A163" s="37" t="s">
        <v>52</v>
      </c>
      <c r="B163" s="37" t="s">
        <v>2465</v>
      </c>
      <c r="C163" s="37" t="s">
        <v>2560</v>
      </c>
      <c r="D163" s="37">
        <v>221410007</v>
      </c>
      <c r="E163" s="29" t="s">
        <v>2746</v>
      </c>
      <c r="F163" s="28">
        <v>22172001</v>
      </c>
      <c r="G163" s="28" t="s">
        <v>2747</v>
      </c>
      <c r="H163" s="30">
        <v>2000000000</v>
      </c>
      <c r="I163" s="447">
        <v>20000000000</v>
      </c>
      <c r="J163" s="40"/>
      <c r="K163" s="40"/>
      <c r="L163" s="40"/>
      <c r="M163" s="40"/>
      <c r="N163" s="30">
        <f t="shared" si="6"/>
        <v>2000000000</v>
      </c>
      <c r="O163" s="32">
        <f t="shared" si="6"/>
        <v>20000000000</v>
      </c>
      <c r="P163" s="32">
        <f t="shared" si="6"/>
        <v>0</v>
      </c>
      <c r="Q163" s="40">
        <v>7532935233</v>
      </c>
      <c r="R163" s="40"/>
      <c r="S163" s="32">
        <f t="shared" si="7"/>
        <v>7532935233</v>
      </c>
      <c r="T163" s="33">
        <v>0</v>
      </c>
      <c r="U163" s="33">
        <v>0</v>
      </c>
      <c r="V163" s="33">
        <v>0</v>
      </c>
      <c r="W163" s="10"/>
      <c r="X163" s="37"/>
      <c r="Y163" s="37"/>
      <c r="Z163" s="37"/>
      <c r="AA163" s="28">
        <v>0</v>
      </c>
      <c r="AB163" s="37"/>
      <c r="AC163" s="37"/>
      <c r="AD163" s="37"/>
      <c r="AE163" s="37"/>
      <c r="AF163" s="37"/>
      <c r="AG163" s="37"/>
      <c r="AH163" s="37"/>
      <c r="AI163" s="37"/>
      <c r="AJ163" s="37"/>
      <c r="AK163" s="37"/>
      <c r="AL163" s="37"/>
      <c r="AM163" s="37"/>
      <c r="AN163" s="37"/>
      <c r="AO163" s="37"/>
      <c r="AP163" s="37"/>
    </row>
    <row r="164" spans="1:42" ht="165" x14ac:dyDescent="0.25">
      <c r="A164" s="28"/>
      <c r="B164" s="28"/>
      <c r="C164" s="28"/>
      <c r="D164" s="28"/>
      <c r="E164" s="29"/>
      <c r="F164" s="28"/>
      <c r="G164" s="28"/>
      <c r="H164" s="30"/>
      <c r="I164" s="447"/>
      <c r="J164" s="40"/>
      <c r="K164" s="40"/>
      <c r="L164" s="40"/>
      <c r="M164" s="40"/>
      <c r="N164" s="30">
        <f t="shared" si="6"/>
        <v>0</v>
      </c>
      <c r="O164" s="32">
        <f t="shared" si="6"/>
        <v>0</v>
      </c>
      <c r="P164" s="32">
        <f t="shared" si="6"/>
        <v>0</v>
      </c>
      <c r="Q164" s="40"/>
      <c r="R164" s="40"/>
      <c r="S164" s="32">
        <f t="shared" si="7"/>
        <v>0</v>
      </c>
      <c r="T164" s="33" t="s">
        <v>2748</v>
      </c>
      <c r="U164" s="33" t="s">
        <v>2749</v>
      </c>
      <c r="V164" s="33">
        <v>128</v>
      </c>
      <c r="W164" s="10">
        <v>350</v>
      </c>
      <c r="X164" s="37"/>
      <c r="Y164" s="10">
        <v>350</v>
      </c>
      <c r="Z164" s="37"/>
      <c r="AA164" s="28">
        <v>240</v>
      </c>
      <c r="AB164" s="109">
        <v>150</v>
      </c>
      <c r="AC164" s="37"/>
      <c r="AD164" s="10" t="s">
        <v>2750</v>
      </c>
      <c r="AE164" s="37"/>
      <c r="AF164" s="37" t="s">
        <v>192</v>
      </c>
      <c r="AG164" s="37" t="s">
        <v>192</v>
      </c>
      <c r="AH164" s="37" t="s">
        <v>192</v>
      </c>
      <c r="AI164" s="37" t="s">
        <v>192</v>
      </c>
      <c r="AJ164" s="37" t="s">
        <v>192</v>
      </c>
      <c r="AK164" s="37" t="s">
        <v>192</v>
      </c>
      <c r="AL164" s="37" t="s">
        <v>192</v>
      </c>
      <c r="AM164" s="37" t="s">
        <v>192</v>
      </c>
      <c r="AN164" s="37" t="s">
        <v>192</v>
      </c>
      <c r="AO164" s="37" t="s">
        <v>192</v>
      </c>
      <c r="AP164" s="37" t="s">
        <v>192</v>
      </c>
    </row>
    <row r="165" spans="1:42" ht="165" x14ac:dyDescent="0.25">
      <c r="A165" s="28"/>
      <c r="B165" s="28"/>
      <c r="C165" s="28"/>
      <c r="D165" s="28"/>
      <c r="E165" s="29"/>
      <c r="F165" s="28"/>
      <c r="G165" s="28"/>
      <c r="H165" s="30"/>
      <c r="I165" s="447"/>
      <c r="J165" s="40"/>
      <c r="K165" s="40"/>
      <c r="L165" s="40"/>
      <c r="M165" s="40"/>
      <c r="N165" s="30">
        <f t="shared" si="6"/>
        <v>0</v>
      </c>
      <c r="O165" s="32">
        <f t="shared" si="6"/>
        <v>0</v>
      </c>
      <c r="P165" s="32">
        <f t="shared" si="6"/>
        <v>0</v>
      </c>
      <c r="Q165" s="40"/>
      <c r="R165" s="40"/>
      <c r="S165" s="32">
        <f t="shared" si="7"/>
        <v>0</v>
      </c>
      <c r="T165" s="33" t="s">
        <v>2751</v>
      </c>
      <c r="U165" s="33" t="s">
        <v>2752</v>
      </c>
      <c r="V165" s="33">
        <v>250</v>
      </c>
      <c r="W165" s="10">
        <v>350</v>
      </c>
      <c r="X165" s="37"/>
      <c r="Y165" s="10">
        <v>350</v>
      </c>
      <c r="Z165" s="37"/>
      <c r="AA165" s="28">
        <v>300</v>
      </c>
      <c r="AB165" s="109">
        <v>150</v>
      </c>
      <c r="AC165" s="37"/>
      <c r="AD165" s="10" t="s">
        <v>2753</v>
      </c>
      <c r="AE165" s="37"/>
      <c r="AF165" s="37" t="s">
        <v>192</v>
      </c>
      <c r="AG165" s="37" t="s">
        <v>192</v>
      </c>
      <c r="AH165" s="37" t="s">
        <v>192</v>
      </c>
      <c r="AI165" s="37" t="s">
        <v>192</v>
      </c>
      <c r="AJ165" s="37" t="s">
        <v>192</v>
      </c>
      <c r="AK165" s="37" t="s">
        <v>192</v>
      </c>
      <c r="AL165" s="37" t="s">
        <v>192</v>
      </c>
      <c r="AM165" s="37" t="s">
        <v>192</v>
      </c>
      <c r="AN165" s="37" t="s">
        <v>192</v>
      </c>
      <c r="AO165" s="37" t="s">
        <v>192</v>
      </c>
      <c r="AP165" s="37"/>
    </row>
    <row r="166" spans="1:42" ht="48" x14ac:dyDescent="0.25">
      <c r="A166" s="28"/>
      <c r="B166" s="28"/>
      <c r="C166" s="28"/>
      <c r="D166" s="28"/>
      <c r="E166" s="29"/>
      <c r="F166" s="28"/>
      <c r="G166" s="28"/>
      <c r="H166" s="30"/>
      <c r="I166" s="447"/>
      <c r="J166" s="40"/>
      <c r="K166" s="40"/>
      <c r="L166" s="40"/>
      <c r="M166" s="40"/>
      <c r="N166" s="30">
        <f t="shared" si="6"/>
        <v>0</v>
      </c>
      <c r="O166" s="32">
        <f t="shared" si="6"/>
        <v>0</v>
      </c>
      <c r="P166" s="32">
        <f t="shared" si="6"/>
        <v>0</v>
      </c>
      <c r="Q166" s="40"/>
      <c r="R166" s="40"/>
      <c r="S166" s="32">
        <f t="shared" si="7"/>
        <v>0</v>
      </c>
      <c r="T166" s="33" t="s">
        <v>2754</v>
      </c>
      <c r="U166" s="33" t="s">
        <v>2752</v>
      </c>
      <c r="V166" s="33">
        <v>128</v>
      </c>
      <c r="W166" s="10">
        <v>0</v>
      </c>
      <c r="X166" s="37"/>
      <c r="Y166" s="10">
        <v>0</v>
      </c>
      <c r="Z166" s="37"/>
      <c r="AA166" s="28">
        <v>240</v>
      </c>
      <c r="AB166" s="109">
        <v>0</v>
      </c>
      <c r="AC166" s="37"/>
      <c r="AD166" s="10" t="s">
        <v>2755</v>
      </c>
      <c r="AE166" s="37"/>
      <c r="AF166" s="37" t="s">
        <v>192</v>
      </c>
      <c r="AG166" s="37" t="s">
        <v>192</v>
      </c>
      <c r="AH166" s="37" t="s">
        <v>192</v>
      </c>
      <c r="AI166" s="37" t="s">
        <v>192</v>
      </c>
      <c r="AJ166" s="37" t="s">
        <v>192</v>
      </c>
      <c r="AK166" s="37" t="s">
        <v>192</v>
      </c>
      <c r="AL166" s="37" t="s">
        <v>192</v>
      </c>
      <c r="AM166" s="37" t="s">
        <v>192</v>
      </c>
      <c r="AN166" s="37" t="s">
        <v>192</v>
      </c>
      <c r="AO166" s="37" t="s">
        <v>192</v>
      </c>
      <c r="AP166" s="37" t="s">
        <v>192</v>
      </c>
    </row>
    <row r="167" spans="1:42" ht="72" x14ac:dyDescent="0.25">
      <c r="A167" s="28"/>
      <c r="B167" s="28"/>
      <c r="C167" s="28"/>
      <c r="D167" s="28"/>
      <c r="E167" s="29"/>
      <c r="F167" s="28"/>
      <c r="G167" s="28"/>
      <c r="H167" s="30"/>
      <c r="I167" s="447"/>
      <c r="J167" s="40"/>
      <c r="K167" s="40"/>
      <c r="L167" s="40"/>
      <c r="M167" s="40"/>
      <c r="N167" s="30">
        <f t="shared" si="6"/>
        <v>0</v>
      </c>
      <c r="O167" s="32">
        <f t="shared" si="6"/>
        <v>0</v>
      </c>
      <c r="P167" s="32">
        <f t="shared" si="6"/>
        <v>0</v>
      </c>
      <c r="Q167" s="40"/>
      <c r="R167" s="40"/>
      <c r="S167" s="32">
        <f t="shared" si="7"/>
        <v>0</v>
      </c>
      <c r="T167" s="33" t="s">
        <v>2756</v>
      </c>
      <c r="U167" s="33" t="s">
        <v>2757</v>
      </c>
      <c r="V167" s="33">
        <v>413</v>
      </c>
      <c r="W167" s="10">
        <v>413</v>
      </c>
      <c r="X167" s="37"/>
      <c r="Y167" s="110">
        <v>0</v>
      </c>
      <c r="Z167" s="37"/>
      <c r="AA167" s="28">
        <v>90</v>
      </c>
      <c r="AB167" s="10">
        <v>0</v>
      </c>
      <c r="AC167" s="37"/>
      <c r="AD167" s="10" t="s">
        <v>2758</v>
      </c>
      <c r="AE167" s="37"/>
      <c r="AF167" s="37"/>
      <c r="AG167" s="37"/>
      <c r="AH167" s="37"/>
      <c r="AI167" s="37"/>
      <c r="AJ167" s="37"/>
      <c r="AK167" s="37"/>
      <c r="AL167" s="37"/>
      <c r="AM167" s="37" t="s">
        <v>192</v>
      </c>
      <c r="AN167" s="37" t="s">
        <v>192</v>
      </c>
      <c r="AO167" s="37" t="s">
        <v>192</v>
      </c>
      <c r="AP167" s="37"/>
    </row>
    <row r="168" spans="1:42" ht="75" x14ac:dyDescent="0.25">
      <c r="A168" s="28"/>
      <c r="B168" s="28"/>
      <c r="C168" s="28"/>
      <c r="D168" s="28"/>
      <c r="E168" s="29"/>
      <c r="F168" s="28"/>
      <c r="G168" s="28"/>
      <c r="H168" s="30"/>
      <c r="I168" s="447"/>
      <c r="J168" s="40"/>
      <c r="K168" s="40"/>
      <c r="L168" s="40"/>
      <c r="M168" s="40"/>
      <c r="N168" s="30">
        <f t="shared" si="6"/>
        <v>0</v>
      </c>
      <c r="O168" s="32">
        <f t="shared" si="6"/>
        <v>0</v>
      </c>
      <c r="P168" s="32">
        <f t="shared" si="6"/>
        <v>0</v>
      </c>
      <c r="Q168" s="40"/>
      <c r="R168" s="40"/>
      <c r="S168" s="32">
        <f t="shared" si="7"/>
        <v>0</v>
      </c>
      <c r="T168" s="33" t="s">
        <v>2759</v>
      </c>
      <c r="U168" s="33" t="s">
        <v>2760</v>
      </c>
      <c r="V168" s="33">
        <v>3884</v>
      </c>
      <c r="W168" s="110">
        <v>3884</v>
      </c>
      <c r="X168" s="37"/>
      <c r="Y168" s="110">
        <v>3884</v>
      </c>
      <c r="Z168" s="37"/>
      <c r="AA168" s="28">
        <v>270</v>
      </c>
      <c r="AB168" s="109">
        <v>150</v>
      </c>
      <c r="AC168" s="37"/>
      <c r="AD168" s="10" t="s">
        <v>2761</v>
      </c>
      <c r="AE168" s="37"/>
      <c r="AF168" s="37"/>
      <c r="AG168" s="37" t="s">
        <v>192</v>
      </c>
      <c r="AH168" s="37" t="s">
        <v>192</v>
      </c>
      <c r="AI168" s="37" t="s">
        <v>192</v>
      </c>
      <c r="AJ168" s="37" t="s">
        <v>192</v>
      </c>
      <c r="AK168" s="37" t="s">
        <v>192</v>
      </c>
      <c r="AL168" s="37" t="s">
        <v>192</v>
      </c>
      <c r="AM168" s="37" t="s">
        <v>192</v>
      </c>
      <c r="AN168" s="37" t="s">
        <v>192</v>
      </c>
      <c r="AO168" s="37" t="s">
        <v>192</v>
      </c>
      <c r="AP168" s="37"/>
    </row>
    <row r="169" spans="1:42" ht="90" x14ac:dyDescent="0.25">
      <c r="A169" s="28"/>
      <c r="B169" s="28"/>
      <c r="C169" s="28"/>
      <c r="D169" s="28"/>
      <c r="E169" s="29"/>
      <c r="F169" s="28"/>
      <c r="G169" s="28"/>
      <c r="H169" s="30"/>
      <c r="I169" s="447"/>
      <c r="J169" s="40"/>
      <c r="K169" s="40"/>
      <c r="L169" s="40"/>
      <c r="M169" s="40"/>
      <c r="N169" s="30">
        <f t="shared" si="6"/>
        <v>0</v>
      </c>
      <c r="O169" s="32">
        <f t="shared" si="6"/>
        <v>0</v>
      </c>
      <c r="P169" s="32">
        <f t="shared" si="6"/>
        <v>0</v>
      </c>
      <c r="Q169" s="40"/>
      <c r="R169" s="40"/>
      <c r="S169" s="32">
        <f t="shared" si="7"/>
        <v>0</v>
      </c>
      <c r="T169" s="33" t="s">
        <v>2762</v>
      </c>
      <c r="U169" s="33" t="s">
        <v>2757</v>
      </c>
      <c r="V169" s="33">
        <v>702</v>
      </c>
      <c r="W169" s="10">
        <v>702</v>
      </c>
      <c r="X169" s="37"/>
      <c r="Y169" s="10">
        <v>0</v>
      </c>
      <c r="Z169" s="37"/>
      <c r="AA169" s="28">
        <v>240</v>
      </c>
      <c r="AB169" s="109">
        <v>0</v>
      </c>
      <c r="AC169" s="37"/>
      <c r="AD169" s="10" t="s">
        <v>2763</v>
      </c>
      <c r="AE169" s="37"/>
      <c r="AF169" s="37"/>
      <c r="AG169" s="37"/>
      <c r="AH169" s="37" t="s">
        <v>192</v>
      </c>
      <c r="AI169" s="37" t="s">
        <v>192</v>
      </c>
      <c r="AJ169" s="37" t="s">
        <v>192</v>
      </c>
      <c r="AK169" s="37" t="s">
        <v>192</v>
      </c>
      <c r="AL169" s="37" t="s">
        <v>192</v>
      </c>
      <c r="AM169" s="37" t="s">
        <v>192</v>
      </c>
      <c r="AN169" s="37" t="s">
        <v>192</v>
      </c>
      <c r="AO169" s="37" t="s">
        <v>192</v>
      </c>
      <c r="AP169" s="37"/>
    </row>
    <row r="170" spans="1:42" ht="60" x14ac:dyDescent="0.25">
      <c r="A170" s="37" t="s">
        <v>52</v>
      </c>
      <c r="B170" s="37" t="s">
        <v>2465</v>
      </c>
      <c r="C170" s="37" t="s">
        <v>2574</v>
      </c>
      <c r="D170" s="37">
        <v>221620007</v>
      </c>
      <c r="E170" s="29" t="s">
        <v>2764</v>
      </c>
      <c r="F170" s="28">
        <v>22160001</v>
      </c>
      <c r="G170" s="28" t="s">
        <v>2765</v>
      </c>
      <c r="H170" s="30">
        <v>2000000000</v>
      </c>
      <c r="I170" s="447">
        <v>2596768175</v>
      </c>
      <c r="J170" s="40"/>
      <c r="K170" s="40"/>
      <c r="L170" s="40"/>
      <c r="M170" s="40"/>
      <c r="N170" s="30">
        <f t="shared" si="6"/>
        <v>2000000000</v>
      </c>
      <c r="O170" s="32">
        <f t="shared" si="6"/>
        <v>2596768175</v>
      </c>
      <c r="P170" s="32">
        <f t="shared" si="6"/>
        <v>0</v>
      </c>
      <c r="Q170" s="40">
        <v>915972025</v>
      </c>
      <c r="R170" s="40"/>
      <c r="S170" s="32">
        <f t="shared" si="7"/>
        <v>915972025</v>
      </c>
      <c r="T170" s="33">
        <v>0</v>
      </c>
      <c r="U170" s="33">
        <v>0</v>
      </c>
      <c r="V170" s="33">
        <v>0</v>
      </c>
      <c r="W170" s="10"/>
      <c r="X170" s="37"/>
      <c r="Y170" s="37"/>
      <c r="Z170" s="37"/>
      <c r="AA170" s="28">
        <v>0</v>
      </c>
      <c r="AB170" s="37"/>
      <c r="AC170" s="37"/>
      <c r="AD170" s="37"/>
      <c r="AE170" s="37"/>
      <c r="AF170" s="37"/>
      <c r="AG170" s="37"/>
      <c r="AH170" s="37"/>
      <c r="AI170" s="37"/>
      <c r="AJ170" s="37"/>
      <c r="AK170" s="37"/>
      <c r="AL170" s="37"/>
      <c r="AM170" s="37"/>
      <c r="AN170" s="37"/>
      <c r="AO170" s="37"/>
      <c r="AP170" s="37"/>
    </row>
    <row r="171" spans="1:42" ht="24" x14ac:dyDescent="0.25">
      <c r="A171" s="28"/>
      <c r="B171" s="28"/>
      <c r="C171" s="28"/>
      <c r="D171" s="28"/>
      <c r="E171" s="29"/>
      <c r="F171" s="28"/>
      <c r="G171" s="28"/>
      <c r="H171" s="30"/>
      <c r="I171" s="447"/>
      <c r="J171" s="40"/>
      <c r="K171" s="40"/>
      <c r="L171" s="40"/>
      <c r="M171" s="40"/>
      <c r="N171" s="30">
        <f t="shared" si="6"/>
        <v>0</v>
      </c>
      <c r="O171" s="32">
        <f t="shared" si="6"/>
        <v>0</v>
      </c>
      <c r="P171" s="32">
        <f t="shared" si="6"/>
        <v>0</v>
      </c>
      <c r="Q171" s="40"/>
      <c r="R171" s="40"/>
      <c r="S171" s="32">
        <f t="shared" si="7"/>
        <v>0</v>
      </c>
      <c r="T171" s="33" t="s">
        <v>2766</v>
      </c>
      <c r="U171" s="33" t="s">
        <v>2767</v>
      </c>
      <c r="V171" s="33">
        <v>50000</v>
      </c>
      <c r="W171" s="10">
        <v>60000</v>
      </c>
      <c r="X171" s="37"/>
      <c r="Y171" s="37">
        <v>69741</v>
      </c>
      <c r="Z171" s="37"/>
      <c r="AA171" s="28">
        <v>180</v>
      </c>
      <c r="AB171" s="37">
        <v>90</v>
      </c>
      <c r="AC171" s="37"/>
      <c r="AD171" s="37"/>
      <c r="AE171" s="37" t="s">
        <v>192</v>
      </c>
      <c r="AF171" s="37" t="s">
        <v>192</v>
      </c>
      <c r="AG171" s="37" t="s">
        <v>192</v>
      </c>
      <c r="AH171" s="37" t="s">
        <v>192</v>
      </c>
      <c r="AI171" s="37" t="s">
        <v>192</v>
      </c>
      <c r="AJ171" s="37" t="s">
        <v>192</v>
      </c>
      <c r="AK171" s="37"/>
      <c r="AL171" s="37"/>
      <c r="AM171" s="37"/>
      <c r="AN171" s="37"/>
      <c r="AO171" s="37"/>
      <c r="AP171" s="37"/>
    </row>
    <row r="172" spans="1:42" ht="60" x14ac:dyDescent="0.25">
      <c r="A172" s="28"/>
      <c r="B172" s="28"/>
      <c r="C172" s="28"/>
      <c r="D172" s="28"/>
      <c r="E172" s="29"/>
      <c r="F172" s="28"/>
      <c r="G172" s="28"/>
      <c r="H172" s="30"/>
      <c r="I172" s="447"/>
      <c r="J172" s="40"/>
      <c r="K172" s="40"/>
      <c r="L172" s="40"/>
      <c r="M172" s="40"/>
      <c r="N172" s="30">
        <f t="shared" si="6"/>
        <v>0</v>
      </c>
      <c r="O172" s="32">
        <f t="shared" si="6"/>
        <v>0</v>
      </c>
      <c r="P172" s="32">
        <f t="shared" si="6"/>
        <v>0</v>
      </c>
      <c r="Q172" s="40"/>
      <c r="R172" s="40"/>
      <c r="S172" s="32">
        <f t="shared" si="7"/>
        <v>0</v>
      </c>
      <c r="T172" s="33" t="s">
        <v>2768</v>
      </c>
      <c r="U172" s="33" t="s">
        <v>2767</v>
      </c>
      <c r="V172" s="33">
        <v>248</v>
      </c>
      <c r="W172" s="10">
        <v>3000</v>
      </c>
      <c r="X172" s="37"/>
      <c r="Y172" s="37">
        <v>3000</v>
      </c>
      <c r="Z172" s="37"/>
      <c r="AA172" s="28">
        <v>60</v>
      </c>
      <c r="AB172" s="37">
        <v>60</v>
      </c>
      <c r="AC172" s="37"/>
      <c r="AD172" s="37" t="s">
        <v>2769</v>
      </c>
      <c r="AE172" s="37"/>
      <c r="AF172" s="37"/>
      <c r="AG172" s="37"/>
      <c r="AH172" s="37"/>
      <c r="AI172" s="37"/>
      <c r="AJ172" s="37"/>
      <c r="AK172" s="37" t="s">
        <v>192</v>
      </c>
      <c r="AL172" s="37" t="s">
        <v>192</v>
      </c>
      <c r="AM172" s="37"/>
      <c r="AN172" s="37"/>
      <c r="AO172" s="37"/>
      <c r="AP172" s="37"/>
    </row>
    <row r="173" spans="1:42" ht="90" x14ac:dyDescent="0.25">
      <c r="A173" s="28"/>
      <c r="B173" s="28"/>
      <c r="C173" s="28"/>
      <c r="D173" s="28"/>
      <c r="E173" s="29"/>
      <c r="F173" s="28"/>
      <c r="G173" s="28"/>
      <c r="H173" s="30"/>
      <c r="I173" s="447"/>
      <c r="J173" s="40"/>
      <c r="K173" s="40"/>
      <c r="L173" s="40"/>
      <c r="M173" s="40"/>
      <c r="N173" s="30">
        <f t="shared" si="6"/>
        <v>0</v>
      </c>
      <c r="O173" s="32">
        <f t="shared" si="6"/>
        <v>0</v>
      </c>
      <c r="P173" s="32">
        <f t="shared" si="6"/>
        <v>0</v>
      </c>
      <c r="Q173" s="40"/>
      <c r="R173" s="40"/>
      <c r="S173" s="32">
        <f t="shared" si="7"/>
        <v>0</v>
      </c>
      <c r="T173" s="33" t="s">
        <v>2770</v>
      </c>
      <c r="U173" s="33" t="s">
        <v>2771</v>
      </c>
      <c r="V173" s="33">
        <v>36</v>
      </c>
      <c r="W173" s="10">
        <v>58</v>
      </c>
      <c r="X173" s="37"/>
      <c r="Y173" s="37">
        <v>58</v>
      </c>
      <c r="Z173" s="37"/>
      <c r="AA173" s="28">
        <v>60</v>
      </c>
      <c r="AB173" s="37">
        <v>30</v>
      </c>
      <c r="AC173" s="37"/>
      <c r="AD173" s="37" t="s">
        <v>2772</v>
      </c>
      <c r="AE173" s="37"/>
      <c r="AF173" s="37"/>
      <c r="AG173" s="37"/>
      <c r="AH173" s="37"/>
      <c r="AI173" s="37"/>
      <c r="AJ173" s="37"/>
      <c r="AK173" s="37" t="s">
        <v>192</v>
      </c>
      <c r="AL173" s="37" t="s">
        <v>192</v>
      </c>
      <c r="AM173" s="37"/>
      <c r="AN173" s="37"/>
      <c r="AO173" s="37"/>
      <c r="AP173" s="37"/>
    </row>
    <row r="174" spans="1:42" ht="24" x14ac:dyDescent="0.25">
      <c r="A174" s="28"/>
      <c r="B174" s="28"/>
      <c r="C174" s="28"/>
      <c r="D174" s="28"/>
      <c r="E174" s="29"/>
      <c r="F174" s="28"/>
      <c r="G174" s="28"/>
      <c r="H174" s="30"/>
      <c r="I174" s="447"/>
      <c r="J174" s="40"/>
      <c r="K174" s="40"/>
      <c r="L174" s="40"/>
      <c r="M174" s="40"/>
      <c r="N174" s="30">
        <f t="shared" si="6"/>
        <v>0</v>
      </c>
      <c r="O174" s="32">
        <f t="shared" si="6"/>
        <v>0</v>
      </c>
      <c r="P174" s="32">
        <f t="shared" si="6"/>
        <v>0</v>
      </c>
      <c r="Q174" s="40"/>
      <c r="R174" s="40"/>
      <c r="S174" s="32">
        <f t="shared" si="7"/>
        <v>0</v>
      </c>
      <c r="T174" s="33" t="s">
        <v>2773</v>
      </c>
      <c r="U174" s="33" t="s">
        <v>2774</v>
      </c>
      <c r="V174" s="33">
        <v>9</v>
      </c>
      <c r="W174" s="10">
        <v>9</v>
      </c>
      <c r="X174" s="37"/>
      <c r="Y174" s="37">
        <v>0</v>
      </c>
      <c r="Z174" s="37"/>
      <c r="AA174" s="28">
        <v>60</v>
      </c>
      <c r="AB174" s="37">
        <v>0</v>
      </c>
      <c r="AC174" s="37"/>
      <c r="AD174" s="37"/>
      <c r="AE174" s="37"/>
      <c r="AF174" s="37"/>
      <c r="AG174" s="37"/>
      <c r="AH174" s="37"/>
      <c r="AI174" s="37"/>
      <c r="AJ174" s="37"/>
      <c r="AK174" s="37"/>
      <c r="AL174" s="37"/>
      <c r="AM174" s="37" t="s">
        <v>192</v>
      </c>
      <c r="AN174" s="37" t="s">
        <v>192</v>
      </c>
      <c r="AO174" s="37"/>
      <c r="AP174" s="37"/>
    </row>
    <row r="175" spans="1:42" x14ac:dyDescent="0.25">
      <c r="A175" s="28"/>
      <c r="B175" s="28"/>
      <c r="C175" s="28"/>
      <c r="D175" s="28"/>
      <c r="E175" s="29"/>
      <c r="F175" s="28"/>
      <c r="G175" s="28"/>
      <c r="H175" s="30"/>
      <c r="I175" s="447"/>
      <c r="J175" s="40"/>
      <c r="K175" s="40"/>
      <c r="L175" s="40"/>
      <c r="M175" s="40"/>
      <c r="N175" s="30">
        <f t="shared" si="6"/>
        <v>0</v>
      </c>
      <c r="O175" s="32">
        <f t="shared" si="6"/>
        <v>0</v>
      </c>
      <c r="P175" s="32">
        <f t="shared" si="6"/>
        <v>0</v>
      </c>
      <c r="Q175" s="40"/>
      <c r="R175" s="40"/>
      <c r="S175" s="32">
        <f t="shared" si="7"/>
        <v>0</v>
      </c>
      <c r="T175" s="33" t="s">
        <v>2775</v>
      </c>
      <c r="U175" s="33" t="s">
        <v>2774</v>
      </c>
      <c r="V175" s="33">
        <v>1</v>
      </c>
      <c r="W175" s="10">
        <v>1</v>
      </c>
      <c r="X175" s="37"/>
      <c r="Y175" s="37">
        <v>0</v>
      </c>
      <c r="Z175" s="37"/>
      <c r="AA175" s="28">
        <v>30</v>
      </c>
      <c r="AB175" s="37">
        <v>0</v>
      </c>
      <c r="AC175" s="37"/>
      <c r="AD175" s="37"/>
      <c r="AE175" s="37"/>
      <c r="AF175" s="37"/>
      <c r="AG175" s="37"/>
      <c r="AH175" s="37"/>
      <c r="AI175" s="37"/>
      <c r="AJ175" s="37"/>
      <c r="AK175" s="37"/>
      <c r="AL175" s="37"/>
      <c r="AM175" s="37"/>
      <c r="AN175" s="37" t="s">
        <v>192</v>
      </c>
      <c r="AO175" s="37"/>
      <c r="AP175" s="37"/>
    </row>
    <row r="176" spans="1:42" ht="24" x14ac:dyDescent="0.25">
      <c r="A176" s="28"/>
      <c r="B176" s="28"/>
      <c r="C176" s="28"/>
      <c r="D176" s="28"/>
      <c r="E176" s="29"/>
      <c r="F176" s="28"/>
      <c r="G176" s="28"/>
      <c r="H176" s="30"/>
      <c r="I176" s="447"/>
      <c r="J176" s="40"/>
      <c r="K176" s="40"/>
      <c r="L176" s="40"/>
      <c r="M176" s="40"/>
      <c r="N176" s="30">
        <f t="shared" si="6"/>
        <v>0</v>
      </c>
      <c r="O176" s="32">
        <f t="shared" si="6"/>
        <v>0</v>
      </c>
      <c r="P176" s="32">
        <f t="shared" si="6"/>
        <v>0</v>
      </c>
      <c r="Q176" s="40"/>
      <c r="R176" s="40"/>
      <c r="S176" s="32">
        <f t="shared" si="7"/>
        <v>0</v>
      </c>
      <c r="T176" s="33" t="s">
        <v>2776</v>
      </c>
      <c r="U176" s="33" t="s">
        <v>2767</v>
      </c>
      <c r="V176" s="33">
        <v>45</v>
      </c>
      <c r="W176" s="10">
        <v>45</v>
      </c>
      <c r="X176" s="37"/>
      <c r="Y176" s="37">
        <v>0</v>
      </c>
      <c r="Z176" s="37"/>
      <c r="AA176" s="28">
        <v>30</v>
      </c>
      <c r="AB176" s="37">
        <v>0</v>
      </c>
      <c r="AC176" s="37"/>
      <c r="AD176" s="37"/>
      <c r="AE176" s="37"/>
      <c r="AF176" s="37"/>
      <c r="AG176" s="37"/>
      <c r="AH176" s="37"/>
      <c r="AI176" s="37"/>
      <c r="AJ176" s="37"/>
      <c r="AK176" s="37"/>
      <c r="AL176" s="37"/>
      <c r="AM176" s="37"/>
      <c r="AN176" s="37"/>
      <c r="AO176" s="37" t="s">
        <v>192</v>
      </c>
      <c r="AP176" s="37"/>
    </row>
    <row r="177" spans="1:42" ht="24" x14ac:dyDescent="0.25">
      <c r="A177" s="28"/>
      <c r="B177" s="28"/>
      <c r="C177" s="28"/>
      <c r="D177" s="28"/>
      <c r="E177" s="29"/>
      <c r="F177" s="28"/>
      <c r="G177" s="28"/>
      <c r="H177" s="30"/>
      <c r="I177" s="447"/>
      <c r="J177" s="40"/>
      <c r="K177" s="40"/>
      <c r="L177" s="40"/>
      <c r="M177" s="40"/>
      <c r="N177" s="30">
        <f t="shared" si="6"/>
        <v>0</v>
      </c>
      <c r="O177" s="32">
        <f t="shared" si="6"/>
        <v>0</v>
      </c>
      <c r="P177" s="32">
        <f t="shared" si="6"/>
        <v>0</v>
      </c>
      <c r="Q177" s="40"/>
      <c r="R177" s="40"/>
      <c r="S177" s="32">
        <f t="shared" si="7"/>
        <v>0</v>
      </c>
      <c r="T177" s="33" t="s">
        <v>2777</v>
      </c>
      <c r="U177" s="33" t="s">
        <v>2767</v>
      </c>
      <c r="V177" s="33">
        <v>9</v>
      </c>
      <c r="W177" s="10">
        <v>9</v>
      </c>
      <c r="X177" s="37"/>
      <c r="Y177" s="37">
        <v>0</v>
      </c>
      <c r="Z177" s="37"/>
      <c r="AA177" s="28">
        <v>30</v>
      </c>
      <c r="AB177" s="37">
        <v>0</v>
      </c>
      <c r="AC177" s="37"/>
      <c r="AD177" s="37"/>
      <c r="AE177" s="37"/>
      <c r="AF177" s="37"/>
      <c r="AG177" s="37"/>
      <c r="AH177" s="37"/>
      <c r="AI177" s="37"/>
      <c r="AJ177" s="37"/>
      <c r="AK177" s="37"/>
      <c r="AL177" s="37"/>
      <c r="AM177" s="37"/>
      <c r="AN177" s="37"/>
      <c r="AO177" s="37"/>
      <c r="AP177" s="37" t="s">
        <v>192</v>
      </c>
    </row>
    <row r="178" spans="1:42" ht="108" x14ac:dyDescent="0.25">
      <c r="A178" s="37" t="s">
        <v>52</v>
      </c>
      <c r="B178" s="37" t="s">
        <v>2465</v>
      </c>
      <c r="C178" s="37" t="s">
        <v>2574</v>
      </c>
      <c r="D178" s="37">
        <v>221630000</v>
      </c>
      <c r="E178" s="29" t="s">
        <v>2778</v>
      </c>
      <c r="F178" s="28">
        <v>29158001</v>
      </c>
      <c r="G178" s="28" t="s">
        <v>2779</v>
      </c>
      <c r="H178" s="30">
        <v>1000000000</v>
      </c>
      <c r="I178" s="447">
        <v>2000000000</v>
      </c>
      <c r="J178" s="40"/>
      <c r="K178" s="40"/>
      <c r="L178" s="40">
        <v>179998880</v>
      </c>
      <c r="M178" s="40"/>
      <c r="N178" s="30">
        <f t="shared" si="6"/>
        <v>1000000000</v>
      </c>
      <c r="O178" s="32">
        <f t="shared" si="6"/>
        <v>2179998880</v>
      </c>
      <c r="P178" s="32">
        <f t="shared" si="6"/>
        <v>0</v>
      </c>
      <c r="Q178" s="40">
        <v>1800000000</v>
      </c>
      <c r="R178" s="40">
        <v>60000000</v>
      </c>
      <c r="S178" s="32">
        <f t="shared" si="7"/>
        <v>1860000000</v>
      </c>
      <c r="T178" s="33">
        <v>0</v>
      </c>
      <c r="U178" s="33">
        <v>0</v>
      </c>
      <c r="V178" s="33">
        <v>0</v>
      </c>
      <c r="W178" s="10"/>
      <c r="X178" s="37"/>
      <c r="Y178" s="37"/>
      <c r="Z178" s="37"/>
      <c r="AA178" s="28">
        <v>0</v>
      </c>
      <c r="AB178" s="37"/>
      <c r="AC178" s="37"/>
      <c r="AD178" s="37"/>
      <c r="AE178" s="37"/>
      <c r="AF178" s="37"/>
      <c r="AG178" s="37"/>
      <c r="AH178" s="37"/>
      <c r="AI178" s="37"/>
      <c r="AJ178" s="37"/>
      <c r="AK178" s="37"/>
      <c r="AL178" s="37"/>
      <c r="AM178" s="37"/>
      <c r="AN178" s="37"/>
      <c r="AO178" s="37"/>
      <c r="AP178" s="37"/>
    </row>
    <row r="179" spans="1:42" ht="96" x14ac:dyDescent="0.25">
      <c r="A179" s="28"/>
      <c r="B179" s="28"/>
      <c r="C179" s="28"/>
      <c r="D179" s="28"/>
      <c r="E179" s="29"/>
      <c r="F179" s="28"/>
      <c r="G179" s="28"/>
      <c r="H179" s="30"/>
      <c r="I179" s="447"/>
      <c r="J179" s="40"/>
      <c r="K179" s="40"/>
      <c r="L179" s="40"/>
      <c r="M179" s="40"/>
      <c r="N179" s="30">
        <f t="shared" si="6"/>
        <v>0</v>
      </c>
      <c r="O179" s="32">
        <f t="shared" si="6"/>
        <v>0</v>
      </c>
      <c r="P179" s="32">
        <f t="shared" si="6"/>
        <v>0</v>
      </c>
      <c r="Q179" s="40"/>
      <c r="R179" s="40"/>
      <c r="S179" s="32">
        <f t="shared" si="7"/>
        <v>0</v>
      </c>
      <c r="T179" s="33" t="s">
        <v>2780</v>
      </c>
      <c r="U179" s="33" t="s">
        <v>2781</v>
      </c>
      <c r="V179" s="33">
        <v>89</v>
      </c>
      <c r="W179" s="33">
        <v>89</v>
      </c>
      <c r="X179" s="37"/>
      <c r="Y179" s="33">
        <v>14</v>
      </c>
      <c r="Z179" s="37"/>
      <c r="AA179" s="28">
        <v>300</v>
      </c>
      <c r="AB179" s="37">
        <v>148</v>
      </c>
      <c r="AC179" s="37"/>
      <c r="AD179" s="37"/>
      <c r="AE179" s="37"/>
      <c r="AF179" s="37" t="s">
        <v>192</v>
      </c>
      <c r="AG179" s="37" t="s">
        <v>192</v>
      </c>
      <c r="AH179" s="37" t="s">
        <v>192</v>
      </c>
      <c r="AI179" s="37" t="s">
        <v>192</v>
      </c>
      <c r="AJ179" s="37" t="s">
        <v>192</v>
      </c>
      <c r="AK179" s="37" t="s">
        <v>192</v>
      </c>
      <c r="AL179" s="37" t="s">
        <v>192</v>
      </c>
      <c r="AM179" s="37" t="s">
        <v>192</v>
      </c>
      <c r="AN179" s="37" t="s">
        <v>192</v>
      </c>
      <c r="AO179" s="37" t="s">
        <v>192</v>
      </c>
      <c r="AP179" s="37"/>
    </row>
    <row r="180" spans="1:42" ht="36" x14ac:dyDescent="0.25">
      <c r="A180" s="28"/>
      <c r="B180" s="28"/>
      <c r="C180" s="28"/>
      <c r="D180" s="28"/>
      <c r="E180" s="29"/>
      <c r="F180" s="28"/>
      <c r="G180" s="28"/>
      <c r="H180" s="30"/>
      <c r="I180" s="447"/>
      <c r="J180" s="40"/>
      <c r="K180" s="40"/>
      <c r="L180" s="40"/>
      <c r="M180" s="40"/>
      <c r="N180" s="30">
        <f t="shared" si="6"/>
        <v>0</v>
      </c>
      <c r="O180" s="32">
        <f t="shared" si="6"/>
        <v>0</v>
      </c>
      <c r="P180" s="32">
        <f t="shared" si="6"/>
        <v>0</v>
      </c>
      <c r="Q180" s="40"/>
      <c r="R180" s="40"/>
      <c r="S180" s="32">
        <f t="shared" si="7"/>
        <v>0</v>
      </c>
      <c r="T180" s="33" t="s">
        <v>2782</v>
      </c>
      <c r="U180" s="33" t="s">
        <v>2494</v>
      </c>
      <c r="V180" s="104">
        <v>4000</v>
      </c>
      <c r="W180" s="104">
        <v>40000</v>
      </c>
      <c r="X180" s="37"/>
      <c r="Y180" s="104">
        <v>96</v>
      </c>
      <c r="Z180" s="37"/>
      <c r="AA180" s="28">
        <v>300</v>
      </c>
      <c r="AB180" s="37">
        <v>148</v>
      </c>
      <c r="AC180" s="37"/>
      <c r="AD180" s="37"/>
      <c r="AE180" s="37"/>
      <c r="AF180" s="37" t="s">
        <v>192</v>
      </c>
      <c r="AG180" s="37" t="s">
        <v>192</v>
      </c>
      <c r="AH180" s="37" t="s">
        <v>192</v>
      </c>
      <c r="AI180" s="37" t="s">
        <v>192</v>
      </c>
      <c r="AJ180" s="37" t="s">
        <v>192</v>
      </c>
      <c r="AK180" s="37" t="s">
        <v>192</v>
      </c>
      <c r="AL180" s="37" t="s">
        <v>192</v>
      </c>
      <c r="AM180" s="37" t="s">
        <v>192</v>
      </c>
      <c r="AN180" s="37" t="s">
        <v>192</v>
      </c>
      <c r="AO180" s="37" t="s">
        <v>192</v>
      </c>
      <c r="AP180" s="37"/>
    </row>
    <row r="181" spans="1:42" ht="105" x14ac:dyDescent="0.25">
      <c r="A181" s="28"/>
      <c r="B181" s="28"/>
      <c r="C181" s="28"/>
      <c r="D181" s="28"/>
      <c r="E181" s="29"/>
      <c r="F181" s="28"/>
      <c r="G181" s="28"/>
      <c r="H181" s="30"/>
      <c r="I181" s="447"/>
      <c r="J181" s="40"/>
      <c r="K181" s="40"/>
      <c r="L181" s="40"/>
      <c r="M181" s="40"/>
      <c r="N181" s="30">
        <f t="shared" si="6"/>
        <v>0</v>
      </c>
      <c r="O181" s="32">
        <f t="shared" si="6"/>
        <v>0</v>
      </c>
      <c r="P181" s="32">
        <f t="shared" si="6"/>
        <v>0</v>
      </c>
      <c r="Q181" s="40"/>
      <c r="R181" s="40"/>
      <c r="S181" s="32">
        <f t="shared" si="7"/>
        <v>0</v>
      </c>
      <c r="T181" s="33" t="s">
        <v>2783</v>
      </c>
      <c r="U181" s="33" t="s">
        <v>2784</v>
      </c>
      <c r="V181" s="104">
        <v>150</v>
      </c>
      <c r="W181" s="36">
        <v>150</v>
      </c>
      <c r="X181" s="37"/>
      <c r="Y181" s="37">
        <v>146</v>
      </c>
      <c r="Z181" s="37"/>
      <c r="AA181" s="28">
        <v>240</v>
      </c>
      <c r="AB181" s="37">
        <v>90</v>
      </c>
      <c r="AC181" s="37"/>
      <c r="AD181" s="37" t="s">
        <v>2785</v>
      </c>
      <c r="AE181" s="37"/>
      <c r="AF181" s="37" t="s">
        <v>192</v>
      </c>
      <c r="AG181" s="37" t="s">
        <v>192</v>
      </c>
      <c r="AH181" s="37" t="s">
        <v>192</v>
      </c>
      <c r="AI181" s="37" t="s">
        <v>192</v>
      </c>
      <c r="AJ181" s="37" t="s">
        <v>192</v>
      </c>
      <c r="AK181" s="37" t="s">
        <v>192</v>
      </c>
      <c r="AL181" s="37" t="s">
        <v>192</v>
      </c>
      <c r="AM181" s="37" t="s">
        <v>192</v>
      </c>
      <c r="AN181" s="37" t="s">
        <v>192</v>
      </c>
      <c r="AO181" s="37"/>
      <c r="AP181" s="37"/>
    </row>
    <row r="182" spans="1:42" ht="96" x14ac:dyDescent="0.25">
      <c r="A182" s="37" t="s">
        <v>52</v>
      </c>
      <c r="B182" s="37" t="s">
        <v>2465</v>
      </c>
      <c r="C182" s="37" t="s">
        <v>2574</v>
      </c>
      <c r="D182" s="37">
        <v>221630000</v>
      </c>
      <c r="E182" s="29" t="s">
        <v>2786</v>
      </c>
      <c r="F182" s="28">
        <v>22193001</v>
      </c>
      <c r="G182" s="28" t="s">
        <v>2787</v>
      </c>
      <c r="H182" s="30">
        <v>1350000000</v>
      </c>
      <c r="I182" s="447">
        <v>1350000000</v>
      </c>
      <c r="J182" s="40"/>
      <c r="K182" s="40"/>
      <c r="L182" s="40">
        <v>0</v>
      </c>
      <c r="M182" s="40"/>
      <c r="N182" s="30">
        <f t="shared" si="6"/>
        <v>1350000000</v>
      </c>
      <c r="O182" s="32">
        <f t="shared" si="6"/>
        <v>1350000000</v>
      </c>
      <c r="P182" s="32">
        <f t="shared" si="6"/>
        <v>0</v>
      </c>
      <c r="Q182" s="40"/>
      <c r="R182" s="40">
        <v>0</v>
      </c>
      <c r="S182" s="32">
        <f t="shared" si="7"/>
        <v>0</v>
      </c>
      <c r="T182" s="33">
        <v>0</v>
      </c>
      <c r="U182" s="33">
        <v>0</v>
      </c>
      <c r="V182" s="33">
        <v>0</v>
      </c>
      <c r="W182" s="37"/>
      <c r="X182" s="37"/>
      <c r="Y182" s="37"/>
      <c r="Z182" s="37"/>
      <c r="AA182" s="28">
        <v>0</v>
      </c>
      <c r="AB182" s="37"/>
      <c r="AC182" s="37"/>
      <c r="AD182" s="37"/>
      <c r="AE182" s="37"/>
      <c r="AF182" s="37"/>
      <c r="AG182" s="37"/>
      <c r="AH182" s="37"/>
      <c r="AI182" s="37"/>
      <c r="AJ182" s="37"/>
      <c r="AK182" s="37"/>
      <c r="AL182" s="37"/>
      <c r="AM182" s="37"/>
      <c r="AN182" s="37"/>
      <c r="AO182" s="37"/>
      <c r="AP182" s="37"/>
    </row>
    <row r="183" spans="1:42" ht="30" x14ac:dyDescent="0.25">
      <c r="A183" s="28"/>
      <c r="B183" s="28"/>
      <c r="C183" s="28"/>
      <c r="D183" s="28"/>
      <c r="E183" s="29"/>
      <c r="F183" s="28"/>
      <c r="G183" s="28"/>
      <c r="H183" s="30"/>
      <c r="I183" s="447"/>
      <c r="J183" s="40"/>
      <c r="K183" s="40"/>
      <c r="L183" s="40"/>
      <c r="M183" s="40"/>
      <c r="N183" s="30">
        <f t="shared" si="6"/>
        <v>0</v>
      </c>
      <c r="O183" s="32">
        <f t="shared" si="6"/>
        <v>0</v>
      </c>
      <c r="P183" s="32">
        <f t="shared" si="6"/>
        <v>0</v>
      </c>
      <c r="Q183" s="40"/>
      <c r="R183" s="40"/>
      <c r="S183" s="32">
        <f t="shared" si="7"/>
        <v>0</v>
      </c>
      <c r="T183" s="33" t="s">
        <v>2788</v>
      </c>
      <c r="U183" s="33" t="s">
        <v>1314</v>
      </c>
      <c r="V183" s="33">
        <v>1</v>
      </c>
      <c r="W183" s="37">
        <v>1</v>
      </c>
      <c r="X183" s="37"/>
      <c r="Y183" s="37">
        <v>1</v>
      </c>
      <c r="Z183" s="37"/>
      <c r="AA183" s="28">
        <v>30</v>
      </c>
      <c r="AB183" s="37">
        <v>30</v>
      </c>
      <c r="AC183" s="37"/>
      <c r="AD183" s="37" t="s">
        <v>2789</v>
      </c>
      <c r="AE183" s="37"/>
      <c r="AF183" s="37"/>
      <c r="AG183" s="37"/>
      <c r="AH183" s="37"/>
      <c r="AI183" s="37" t="s">
        <v>192</v>
      </c>
      <c r="AJ183" s="37"/>
      <c r="AK183" s="37"/>
      <c r="AL183" s="37"/>
      <c r="AM183" s="37"/>
      <c r="AN183" s="37"/>
      <c r="AO183" s="37"/>
      <c r="AP183" s="37"/>
    </row>
    <row r="184" spans="1:42" ht="75" x14ac:dyDescent="0.25">
      <c r="A184" s="28"/>
      <c r="B184" s="28"/>
      <c r="C184" s="28"/>
      <c r="D184" s="28"/>
      <c r="E184" s="29"/>
      <c r="F184" s="28"/>
      <c r="G184" s="28"/>
      <c r="H184" s="30"/>
      <c r="I184" s="447"/>
      <c r="J184" s="40"/>
      <c r="K184" s="40"/>
      <c r="L184" s="40"/>
      <c r="M184" s="40"/>
      <c r="N184" s="30">
        <f t="shared" si="6"/>
        <v>0</v>
      </c>
      <c r="O184" s="32">
        <f t="shared" si="6"/>
        <v>0</v>
      </c>
      <c r="P184" s="32">
        <f t="shared" si="6"/>
        <v>0</v>
      </c>
      <c r="Q184" s="40"/>
      <c r="R184" s="40"/>
      <c r="S184" s="32">
        <f t="shared" si="7"/>
        <v>0</v>
      </c>
      <c r="T184" s="33" t="s">
        <v>2790</v>
      </c>
      <c r="U184" s="33" t="s">
        <v>2791</v>
      </c>
      <c r="V184" s="33">
        <v>35</v>
      </c>
      <c r="W184" s="37">
        <v>27</v>
      </c>
      <c r="X184" s="37"/>
      <c r="Y184" s="37">
        <v>0</v>
      </c>
      <c r="Z184" s="37"/>
      <c r="AA184" s="28">
        <v>120</v>
      </c>
      <c r="AB184" s="37">
        <v>0</v>
      </c>
      <c r="AC184" s="37"/>
      <c r="AD184" s="37" t="s">
        <v>2792</v>
      </c>
      <c r="AE184" s="37"/>
      <c r="AF184" s="37" t="s">
        <v>192</v>
      </c>
      <c r="AG184" s="37" t="s">
        <v>192</v>
      </c>
      <c r="AH184" s="37" t="s">
        <v>192</v>
      </c>
      <c r="AI184" s="37" t="s">
        <v>192</v>
      </c>
      <c r="AJ184" s="37"/>
      <c r="AK184" s="37"/>
      <c r="AL184" s="37"/>
      <c r="AM184" s="37"/>
      <c r="AN184" s="37"/>
      <c r="AO184" s="37"/>
      <c r="AP184" s="37"/>
    </row>
    <row r="185" spans="1:42" ht="60" x14ac:dyDescent="0.25">
      <c r="A185" s="28"/>
      <c r="B185" s="28"/>
      <c r="C185" s="28"/>
      <c r="D185" s="28"/>
      <c r="E185" s="29"/>
      <c r="F185" s="28"/>
      <c r="G185" s="28"/>
      <c r="H185" s="30"/>
      <c r="I185" s="447"/>
      <c r="J185" s="40"/>
      <c r="K185" s="40"/>
      <c r="L185" s="40"/>
      <c r="M185" s="40"/>
      <c r="N185" s="30">
        <f t="shared" si="6"/>
        <v>0</v>
      </c>
      <c r="O185" s="32">
        <f t="shared" si="6"/>
        <v>0</v>
      </c>
      <c r="P185" s="32">
        <f t="shared" si="6"/>
        <v>0</v>
      </c>
      <c r="Q185" s="40"/>
      <c r="R185" s="40"/>
      <c r="S185" s="32">
        <f t="shared" si="7"/>
        <v>0</v>
      </c>
      <c r="T185" s="33" t="s">
        <v>2793</v>
      </c>
      <c r="U185" s="33" t="s">
        <v>2794</v>
      </c>
      <c r="V185" s="33">
        <v>300</v>
      </c>
      <c r="W185" s="37">
        <v>0</v>
      </c>
      <c r="X185" s="37"/>
      <c r="Y185" s="37">
        <v>0</v>
      </c>
      <c r="Z185" s="37"/>
      <c r="AA185" s="28">
        <v>120</v>
      </c>
      <c r="AB185" s="37">
        <v>0</v>
      </c>
      <c r="AC185" s="37"/>
      <c r="AD185" s="37" t="s">
        <v>2795</v>
      </c>
      <c r="AE185" s="37"/>
      <c r="AF185" s="37"/>
      <c r="AG185" s="37"/>
      <c r="AH185" s="37"/>
      <c r="AI185" s="37"/>
      <c r="AJ185" s="37"/>
      <c r="AK185" s="37" t="s">
        <v>192</v>
      </c>
      <c r="AL185" s="37" t="s">
        <v>192</v>
      </c>
      <c r="AM185" s="37" t="s">
        <v>192</v>
      </c>
      <c r="AN185" s="37" t="s">
        <v>192</v>
      </c>
      <c r="AO185" s="37"/>
      <c r="AP185" s="37"/>
    </row>
    <row r="186" spans="1:42" ht="45" x14ac:dyDescent="0.25">
      <c r="A186" s="28"/>
      <c r="B186" s="28"/>
      <c r="C186" s="28"/>
      <c r="D186" s="28"/>
      <c r="E186" s="29"/>
      <c r="F186" s="28"/>
      <c r="G186" s="28"/>
      <c r="H186" s="30"/>
      <c r="I186" s="447"/>
      <c r="J186" s="40"/>
      <c r="K186" s="40"/>
      <c r="L186" s="40"/>
      <c r="M186" s="40"/>
      <c r="N186" s="30">
        <f t="shared" si="6"/>
        <v>0</v>
      </c>
      <c r="O186" s="32">
        <f t="shared" si="6"/>
        <v>0</v>
      </c>
      <c r="P186" s="32">
        <f t="shared" si="6"/>
        <v>0</v>
      </c>
      <c r="Q186" s="40"/>
      <c r="R186" s="40"/>
      <c r="S186" s="32">
        <f t="shared" si="7"/>
        <v>0</v>
      </c>
      <c r="T186" s="33" t="s">
        <v>2796</v>
      </c>
      <c r="U186" s="33" t="s">
        <v>1314</v>
      </c>
      <c r="V186" s="33">
        <v>1</v>
      </c>
      <c r="W186" s="37">
        <v>0</v>
      </c>
      <c r="X186" s="37"/>
      <c r="Y186" s="37">
        <v>0</v>
      </c>
      <c r="Z186" s="37"/>
      <c r="AA186" s="28">
        <v>30</v>
      </c>
      <c r="AB186" s="37">
        <v>0</v>
      </c>
      <c r="AC186" s="37"/>
      <c r="AD186" s="37" t="s">
        <v>2797</v>
      </c>
      <c r="AE186" s="37"/>
      <c r="AF186" s="37"/>
      <c r="AG186" s="37"/>
      <c r="AH186" s="37"/>
      <c r="AI186" s="37"/>
      <c r="AJ186" s="37"/>
      <c r="AK186" s="37"/>
      <c r="AL186" s="37"/>
      <c r="AM186" s="37"/>
      <c r="AN186" s="37"/>
      <c r="AO186" s="37" t="s">
        <v>192</v>
      </c>
      <c r="AP186" s="37"/>
    </row>
    <row r="187" spans="1:42" ht="84" x14ac:dyDescent="0.25">
      <c r="A187" s="37" t="s">
        <v>52</v>
      </c>
      <c r="B187" s="37" t="s">
        <v>2465</v>
      </c>
      <c r="C187" s="37" t="s">
        <v>2596</v>
      </c>
      <c r="D187" s="37">
        <v>221710007</v>
      </c>
      <c r="E187" s="29" t="s">
        <v>2798</v>
      </c>
      <c r="F187" s="28">
        <v>22073001</v>
      </c>
      <c r="G187" s="28" t="s">
        <v>2799</v>
      </c>
      <c r="H187" s="30">
        <v>3000000000</v>
      </c>
      <c r="I187" s="447">
        <v>5500000000</v>
      </c>
      <c r="J187" s="40"/>
      <c r="K187" s="40"/>
      <c r="L187" s="40"/>
      <c r="M187" s="40"/>
      <c r="N187" s="30">
        <f t="shared" si="6"/>
        <v>3000000000</v>
      </c>
      <c r="O187" s="32">
        <f t="shared" si="6"/>
        <v>5500000000</v>
      </c>
      <c r="P187" s="32">
        <f t="shared" si="6"/>
        <v>0</v>
      </c>
      <c r="Q187" s="40">
        <v>4430000000</v>
      </c>
      <c r="R187" s="40"/>
      <c r="S187" s="32">
        <f t="shared" si="7"/>
        <v>4430000000</v>
      </c>
      <c r="T187" s="33">
        <v>0</v>
      </c>
      <c r="U187" s="33">
        <v>0</v>
      </c>
      <c r="V187" s="33">
        <v>0</v>
      </c>
      <c r="W187" s="37"/>
      <c r="X187" s="37"/>
      <c r="Y187" s="37"/>
      <c r="Z187" s="37"/>
      <c r="AA187" s="28">
        <v>0</v>
      </c>
      <c r="AB187" s="37"/>
      <c r="AC187" s="37"/>
      <c r="AD187" s="37"/>
      <c r="AE187" s="37"/>
      <c r="AF187" s="37"/>
      <c r="AG187" s="37"/>
      <c r="AH187" s="37"/>
      <c r="AI187" s="37"/>
      <c r="AJ187" s="37"/>
      <c r="AK187" s="37"/>
      <c r="AL187" s="37"/>
      <c r="AM187" s="37"/>
      <c r="AN187" s="37"/>
      <c r="AO187" s="37"/>
      <c r="AP187" s="37"/>
    </row>
    <row r="188" spans="1:42" ht="48" x14ac:dyDescent="0.25">
      <c r="A188" s="28"/>
      <c r="B188" s="28"/>
      <c r="C188" s="28"/>
      <c r="D188" s="28"/>
      <c r="E188" s="29"/>
      <c r="F188" s="28"/>
      <c r="G188" s="28"/>
      <c r="H188" s="30"/>
      <c r="I188" s="447"/>
      <c r="J188" s="40"/>
      <c r="K188" s="40"/>
      <c r="L188" s="40"/>
      <c r="M188" s="40"/>
      <c r="N188" s="30">
        <f t="shared" si="6"/>
        <v>0</v>
      </c>
      <c r="O188" s="32">
        <f t="shared" si="6"/>
        <v>0</v>
      </c>
      <c r="P188" s="32">
        <f t="shared" si="6"/>
        <v>0</v>
      </c>
      <c r="Q188" s="40"/>
      <c r="R188" s="40"/>
      <c r="S188" s="32">
        <f t="shared" si="7"/>
        <v>0</v>
      </c>
      <c r="T188" s="33" t="s">
        <v>2800</v>
      </c>
      <c r="U188" s="33" t="s">
        <v>2801</v>
      </c>
      <c r="V188" s="33">
        <v>1</v>
      </c>
      <c r="W188" s="10">
        <v>1</v>
      </c>
      <c r="X188" s="37"/>
      <c r="Y188" s="37">
        <v>1</v>
      </c>
      <c r="Z188" s="37"/>
      <c r="AA188" s="28">
        <v>60</v>
      </c>
      <c r="AB188" s="37">
        <v>60</v>
      </c>
      <c r="AC188" s="37"/>
      <c r="AD188" s="37"/>
      <c r="AE188" s="37"/>
      <c r="AF188" s="37"/>
      <c r="AG188" s="37"/>
      <c r="AH188" s="37"/>
      <c r="AI188" s="37"/>
      <c r="AJ188" s="37"/>
      <c r="AK188" s="37"/>
      <c r="AL188" s="37"/>
      <c r="AM188" s="37"/>
      <c r="AN188" s="37" t="s">
        <v>192</v>
      </c>
      <c r="AO188" s="37" t="s">
        <v>192</v>
      </c>
      <c r="AP188" s="37"/>
    </row>
    <row r="189" spans="1:42" ht="36" x14ac:dyDescent="0.25">
      <c r="A189" s="28"/>
      <c r="B189" s="28"/>
      <c r="C189" s="28"/>
      <c r="D189" s="28"/>
      <c r="E189" s="29"/>
      <c r="F189" s="28"/>
      <c r="G189" s="28"/>
      <c r="H189" s="30"/>
      <c r="I189" s="447"/>
      <c r="J189" s="40"/>
      <c r="K189" s="40"/>
      <c r="L189" s="40"/>
      <c r="M189" s="40"/>
      <c r="N189" s="30">
        <f t="shared" si="6"/>
        <v>0</v>
      </c>
      <c r="O189" s="32">
        <f t="shared" si="6"/>
        <v>0</v>
      </c>
      <c r="P189" s="32">
        <f t="shared" si="6"/>
        <v>0</v>
      </c>
      <c r="Q189" s="40"/>
      <c r="R189" s="40"/>
      <c r="S189" s="32">
        <f t="shared" si="7"/>
        <v>0</v>
      </c>
      <c r="T189" s="33" t="s">
        <v>2802</v>
      </c>
      <c r="U189" s="33" t="s">
        <v>2803</v>
      </c>
      <c r="V189" s="33">
        <v>546408</v>
      </c>
      <c r="W189" s="10">
        <v>546408</v>
      </c>
      <c r="X189" s="37"/>
      <c r="Y189" s="37">
        <v>521671</v>
      </c>
      <c r="Z189" s="37"/>
      <c r="AA189" s="28">
        <v>200</v>
      </c>
      <c r="AB189" s="37">
        <v>100</v>
      </c>
      <c r="AC189" s="37"/>
      <c r="AD189" s="37"/>
      <c r="AE189" s="37"/>
      <c r="AF189" s="37" t="s">
        <v>192</v>
      </c>
      <c r="AG189" s="37" t="s">
        <v>192</v>
      </c>
      <c r="AH189" s="37" t="s">
        <v>192</v>
      </c>
      <c r="AI189" s="37" t="s">
        <v>192</v>
      </c>
      <c r="AJ189" s="37" t="s">
        <v>192</v>
      </c>
      <c r="AK189" s="37" t="s">
        <v>192</v>
      </c>
      <c r="AL189" s="37" t="s">
        <v>192</v>
      </c>
      <c r="AM189" s="37" t="s">
        <v>192</v>
      </c>
      <c r="AN189" s="37" t="s">
        <v>192</v>
      </c>
      <c r="AO189" s="37" t="s">
        <v>192</v>
      </c>
      <c r="AP189" s="37"/>
    </row>
    <row r="190" spans="1:42" ht="36" x14ac:dyDescent="0.25">
      <c r="A190" s="28"/>
      <c r="B190" s="28"/>
      <c r="C190" s="28"/>
      <c r="D190" s="28"/>
      <c r="E190" s="29"/>
      <c r="F190" s="28"/>
      <c r="G190" s="28"/>
      <c r="H190" s="30"/>
      <c r="I190" s="447"/>
      <c r="J190" s="40"/>
      <c r="K190" s="40"/>
      <c r="L190" s="40"/>
      <c r="M190" s="40"/>
      <c r="N190" s="30">
        <f t="shared" si="6"/>
        <v>0</v>
      </c>
      <c r="O190" s="32">
        <f t="shared" si="6"/>
        <v>0</v>
      </c>
      <c r="P190" s="32">
        <f t="shared" si="6"/>
        <v>0</v>
      </c>
      <c r="Q190" s="40"/>
      <c r="R190" s="40"/>
      <c r="S190" s="32">
        <f t="shared" si="7"/>
        <v>0</v>
      </c>
      <c r="T190" s="33" t="s">
        <v>2804</v>
      </c>
      <c r="U190" s="33" t="s">
        <v>2805</v>
      </c>
      <c r="V190" s="33">
        <v>100</v>
      </c>
      <c r="W190" s="10">
        <v>100</v>
      </c>
      <c r="X190" s="37"/>
      <c r="Y190" s="37">
        <v>110</v>
      </c>
      <c r="Z190" s="37"/>
      <c r="AA190" s="28">
        <v>200</v>
      </c>
      <c r="AB190" s="37">
        <v>100</v>
      </c>
      <c r="AC190" s="37"/>
      <c r="AD190" s="37"/>
      <c r="AE190" s="37"/>
      <c r="AF190" s="37"/>
      <c r="AG190" s="37"/>
      <c r="AH190" s="37" t="s">
        <v>192</v>
      </c>
      <c r="AI190" s="37" t="s">
        <v>192</v>
      </c>
      <c r="AJ190" s="37" t="s">
        <v>192</v>
      </c>
      <c r="AK190" s="37" t="s">
        <v>192</v>
      </c>
      <c r="AL190" s="37" t="s">
        <v>192</v>
      </c>
      <c r="AM190" s="37" t="s">
        <v>192</v>
      </c>
      <c r="AN190" s="37" t="s">
        <v>192</v>
      </c>
      <c r="AO190" s="37" t="s">
        <v>192</v>
      </c>
      <c r="AP190" s="37"/>
    </row>
    <row r="191" spans="1:42" ht="36" x14ac:dyDescent="0.25">
      <c r="A191" s="28"/>
      <c r="B191" s="28"/>
      <c r="C191" s="28"/>
      <c r="D191" s="28"/>
      <c r="E191" s="29"/>
      <c r="F191" s="28"/>
      <c r="G191" s="28"/>
      <c r="H191" s="30"/>
      <c r="I191" s="447"/>
      <c r="J191" s="40"/>
      <c r="K191" s="40"/>
      <c r="L191" s="40"/>
      <c r="M191" s="40"/>
      <c r="N191" s="30">
        <f t="shared" si="6"/>
        <v>0</v>
      </c>
      <c r="O191" s="32">
        <f t="shared" si="6"/>
        <v>0</v>
      </c>
      <c r="P191" s="32">
        <f t="shared" si="6"/>
        <v>0</v>
      </c>
      <c r="Q191" s="40"/>
      <c r="R191" s="40"/>
      <c r="S191" s="32">
        <f t="shared" si="7"/>
        <v>0</v>
      </c>
      <c r="T191" s="33" t="s">
        <v>2806</v>
      </c>
      <c r="U191" s="33" t="s">
        <v>2807</v>
      </c>
      <c r="V191" s="33">
        <v>28000</v>
      </c>
      <c r="W191" s="10">
        <v>28000</v>
      </c>
      <c r="X191" s="37"/>
      <c r="Y191" s="37">
        <v>30500</v>
      </c>
      <c r="Z191" s="37"/>
      <c r="AA191" s="28">
        <v>200</v>
      </c>
      <c r="AB191" s="37">
        <v>90</v>
      </c>
      <c r="AC191" s="37"/>
      <c r="AD191" s="37"/>
      <c r="AE191" s="37"/>
      <c r="AF191" s="37"/>
      <c r="AG191" s="37"/>
      <c r="AH191" s="37" t="s">
        <v>192</v>
      </c>
      <c r="AI191" s="37" t="s">
        <v>192</v>
      </c>
      <c r="AJ191" s="37" t="s">
        <v>192</v>
      </c>
      <c r="AK191" s="37" t="s">
        <v>192</v>
      </c>
      <c r="AL191" s="37" t="s">
        <v>192</v>
      </c>
      <c r="AM191" s="37" t="s">
        <v>192</v>
      </c>
      <c r="AN191" s="37" t="s">
        <v>192</v>
      </c>
      <c r="AO191" s="37" t="s">
        <v>192</v>
      </c>
      <c r="AP191" s="37"/>
    </row>
    <row r="192" spans="1:42" x14ac:dyDescent="0.25">
      <c r="A192" s="28"/>
      <c r="B192" s="28"/>
      <c r="C192" s="28"/>
      <c r="D192" s="28"/>
      <c r="E192" s="29"/>
      <c r="F192" s="28"/>
      <c r="G192" s="28"/>
      <c r="H192" s="30"/>
      <c r="I192" s="447"/>
      <c r="J192" s="40"/>
      <c r="K192" s="40"/>
      <c r="L192" s="40"/>
      <c r="M192" s="40"/>
      <c r="N192" s="30">
        <f t="shared" si="6"/>
        <v>0</v>
      </c>
      <c r="O192" s="32">
        <f t="shared" si="6"/>
        <v>0</v>
      </c>
      <c r="P192" s="32">
        <f t="shared" si="6"/>
        <v>0</v>
      </c>
      <c r="Q192" s="40"/>
      <c r="R192" s="40"/>
      <c r="S192" s="32">
        <f t="shared" si="7"/>
        <v>0</v>
      </c>
      <c r="T192" s="33">
        <v>0</v>
      </c>
      <c r="U192" s="33">
        <v>0</v>
      </c>
      <c r="V192" s="33">
        <v>0</v>
      </c>
      <c r="W192" s="37"/>
      <c r="X192" s="37"/>
      <c r="Y192" s="37"/>
      <c r="Z192" s="37"/>
      <c r="AA192" s="28">
        <v>0</v>
      </c>
      <c r="AB192" s="37"/>
      <c r="AC192" s="37"/>
      <c r="AD192" s="37"/>
      <c r="AE192" s="37"/>
      <c r="AF192" s="37"/>
      <c r="AG192" s="37"/>
      <c r="AH192" s="37"/>
      <c r="AI192" s="37"/>
      <c r="AJ192" s="37"/>
      <c r="AK192" s="37"/>
      <c r="AL192" s="37"/>
      <c r="AM192" s="37"/>
      <c r="AN192" s="37"/>
      <c r="AO192" s="37"/>
      <c r="AP192" s="37"/>
    </row>
    <row r="193" spans="1:42" ht="96" x14ac:dyDescent="0.25">
      <c r="A193" s="37" t="s">
        <v>52</v>
      </c>
      <c r="B193" s="37" t="s">
        <v>53</v>
      </c>
      <c r="C193" s="37" t="s">
        <v>2620</v>
      </c>
      <c r="D193" s="37">
        <v>222920000</v>
      </c>
      <c r="E193" s="29" t="s">
        <v>2808</v>
      </c>
      <c r="F193" s="28">
        <v>22162001</v>
      </c>
      <c r="G193" s="28" t="s">
        <v>2809</v>
      </c>
      <c r="H193" s="30">
        <v>1300000000</v>
      </c>
      <c r="I193" s="449">
        <v>2673157500</v>
      </c>
      <c r="J193" s="40"/>
      <c r="K193" s="40"/>
      <c r="L193" s="40"/>
      <c r="M193" s="40"/>
      <c r="N193" s="30">
        <f t="shared" si="6"/>
        <v>1300000000</v>
      </c>
      <c r="O193" s="32">
        <f t="shared" si="6"/>
        <v>2673157500</v>
      </c>
      <c r="P193" s="32">
        <f t="shared" si="6"/>
        <v>0</v>
      </c>
      <c r="Q193" s="40">
        <v>2597920000</v>
      </c>
      <c r="R193" s="40"/>
      <c r="S193" s="32">
        <f t="shared" si="7"/>
        <v>2597920000</v>
      </c>
      <c r="T193" s="33">
        <v>0</v>
      </c>
      <c r="U193" s="33">
        <v>0</v>
      </c>
      <c r="V193" s="33">
        <v>0</v>
      </c>
      <c r="W193" s="37"/>
      <c r="X193" s="37"/>
      <c r="Y193" s="37"/>
      <c r="Z193" s="37"/>
      <c r="AA193" s="28">
        <v>0</v>
      </c>
      <c r="AB193" s="37"/>
      <c r="AC193" s="37"/>
      <c r="AD193" s="37"/>
      <c r="AE193" s="37"/>
      <c r="AF193" s="37"/>
      <c r="AG193" s="37"/>
      <c r="AH193" s="37"/>
      <c r="AI193" s="37"/>
      <c r="AJ193" s="37"/>
      <c r="AK193" s="37"/>
      <c r="AL193" s="37"/>
      <c r="AM193" s="37"/>
      <c r="AN193" s="37"/>
      <c r="AO193" s="37"/>
      <c r="AP193" s="37"/>
    </row>
    <row r="194" spans="1:42" ht="60" x14ac:dyDescent="0.25">
      <c r="A194" s="28"/>
      <c r="B194" s="28"/>
      <c r="C194" s="28"/>
      <c r="D194" s="28"/>
      <c r="E194" s="29"/>
      <c r="F194" s="28"/>
      <c r="G194" s="28"/>
      <c r="H194" s="30"/>
      <c r="I194" s="447"/>
      <c r="J194" s="40"/>
      <c r="K194" s="40"/>
      <c r="L194" s="40"/>
      <c r="M194" s="40"/>
      <c r="N194" s="30">
        <f t="shared" si="6"/>
        <v>0</v>
      </c>
      <c r="O194" s="32">
        <f t="shared" si="6"/>
        <v>0</v>
      </c>
      <c r="P194" s="32">
        <f t="shared" si="6"/>
        <v>0</v>
      </c>
      <c r="Q194" s="40"/>
      <c r="R194" s="40"/>
      <c r="S194" s="32">
        <f t="shared" si="7"/>
        <v>0</v>
      </c>
      <c r="T194" s="33" t="s">
        <v>2810</v>
      </c>
      <c r="U194" s="33" t="s">
        <v>2680</v>
      </c>
      <c r="V194" s="33">
        <v>300</v>
      </c>
      <c r="W194" s="37">
        <v>300</v>
      </c>
      <c r="X194" s="37"/>
      <c r="Y194" s="133">
        <v>269</v>
      </c>
      <c r="Z194" s="37"/>
      <c r="AA194" s="28">
        <v>240</v>
      </c>
      <c r="AB194" s="37">
        <v>60</v>
      </c>
      <c r="AC194" s="37"/>
      <c r="AD194" s="37"/>
      <c r="AE194" s="37"/>
      <c r="AF194" s="37"/>
      <c r="AG194" s="37"/>
      <c r="AH194" s="37"/>
      <c r="AI194" s="37" t="s">
        <v>192</v>
      </c>
      <c r="AJ194" s="37" t="s">
        <v>192</v>
      </c>
      <c r="AK194" s="37" t="s">
        <v>192</v>
      </c>
      <c r="AL194" s="37" t="s">
        <v>192</v>
      </c>
      <c r="AM194" s="37" t="s">
        <v>192</v>
      </c>
      <c r="AN194" s="37" t="s">
        <v>192</v>
      </c>
      <c r="AO194" s="37" t="s">
        <v>192</v>
      </c>
      <c r="AP194" s="37"/>
    </row>
    <row r="195" spans="1:42" ht="72" x14ac:dyDescent="0.25">
      <c r="A195" s="28"/>
      <c r="B195" s="28"/>
      <c r="C195" s="28"/>
      <c r="D195" s="28"/>
      <c r="E195" s="29"/>
      <c r="F195" s="28"/>
      <c r="G195" s="28"/>
      <c r="H195" s="30"/>
      <c r="I195" s="447"/>
      <c r="J195" s="40"/>
      <c r="K195" s="40"/>
      <c r="L195" s="40"/>
      <c r="M195" s="40"/>
      <c r="N195" s="30">
        <f t="shared" ref="N195:P206" si="8">H195+K195</f>
        <v>0</v>
      </c>
      <c r="O195" s="32">
        <f t="shared" si="8"/>
        <v>0</v>
      </c>
      <c r="P195" s="32">
        <f t="shared" si="8"/>
        <v>0</v>
      </c>
      <c r="Q195" s="40"/>
      <c r="R195" s="40"/>
      <c r="S195" s="32">
        <f t="shared" si="7"/>
        <v>0</v>
      </c>
      <c r="T195" s="33" t="s">
        <v>2811</v>
      </c>
      <c r="U195" s="33" t="s">
        <v>2812</v>
      </c>
      <c r="V195" s="33">
        <v>676</v>
      </c>
      <c r="W195" s="37">
        <v>676</v>
      </c>
      <c r="X195" s="37"/>
      <c r="Y195" s="133">
        <v>0</v>
      </c>
      <c r="Z195" s="37"/>
      <c r="AA195" s="28">
        <v>240</v>
      </c>
      <c r="AB195" s="37">
        <v>148</v>
      </c>
      <c r="AC195" s="37"/>
      <c r="AD195" s="37"/>
      <c r="AE195" s="37"/>
      <c r="AF195" s="37" t="s">
        <v>192</v>
      </c>
      <c r="AG195" s="37" t="s">
        <v>192</v>
      </c>
      <c r="AH195" s="37" t="s">
        <v>192</v>
      </c>
      <c r="AI195" s="37" t="s">
        <v>192</v>
      </c>
      <c r="AJ195" s="37" t="s">
        <v>192</v>
      </c>
      <c r="AK195" s="37" t="s">
        <v>192</v>
      </c>
      <c r="AL195" s="37" t="s">
        <v>192</v>
      </c>
      <c r="AM195" s="37" t="s">
        <v>192</v>
      </c>
      <c r="AN195" s="37" t="s">
        <v>192</v>
      </c>
      <c r="AO195" s="37" t="s">
        <v>192</v>
      </c>
      <c r="AP195" s="37"/>
    </row>
    <row r="196" spans="1:42" ht="180" x14ac:dyDescent="0.25">
      <c r="A196" s="28"/>
      <c r="B196" s="28"/>
      <c r="C196" s="28"/>
      <c r="D196" s="28"/>
      <c r="E196" s="29"/>
      <c r="F196" s="28"/>
      <c r="G196" s="28"/>
      <c r="H196" s="30"/>
      <c r="I196" s="447"/>
      <c r="J196" s="40"/>
      <c r="K196" s="40"/>
      <c r="L196" s="40"/>
      <c r="M196" s="40"/>
      <c r="N196" s="30">
        <f t="shared" si="8"/>
        <v>0</v>
      </c>
      <c r="O196" s="32">
        <f t="shared" si="8"/>
        <v>0</v>
      </c>
      <c r="P196" s="32">
        <f t="shared" si="8"/>
        <v>0</v>
      </c>
      <c r="Q196" s="40"/>
      <c r="R196" s="40"/>
      <c r="S196" s="32">
        <f t="shared" si="7"/>
        <v>0</v>
      </c>
      <c r="T196" s="33" t="s">
        <v>2813</v>
      </c>
      <c r="U196" s="33" t="s">
        <v>2814</v>
      </c>
      <c r="V196" s="33">
        <v>100</v>
      </c>
      <c r="W196" s="36">
        <v>2749</v>
      </c>
      <c r="X196" s="37"/>
      <c r="Y196" s="133">
        <v>2749</v>
      </c>
      <c r="Z196" s="37"/>
      <c r="AA196" s="28">
        <v>240</v>
      </c>
      <c r="AB196" s="37">
        <v>60</v>
      </c>
      <c r="AC196" s="37"/>
      <c r="AD196" s="37" t="s">
        <v>2815</v>
      </c>
      <c r="AE196" s="37"/>
      <c r="AF196" s="37"/>
      <c r="AG196" s="37"/>
      <c r="AH196" s="37"/>
      <c r="AI196" s="37" t="s">
        <v>192</v>
      </c>
      <c r="AJ196" s="37" t="s">
        <v>192</v>
      </c>
      <c r="AK196" s="37" t="s">
        <v>192</v>
      </c>
      <c r="AL196" s="37" t="s">
        <v>192</v>
      </c>
      <c r="AM196" s="37" t="s">
        <v>192</v>
      </c>
      <c r="AN196" s="37" t="s">
        <v>192</v>
      </c>
      <c r="AO196" s="37" t="s">
        <v>192</v>
      </c>
      <c r="AP196" s="37"/>
    </row>
    <row r="197" spans="1:42" ht="48" x14ac:dyDescent="0.25">
      <c r="A197" s="28"/>
      <c r="B197" s="28"/>
      <c r="C197" s="28"/>
      <c r="D197" s="28"/>
      <c r="E197" s="29"/>
      <c r="F197" s="28"/>
      <c r="G197" s="28"/>
      <c r="H197" s="30"/>
      <c r="I197" s="447"/>
      <c r="J197" s="40"/>
      <c r="K197" s="40"/>
      <c r="L197" s="40"/>
      <c r="M197" s="40"/>
      <c r="N197" s="30">
        <f t="shared" si="8"/>
        <v>0</v>
      </c>
      <c r="O197" s="32">
        <f t="shared" si="8"/>
        <v>0</v>
      </c>
      <c r="P197" s="32">
        <f t="shared" si="8"/>
        <v>0</v>
      </c>
      <c r="Q197" s="40"/>
      <c r="R197" s="40"/>
      <c r="S197" s="32">
        <f t="shared" si="7"/>
        <v>0</v>
      </c>
      <c r="T197" s="33" t="s">
        <v>2816</v>
      </c>
      <c r="U197" s="33" t="s">
        <v>2817</v>
      </c>
      <c r="V197" s="33">
        <v>300</v>
      </c>
      <c r="W197" s="36">
        <v>359</v>
      </c>
      <c r="X197" s="37"/>
      <c r="Y197" s="133">
        <v>359</v>
      </c>
      <c r="Z197" s="37"/>
      <c r="AA197" s="28">
        <v>300</v>
      </c>
      <c r="AB197" s="37">
        <v>148</v>
      </c>
      <c r="AC197" s="37"/>
      <c r="AD197" s="37"/>
      <c r="AE197" s="37"/>
      <c r="AF197" s="37" t="s">
        <v>192</v>
      </c>
      <c r="AG197" s="37" t="s">
        <v>192</v>
      </c>
      <c r="AH197" s="37" t="s">
        <v>192</v>
      </c>
      <c r="AI197" s="37" t="s">
        <v>192</v>
      </c>
      <c r="AJ197" s="37" t="s">
        <v>192</v>
      </c>
      <c r="AK197" s="37" t="s">
        <v>192</v>
      </c>
      <c r="AL197" s="37" t="s">
        <v>192</v>
      </c>
      <c r="AM197" s="37" t="s">
        <v>192</v>
      </c>
      <c r="AN197" s="37" t="s">
        <v>192</v>
      </c>
      <c r="AO197" s="37" t="s">
        <v>192</v>
      </c>
      <c r="AP197" s="37"/>
    </row>
    <row r="198" spans="1:42" ht="36" x14ac:dyDescent="0.25">
      <c r="A198" s="28"/>
      <c r="B198" s="28"/>
      <c r="C198" s="28"/>
      <c r="D198" s="28"/>
      <c r="E198" s="29"/>
      <c r="F198" s="28"/>
      <c r="G198" s="28"/>
      <c r="H198" s="30"/>
      <c r="I198" s="447"/>
      <c r="J198" s="40"/>
      <c r="K198" s="40"/>
      <c r="L198" s="40"/>
      <c r="M198" s="40"/>
      <c r="N198" s="30">
        <f t="shared" si="8"/>
        <v>0</v>
      </c>
      <c r="O198" s="32">
        <f t="shared" si="8"/>
        <v>0</v>
      </c>
      <c r="P198" s="32">
        <f t="shared" si="8"/>
        <v>0</v>
      </c>
      <c r="Q198" s="40"/>
      <c r="R198" s="40"/>
      <c r="S198" s="32">
        <f t="shared" si="7"/>
        <v>0</v>
      </c>
      <c r="T198" s="33" t="s">
        <v>2818</v>
      </c>
      <c r="U198" s="33" t="s">
        <v>2817</v>
      </c>
      <c r="V198" s="33">
        <v>300</v>
      </c>
      <c r="W198" s="36">
        <v>300</v>
      </c>
      <c r="X198" s="37"/>
      <c r="Y198" s="133">
        <v>233</v>
      </c>
      <c r="Z198" s="37"/>
      <c r="AA198" s="28">
        <v>240</v>
      </c>
      <c r="AB198" s="37">
        <v>60</v>
      </c>
      <c r="AC198" s="37"/>
      <c r="AD198" s="37"/>
      <c r="AE198" s="37"/>
      <c r="AF198" s="37"/>
      <c r="AG198" s="37"/>
      <c r="AH198" s="37"/>
      <c r="AI198" s="37" t="s">
        <v>192</v>
      </c>
      <c r="AJ198" s="37" t="s">
        <v>192</v>
      </c>
      <c r="AK198" s="37" t="s">
        <v>192</v>
      </c>
      <c r="AL198" s="37" t="s">
        <v>192</v>
      </c>
      <c r="AM198" s="37" t="s">
        <v>192</v>
      </c>
      <c r="AN198" s="37" t="s">
        <v>192</v>
      </c>
      <c r="AO198" s="37" t="s">
        <v>192</v>
      </c>
      <c r="AP198" s="37"/>
    </row>
    <row r="199" spans="1:42" ht="60" x14ac:dyDescent="0.25">
      <c r="A199" s="28"/>
      <c r="B199" s="28"/>
      <c r="C199" s="28"/>
      <c r="D199" s="28"/>
      <c r="E199" s="29"/>
      <c r="F199" s="28"/>
      <c r="G199" s="28"/>
      <c r="H199" s="30"/>
      <c r="I199" s="447"/>
      <c r="J199" s="40"/>
      <c r="K199" s="40"/>
      <c r="L199" s="40"/>
      <c r="M199" s="40"/>
      <c r="N199" s="30">
        <f t="shared" si="8"/>
        <v>0</v>
      </c>
      <c r="O199" s="32">
        <f t="shared" si="8"/>
        <v>0</v>
      </c>
      <c r="P199" s="32">
        <f t="shared" si="8"/>
        <v>0</v>
      </c>
      <c r="Q199" s="40"/>
      <c r="R199" s="40"/>
      <c r="S199" s="32">
        <f t="shared" si="7"/>
        <v>0</v>
      </c>
      <c r="T199" s="33" t="s">
        <v>2819</v>
      </c>
      <c r="U199" s="33" t="s">
        <v>2817</v>
      </c>
      <c r="V199" s="33">
        <v>5000</v>
      </c>
      <c r="W199" s="37">
        <v>5000</v>
      </c>
      <c r="X199" s="37"/>
      <c r="Y199" s="10">
        <v>0</v>
      </c>
      <c r="Z199" s="37"/>
      <c r="AA199" s="28">
        <v>240</v>
      </c>
      <c r="AB199" s="37">
        <v>60</v>
      </c>
      <c r="AC199" s="37"/>
      <c r="AD199" s="37"/>
      <c r="AE199" s="37"/>
      <c r="AF199" s="37"/>
      <c r="AG199" s="37"/>
      <c r="AH199" s="37"/>
      <c r="AI199" s="37" t="s">
        <v>192</v>
      </c>
      <c r="AJ199" s="37" t="s">
        <v>192</v>
      </c>
      <c r="AK199" s="37" t="s">
        <v>192</v>
      </c>
      <c r="AL199" s="37" t="s">
        <v>192</v>
      </c>
      <c r="AM199" s="37" t="s">
        <v>192</v>
      </c>
      <c r="AN199" s="37" t="s">
        <v>192</v>
      </c>
      <c r="AO199" s="37" t="s">
        <v>192</v>
      </c>
      <c r="AP199" s="37"/>
    </row>
    <row r="200" spans="1:42" ht="96" x14ac:dyDescent="0.25">
      <c r="A200" s="37" t="s">
        <v>52</v>
      </c>
      <c r="B200" s="37" t="s">
        <v>2465</v>
      </c>
      <c r="C200" s="37" t="s">
        <v>2466</v>
      </c>
      <c r="D200" s="37">
        <v>221130008</v>
      </c>
      <c r="E200" s="29" t="s">
        <v>2820</v>
      </c>
      <c r="F200" s="28">
        <v>22282001</v>
      </c>
      <c r="G200" s="28" t="s">
        <v>2821</v>
      </c>
      <c r="H200" s="30">
        <v>23935354000</v>
      </c>
      <c r="I200" s="447">
        <v>23935354000</v>
      </c>
      <c r="J200" s="40"/>
      <c r="K200" s="40"/>
      <c r="L200" s="40"/>
      <c r="M200" s="40"/>
      <c r="N200" s="30">
        <f t="shared" si="8"/>
        <v>23935354000</v>
      </c>
      <c r="O200" s="32">
        <f t="shared" si="8"/>
        <v>23935354000</v>
      </c>
      <c r="P200" s="32">
        <f t="shared" si="8"/>
        <v>0</v>
      </c>
      <c r="Q200" s="40">
        <v>9025904539</v>
      </c>
      <c r="R200" s="40"/>
      <c r="S200" s="32">
        <f t="shared" si="7"/>
        <v>9025904539</v>
      </c>
      <c r="T200" s="33">
        <v>0</v>
      </c>
      <c r="U200" s="33">
        <v>0</v>
      </c>
      <c r="V200" s="33">
        <v>0</v>
      </c>
      <c r="W200" s="37"/>
      <c r="X200" s="37"/>
      <c r="Y200" s="37"/>
      <c r="Z200" s="37"/>
      <c r="AA200" s="28">
        <v>0</v>
      </c>
      <c r="AB200" s="37"/>
      <c r="AC200" s="37"/>
      <c r="AD200" s="37"/>
      <c r="AE200" s="37"/>
      <c r="AF200" s="37"/>
      <c r="AG200" s="37"/>
      <c r="AH200" s="37"/>
      <c r="AI200" s="37"/>
      <c r="AJ200" s="37"/>
      <c r="AK200" s="37"/>
      <c r="AL200" s="37"/>
      <c r="AM200" s="37"/>
      <c r="AN200" s="37"/>
      <c r="AO200" s="37"/>
      <c r="AP200" s="37"/>
    </row>
    <row r="201" spans="1:42" x14ac:dyDescent="0.25">
      <c r="A201" s="28"/>
      <c r="B201" s="28"/>
      <c r="C201" s="28"/>
      <c r="D201" s="28"/>
      <c r="E201" s="29"/>
      <c r="F201" s="28"/>
      <c r="G201" s="28"/>
      <c r="H201" s="30"/>
      <c r="I201" s="447"/>
      <c r="J201" s="40"/>
      <c r="K201" s="40"/>
      <c r="L201" s="40"/>
      <c r="M201" s="40"/>
      <c r="N201" s="30">
        <f t="shared" si="8"/>
        <v>0</v>
      </c>
      <c r="O201" s="32">
        <f t="shared" si="8"/>
        <v>0</v>
      </c>
      <c r="P201" s="32">
        <f t="shared" si="8"/>
        <v>0</v>
      </c>
      <c r="Q201" s="40"/>
      <c r="R201" s="40"/>
      <c r="S201" s="32">
        <f t="shared" ref="S201:S206" si="9">Q201+R201</f>
        <v>0</v>
      </c>
      <c r="T201" s="33" t="s">
        <v>2822</v>
      </c>
      <c r="U201" s="33" t="s">
        <v>2740</v>
      </c>
      <c r="V201" s="33">
        <v>12</v>
      </c>
      <c r="W201" s="10">
        <v>12</v>
      </c>
      <c r="X201" s="37"/>
      <c r="Y201" s="37">
        <v>6</v>
      </c>
      <c r="Z201" s="37"/>
      <c r="AA201" s="28">
        <v>360</v>
      </c>
      <c r="AB201" s="37">
        <v>180</v>
      </c>
      <c r="AC201" s="37"/>
      <c r="AD201" s="37"/>
      <c r="AE201" s="37" t="s">
        <v>192</v>
      </c>
      <c r="AF201" s="37" t="s">
        <v>192</v>
      </c>
      <c r="AG201" s="37" t="s">
        <v>192</v>
      </c>
      <c r="AH201" s="37" t="s">
        <v>192</v>
      </c>
      <c r="AI201" s="37" t="s">
        <v>192</v>
      </c>
      <c r="AJ201" s="37" t="s">
        <v>192</v>
      </c>
      <c r="AK201" s="37" t="s">
        <v>192</v>
      </c>
      <c r="AL201" s="37" t="s">
        <v>192</v>
      </c>
      <c r="AM201" s="37" t="s">
        <v>192</v>
      </c>
      <c r="AN201" s="37" t="s">
        <v>192</v>
      </c>
      <c r="AO201" s="37" t="s">
        <v>192</v>
      </c>
      <c r="AP201" s="37" t="s">
        <v>192</v>
      </c>
    </row>
    <row r="202" spans="1:42" ht="132" x14ac:dyDescent="0.25">
      <c r="A202" s="37" t="s">
        <v>483</v>
      </c>
      <c r="B202" s="37" t="s">
        <v>515</v>
      </c>
      <c r="C202" s="37" t="s">
        <v>1544</v>
      </c>
      <c r="D202" s="37">
        <v>243220000</v>
      </c>
      <c r="E202" s="29" t="s">
        <v>2823</v>
      </c>
      <c r="F202" s="28">
        <v>22203001</v>
      </c>
      <c r="G202" s="28" t="s">
        <v>2824</v>
      </c>
      <c r="H202" s="30">
        <v>200000000</v>
      </c>
      <c r="I202" s="447">
        <v>200000000</v>
      </c>
      <c r="J202" s="40"/>
      <c r="K202" s="40"/>
      <c r="L202" s="40"/>
      <c r="M202" s="40"/>
      <c r="N202" s="30">
        <f t="shared" si="8"/>
        <v>200000000</v>
      </c>
      <c r="O202" s="32">
        <f t="shared" si="8"/>
        <v>200000000</v>
      </c>
      <c r="P202" s="32">
        <f t="shared" si="8"/>
        <v>0</v>
      </c>
      <c r="Q202" s="40"/>
      <c r="R202" s="40"/>
      <c r="S202" s="32">
        <f t="shared" si="9"/>
        <v>0</v>
      </c>
      <c r="T202" s="33">
        <v>0</v>
      </c>
      <c r="U202" s="33">
        <v>0</v>
      </c>
      <c r="V202" s="33">
        <v>0</v>
      </c>
      <c r="W202" s="37"/>
      <c r="X202" s="37"/>
      <c r="Y202" s="37"/>
      <c r="Z202" s="37"/>
      <c r="AA202" s="28">
        <v>0</v>
      </c>
      <c r="AB202" s="37"/>
      <c r="AC202" s="37"/>
      <c r="AD202" s="37"/>
      <c r="AE202" s="37"/>
      <c r="AF202" s="37"/>
      <c r="AG202" s="37"/>
      <c r="AH202" s="37"/>
      <c r="AI202" s="37"/>
      <c r="AJ202" s="37"/>
      <c r="AK202" s="37"/>
      <c r="AL202" s="37"/>
      <c r="AM202" s="37"/>
      <c r="AN202" s="37"/>
      <c r="AO202" s="37"/>
      <c r="AP202" s="37"/>
    </row>
    <row r="203" spans="1:42" ht="72" x14ac:dyDescent="0.25">
      <c r="A203" s="28"/>
      <c r="B203" s="28"/>
      <c r="C203" s="28"/>
      <c r="D203" s="28"/>
      <c r="E203" s="29"/>
      <c r="F203" s="28"/>
      <c r="G203" s="28"/>
      <c r="H203" s="30"/>
      <c r="I203" s="447"/>
      <c r="J203" s="40"/>
      <c r="K203" s="40"/>
      <c r="L203" s="40"/>
      <c r="M203" s="40"/>
      <c r="N203" s="30">
        <f t="shared" si="8"/>
        <v>0</v>
      </c>
      <c r="O203" s="32">
        <f t="shared" si="8"/>
        <v>0</v>
      </c>
      <c r="P203" s="32">
        <f t="shared" si="8"/>
        <v>0</v>
      </c>
      <c r="Q203" s="40"/>
      <c r="R203" s="40"/>
      <c r="S203" s="32">
        <f t="shared" si="9"/>
        <v>0</v>
      </c>
      <c r="T203" s="33" t="s">
        <v>2825</v>
      </c>
      <c r="U203" s="33" t="s">
        <v>2826</v>
      </c>
      <c r="V203" s="33">
        <v>100</v>
      </c>
      <c r="W203" s="37">
        <v>100</v>
      </c>
      <c r="X203" s="37"/>
      <c r="Y203" s="37">
        <v>0</v>
      </c>
      <c r="Z203" s="37"/>
      <c r="AA203" s="28">
        <v>200</v>
      </c>
      <c r="AB203" s="37">
        <v>0</v>
      </c>
      <c r="AC203" s="37"/>
      <c r="AD203" s="37" t="s">
        <v>2827</v>
      </c>
      <c r="AE203" s="37" t="s">
        <v>192</v>
      </c>
      <c r="AF203" s="37" t="s">
        <v>192</v>
      </c>
      <c r="AG203" s="37" t="s">
        <v>192</v>
      </c>
      <c r="AH203" s="37" t="s">
        <v>192</v>
      </c>
      <c r="AI203" s="37" t="s">
        <v>192</v>
      </c>
      <c r="AJ203" s="37" t="s">
        <v>192</v>
      </c>
      <c r="AK203" s="37" t="s">
        <v>192</v>
      </c>
      <c r="AL203" s="37" t="s">
        <v>192</v>
      </c>
      <c r="AM203" s="37" t="s">
        <v>192</v>
      </c>
      <c r="AN203" s="37" t="s">
        <v>192</v>
      </c>
      <c r="AO203" s="37" t="s">
        <v>192</v>
      </c>
      <c r="AP203" s="37" t="s">
        <v>192</v>
      </c>
    </row>
    <row r="204" spans="1:42" ht="48" x14ac:dyDescent="0.25">
      <c r="A204" s="28"/>
      <c r="B204" s="28"/>
      <c r="C204" s="28"/>
      <c r="D204" s="28"/>
      <c r="E204" s="29"/>
      <c r="F204" s="28"/>
      <c r="G204" s="28"/>
      <c r="H204" s="30"/>
      <c r="I204" s="447"/>
      <c r="J204" s="40"/>
      <c r="K204" s="40"/>
      <c r="L204" s="40"/>
      <c r="M204" s="40"/>
      <c r="N204" s="30">
        <f t="shared" si="8"/>
        <v>0</v>
      </c>
      <c r="O204" s="32">
        <f t="shared" si="8"/>
        <v>0</v>
      </c>
      <c r="P204" s="32">
        <f t="shared" si="8"/>
        <v>0</v>
      </c>
      <c r="Q204" s="40"/>
      <c r="R204" s="40"/>
      <c r="S204" s="32">
        <f t="shared" si="9"/>
        <v>0</v>
      </c>
      <c r="T204" s="33" t="s">
        <v>2828</v>
      </c>
      <c r="U204" s="33" t="s">
        <v>2829</v>
      </c>
      <c r="V204" s="33">
        <v>3</v>
      </c>
      <c r="W204" s="37">
        <v>3</v>
      </c>
      <c r="X204" s="37"/>
      <c r="Y204" s="37">
        <v>0</v>
      </c>
      <c r="Z204" s="37"/>
      <c r="AA204" s="28">
        <v>100</v>
      </c>
      <c r="AB204" s="37">
        <v>0</v>
      </c>
      <c r="AC204" s="37"/>
      <c r="AD204" s="37" t="s">
        <v>2830</v>
      </c>
      <c r="AE204" s="37" t="s">
        <v>192</v>
      </c>
      <c r="AF204" s="37" t="s">
        <v>192</v>
      </c>
      <c r="AG204" s="37" t="s">
        <v>192</v>
      </c>
      <c r="AH204" s="37" t="s">
        <v>192</v>
      </c>
      <c r="AI204" s="37" t="s">
        <v>192</v>
      </c>
      <c r="AJ204" s="37" t="s">
        <v>192</v>
      </c>
      <c r="AK204" s="37" t="s">
        <v>192</v>
      </c>
      <c r="AL204" s="37" t="s">
        <v>192</v>
      </c>
      <c r="AM204" s="37" t="s">
        <v>192</v>
      </c>
      <c r="AN204" s="37" t="s">
        <v>192</v>
      </c>
      <c r="AO204" s="37" t="s">
        <v>192</v>
      </c>
      <c r="AP204" s="37" t="s">
        <v>192</v>
      </c>
    </row>
    <row r="205" spans="1:42" ht="72" x14ac:dyDescent="0.25">
      <c r="A205" s="37" t="s">
        <v>52</v>
      </c>
      <c r="B205" s="37" t="s">
        <v>2465</v>
      </c>
      <c r="C205" s="37" t="s">
        <v>2560</v>
      </c>
      <c r="D205" s="37" t="s">
        <v>2831</v>
      </c>
      <c r="E205" s="29" t="s">
        <v>2832</v>
      </c>
      <c r="F205" s="28">
        <v>22122001</v>
      </c>
      <c r="G205" s="28" t="s">
        <v>2833</v>
      </c>
      <c r="H205" s="30">
        <v>22000000000</v>
      </c>
      <c r="I205" s="449">
        <v>50400000000</v>
      </c>
      <c r="J205" s="211"/>
      <c r="K205" s="40"/>
      <c r="L205" s="40"/>
      <c r="M205" s="40"/>
      <c r="N205" s="30">
        <f t="shared" si="8"/>
        <v>22000000000</v>
      </c>
      <c r="O205" s="32">
        <f t="shared" si="8"/>
        <v>50400000000</v>
      </c>
      <c r="P205" s="32">
        <f t="shared" si="8"/>
        <v>0</v>
      </c>
      <c r="Q205" s="40"/>
      <c r="R205" s="40"/>
      <c r="S205" s="32">
        <f t="shared" si="9"/>
        <v>0</v>
      </c>
      <c r="T205" s="33">
        <v>0</v>
      </c>
      <c r="U205" s="33">
        <v>0</v>
      </c>
      <c r="V205" s="33">
        <v>0</v>
      </c>
      <c r="W205" s="37"/>
      <c r="X205" s="37"/>
      <c r="Y205" s="37"/>
      <c r="Z205" s="37"/>
      <c r="AA205" s="28">
        <v>0</v>
      </c>
      <c r="AB205" s="37"/>
      <c r="AC205" s="37"/>
      <c r="AD205" s="37"/>
      <c r="AE205" s="37"/>
      <c r="AF205" s="37"/>
      <c r="AG205" s="37"/>
      <c r="AH205" s="37"/>
      <c r="AI205" s="37"/>
      <c r="AJ205" s="37"/>
      <c r="AK205" s="37"/>
      <c r="AL205" s="37"/>
      <c r="AM205" s="37"/>
      <c r="AN205" s="37"/>
      <c r="AO205" s="37"/>
      <c r="AP205" s="37"/>
    </row>
    <row r="206" spans="1:42" ht="330" x14ac:dyDescent="0.25">
      <c r="A206" s="28"/>
      <c r="B206" s="28"/>
      <c r="C206" s="28"/>
      <c r="D206" s="28"/>
      <c r="E206" s="29"/>
      <c r="F206" s="28"/>
      <c r="G206" s="28"/>
      <c r="H206" s="30"/>
      <c r="I206" s="40"/>
      <c r="J206" s="40"/>
      <c r="K206" s="40"/>
      <c r="L206" s="40"/>
      <c r="M206" s="40"/>
      <c r="N206" s="30">
        <f t="shared" si="8"/>
        <v>0</v>
      </c>
      <c r="O206" s="32">
        <f t="shared" si="8"/>
        <v>0</v>
      </c>
      <c r="P206" s="32">
        <f t="shared" si="8"/>
        <v>0</v>
      </c>
      <c r="Q206" s="40"/>
      <c r="R206" s="40"/>
      <c r="S206" s="32">
        <f t="shared" si="9"/>
        <v>0</v>
      </c>
      <c r="T206" s="33" t="s">
        <v>2834</v>
      </c>
      <c r="U206" s="33" t="s">
        <v>2835</v>
      </c>
      <c r="V206" s="33">
        <v>4</v>
      </c>
      <c r="W206" s="37">
        <v>0</v>
      </c>
      <c r="X206" s="37"/>
      <c r="Y206" s="37">
        <v>0</v>
      </c>
      <c r="Z206" s="37"/>
      <c r="AA206" s="28">
        <v>150</v>
      </c>
      <c r="AB206" s="37">
        <v>0</v>
      </c>
      <c r="AC206" s="37"/>
      <c r="AD206" s="466" t="s">
        <v>2836</v>
      </c>
      <c r="AE206" s="37"/>
      <c r="AF206" s="37"/>
      <c r="AG206" s="37"/>
      <c r="AH206" s="37"/>
      <c r="AI206" s="37"/>
      <c r="AJ206" s="37"/>
      <c r="AK206" s="37"/>
      <c r="AL206" s="37" t="s">
        <v>192</v>
      </c>
      <c r="AM206" s="37" t="s">
        <v>192</v>
      </c>
      <c r="AN206" s="37" t="s">
        <v>192</v>
      </c>
      <c r="AO206" s="37" t="s">
        <v>192</v>
      </c>
      <c r="AP206" s="37" t="s">
        <v>192</v>
      </c>
    </row>
  </sheetData>
  <sheetProtection algorithmName="SHA-512" hashValue="6Cr29WlVUxVLAzdqCIYpPKjR1bhO7ZtLV0lCOEmdLl5wbA+MumrMGUv6nGPvCSR7aV/tJVtGYFlQgk+JME5QsA==" saltValue="iIs0j5p2eqdP8ZlNOdJvyw=="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5"/>
  <sheetViews>
    <sheetView topLeftCell="C4" zoomScale="80" zoomScaleNormal="80" workbookViewId="0">
      <pane ySplit="5" topLeftCell="A21" activePane="bottomLeft" state="frozen"/>
      <selection activeCell="A4" sqref="A4"/>
      <selection pane="bottomLeft" activeCell="R24" sqref="R24"/>
    </sheetView>
  </sheetViews>
  <sheetFormatPr baseColWidth="10" defaultRowHeight="15" x14ac:dyDescent="0.25"/>
  <cols>
    <col min="1" max="1" width="12.7109375" style="1" customWidth="1"/>
    <col min="2" max="2" width="16.28515625" style="1" customWidth="1"/>
    <col min="3" max="3" width="13.5703125" style="1" customWidth="1"/>
    <col min="4" max="4" width="11.42578125" style="1"/>
    <col min="5" max="5" width="17" style="1" customWidth="1"/>
    <col min="6" max="6" width="16.7109375" style="1" customWidth="1"/>
    <col min="7" max="7" width="16" style="1" customWidth="1"/>
    <col min="8" max="8" width="37.5703125" style="1" customWidth="1"/>
    <col min="9" max="9" width="17.42578125" style="1" customWidth="1"/>
    <col min="10" max="10" width="16.7109375" style="1" customWidth="1"/>
    <col min="11" max="11" width="22.28515625" style="1" customWidth="1"/>
    <col min="12" max="12" width="11.42578125" style="1"/>
    <col min="13" max="13" width="14.42578125" style="1" customWidth="1"/>
    <col min="14" max="14" width="16.28515625" style="1" customWidth="1"/>
    <col min="15" max="15" width="11.42578125" style="1"/>
    <col min="16" max="16" width="12.5703125" style="1" customWidth="1"/>
    <col min="17" max="17" width="21.140625" style="1" customWidth="1"/>
    <col min="18" max="256" width="11.42578125" style="1"/>
    <col min="257" max="257" width="12.7109375" style="1" customWidth="1"/>
    <col min="258" max="258" width="16.28515625" style="1" customWidth="1"/>
    <col min="259" max="259" width="13.5703125" style="1" customWidth="1"/>
    <col min="260" max="260" width="11.42578125" style="1"/>
    <col min="261" max="261" width="17" style="1" customWidth="1"/>
    <col min="262" max="262" width="16.7109375" style="1" customWidth="1"/>
    <col min="263" max="263" width="16" style="1" customWidth="1"/>
    <col min="264" max="264" width="37.5703125" style="1" customWidth="1"/>
    <col min="265" max="265" width="17.42578125" style="1" customWidth="1"/>
    <col min="266" max="266" width="16.7109375" style="1" customWidth="1"/>
    <col min="267" max="267" width="22.28515625" style="1" customWidth="1"/>
    <col min="268" max="268" width="11.42578125" style="1"/>
    <col min="269" max="269" width="14.42578125" style="1" customWidth="1"/>
    <col min="270" max="270" width="16.28515625" style="1" customWidth="1"/>
    <col min="271" max="271" width="11.42578125" style="1"/>
    <col min="272" max="272" width="12.5703125" style="1" customWidth="1"/>
    <col min="273" max="273" width="21.140625" style="1" customWidth="1"/>
    <col min="274" max="512" width="11.42578125" style="1"/>
    <col min="513" max="513" width="12.7109375" style="1" customWidth="1"/>
    <col min="514" max="514" width="16.28515625" style="1" customWidth="1"/>
    <col min="515" max="515" width="13.5703125" style="1" customWidth="1"/>
    <col min="516" max="516" width="11.42578125" style="1"/>
    <col min="517" max="517" width="17" style="1" customWidth="1"/>
    <col min="518" max="518" width="16.7109375" style="1" customWidth="1"/>
    <col min="519" max="519" width="16" style="1" customWidth="1"/>
    <col min="520" max="520" width="37.5703125" style="1" customWidth="1"/>
    <col min="521" max="521" width="17.42578125" style="1" customWidth="1"/>
    <col min="522" max="522" width="16.7109375" style="1" customWidth="1"/>
    <col min="523" max="523" width="22.28515625" style="1" customWidth="1"/>
    <col min="524" max="524" width="11.42578125" style="1"/>
    <col min="525" max="525" width="14.42578125" style="1" customWidth="1"/>
    <col min="526" max="526" width="16.28515625" style="1" customWidth="1"/>
    <col min="527" max="527" width="11.42578125" style="1"/>
    <col min="528" max="528" width="12.5703125" style="1" customWidth="1"/>
    <col min="529" max="529" width="21.140625" style="1" customWidth="1"/>
    <col min="530" max="768" width="11.42578125" style="1"/>
    <col min="769" max="769" width="12.7109375" style="1" customWidth="1"/>
    <col min="770" max="770" width="16.28515625" style="1" customWidth="1"/>
    <col min="771" max="771" width="13.5703125" style="1" customWidth="1"/>
    <col min="772" max="772" width="11.42578125" style="1"/>
    <col min="773" max="773" width="17" style="1" customWidth="1"/>
    <col min="774" max="774" width="16.7109375" style="1" customWidth="1"/>
    <col min="775" max="775" width="16" style="1" customWidth="1"/>
    <col min="776" max="776" width="37.5703125" style="1" customWidth="1"/>
    <col min="777" max="777" width="17.42578125" style="1" customWidth="1"/>
    <col min="778" max="778" width="16.7109375" style="1" customWidth="1"/>
    <col min="779" max="779" width="22.28515625" style="1" customWidth="1"/>
    <col min="780" max="780" width="11.42578125" style="1"/>
    <col min="781" max="781" width="14.42578125" style="1" customWidth="1"/>
    <col min="782" max="782" width="16.28515625" style="1" customWidth="1"/>
    <col min="783" max="783" width="11.42578125" style="1"/>
    <col min="784" max="784" width="12.5703125" style="1" customWidth="1"/>
    <col min="785" max="785" width="21.140625" style="1" customWidth="1"/>
    <col min="786" max="1024" width="11.42578125" style="1"/>
    <col min="1025" max="1025" width="12.7109375" style="1" customWidth="1"/>
    <col min="1026" max="1026" width="16.28515625" style="1" customWidth="1"/>
    <col min="1027" max="1027" width="13.5703125" style="1" customWidth="1"/>
    <col min="1028" max="1028" width="11.42578125" style="1"/>
    <col min="1029" max="1029" width="17" style="1" customWidth="1"/>
    <col min="1030" max="1030" width="16.7109375" style="1" customWidth="1"/>
    <col min="1031" max="1031" width="16" style="1" customWidth="1"/>
    <col min="1032" max="1032" width="37.5703125" style="1" customWidth="1"/>
    <col min="1033" max="1033" width="17.42578125" style="1" customWidth="1"/>
    <col min="1034" max="1034" width="16.7109375" style="1" customWidth="1"/>
    <col min="1035" max="1035" width="22.28515625" style="1" customWidth="1"/>
    <col min="1036" max="1036" width="11.42578125" style="1"/>
    <col min="1037" max="1037" width="14.42578125" style="1" customWidth="1"/>
    <col min="1038" max="1038" width="16.28515625" style="1" customWidth="1"/>
    <col min="1039" max="1039" width="11.42578125" style="1"/>
    <col min="1040" max="1040" width="12.5703125" style="1" customWidth="1"/>
    <col min="1041" max="1041" width="21.140625" style="1" customWidth="1"/>
    <col min="1042" max="1280" width="11.42578125" style="1"/>
    <col min="1281" max="1281" width="12.7109375" style="1" customWidth="1"/>
    <col min="1282" max="1282" width="16.28515625" style="1" customWidth="1"/>
    <col min="1283" max="1283" width="13.5703125" style="1" customWidth="1"/>
    <col min="1284" max="1284" width="11.42578125" style="1"/>
    <col min="1285" max="1285" width="17" style="1" customWidth="1"/>
    <col min="1286" max="1286" width="16.7109375" style="1" customWidth="1"/>
    <col min="1287" max="1287" width="16" style="1" customWidth="1"/>
    <col min="1288" max="1288" width="37.5703125" style="1" customWidth="1"/>
    <col min="1289" max="1289" width="17.42578125" style="1" customWidth="1"/>
    <col min="1290" max="1290" width="16.7109375" style="1" customWidth="1"/>
    <col min="1291" max="1291" width="22.28515625" style="1" customWidth="1"/>
    <col min="1292" max="1292" width="11.42578125" style="1"/>
    <col min="1293" max="1293" width="14.42578125" style="1" customWidth="1"/>
    <col min="1294" max="1294" width="16.28515625" style="1" customWidth="1"/>
    <col min="1295" max="1295" width="11.42578125" style="1"/>
    <col min="1296" max="1296" width="12.5703125" style="1" customWidth="1"/>
    <col min="1297" max="1297" width="21.140625" style="1" customWidth="1"/>
    <col min="1298" max="1536" width="11.42578125" style="1"/>
    <col min="1537" max="1537" width="12.7109375" style="1" customWidth="1"/>
    <col min="1538" max="1538" width="16.28515625" style="1" customWidth="1"/>
    <col min="1539" max="1539" width="13.5703125" style="1" customWidth="1"/>
    <col min="1540" max="1540" width="11.42578125" style="1"/>
    <col min="1541" max="1541" width="17" style="1" customWidth="1"/>
    <col min="1542" max="1542" width="16.7109375" style="1" customWidth="1"/>
    <col min="1543" max="1543" width="16" style="1" customWidth="1"/>
    <col min="1544" max="1544" width="37.5703125" style="1" customWidth="1"/>
    <col min="1545" max="1545" width="17.42578125" style="1" customWidth="1"/>
    <col min="1546" max="1546" width="16.7109375" style="1" customWidth="1"/>
    <col min="1547" max="1547" width="22.28515625" style="1" customWidth="1"/>
    <col min="1548" max="1548" width="11.42578125" style="1"/>
    <col min="1549" max="1549" width="14.42578125" style="1" customWidth="1"/>
    <col min="1550" max="1550" width="16.28515625" style="1" customWidth="1"/>
    <col min="1551" max="1551" width="11.42578125" style="1"/>
    <col min="1552" max="1552" width="12.5703125" style="1" customWidth="1"/>
    <col min="1553" max="1553" width="21.140625" style="1" customWidth="1"/>
    <col min="1554" max="1792" width="11.42578125" style="1"/>
    <col min="1793" max="1793" width="12.7109375" style="1" customWidth="1"/>
    <col min="1794" max="1794" width="16.28515625" style="1" customWidth="1"/>
    <col min="1795" max="1795" width="13.5703125" style="1" customWidth="1"/>
    <col min="1796" max="1796" width="11.42578125" style="1"/>
    <col min="1797" max="1797" width="17" style="1" customWidth="1"/>
    <col min="1798" max="1798" width="16.7109375" style="1" customWidth="1"/>
    <col min="1799" max="1799" width="16" style="1" customWidth="1"/>
    <col min="1800" max="1800" width="37.5703125" style="1" customWidth="1"/>
    <col min="1801" max="1801" width="17.42578125" style="1" customWidth="1"/>
    <col min="1802" max="1802" width="16.7109375" style="1" customWidth="1"/>
    <col min="1803" max="1803" width="22.28515625" style="1" customWidth="1"/>
    <col min="1804" max="1804" width="11.42578125" style="1"/>
    <col min="1805" max="1805" width="14.42578125" style="1" customWidth="1"/>
    <col min="1806" max="1806" width="16.28515625" style="1" customWidth="1"/>
    <col min="1807" max="1807" width="11.42578125" style="1"/>
    <col min="1808" max="1808" width="12.5703125" style="1" customWidth="1"/>
    <col min="1809" max="1809" width="21.140625" style="1" customWidth="1"/>
    <col min="1810" max="2048" width="11.42578125" style="1"/>
    <col min="2049" max="2049" width="12.7109375" style="1" customWidth="1"/>
    <col min="2050" max="2050" width="16.28515625" style="1" customWidth="1"/>
    <col min="2051" max="2051" width="13.5703125" style="1" customWidth="1"/>
    <col min="2052" max="2052" width="11.42578125" style="1"/>
    <col min="2053" max="2053" width="17" style="1" customWidth="1"/>
    <col min="2054" max="2054" width="16.7109375" style="1" customWidth="1"/>
    <col min="2055" max="2055" width="16" style="1" customWidth="1"/>
    <col min="2056" max="2056" width="37.5703125" style="1" customWidth="1"/>
    <col min="2057" max="2057" width="17.42578125" style="1" customWidth="1"/>
    <col min="2058" max="2058" width="16.7109375" style="1" customWidth="1"/>
    <col min="2059" max="2059" width="22.28515625" style="1" customWidth="1"/>
    <col min="2060" max="2060" width="11.42578125" style="1"/>
    <col min="2061" max="2061" width="14.42578125" style="1" customWidth="1"/>
    <col min="2062" max="2062" width="16.28515625" style="1" customWidth="1"/>
    <col min="2063" max="2063" width="11.42578125" style="1"/>
    <col min="2064" max="2064" width="12.5703125" style="1" customWidth="1"/>
    <col min="2065" max="2065" width="21.140625" style="1" customWidth="1"/>
    <col min="2066" max="2304" width="11.42578125" style="1"/>
    <col min="2305" max="2305" width="12.7109375" style="1" customWidth="1"/>
    <col min="2306" max="2306" width="16.28515625" style="1" customWidth="1"/>
    <col min="2307" max="2307" width="13.5703125" style="1" customWidth="1"/>
    <col min="2308" max="2308" width="11.42578125" style="1"/>
    <col min="2309" max="2309" width="17" style="1" customWidth="1"/>
    <col min="2310" max="2310" width="16.7109375" style="1" customWidth="1"/>
    <col min="2311" max="2311" width="16" style="1" customWidth="1"/>
    <col min="2312" max="2312" width="37.5703125" style="1" customWidth="1"/>
    <col min="2313" max="2313" width="17.42578125" style="1" customWidth="1"/>
    <col min="2314" max="2314" width="16.7109375" style="1" customWidth="1"/>
    <col min="2315" max="2315" width="22.28515625" style="1" customWidth="1"/>
    <col min="2316" max="2316" width="11.42578125" style="1"/>
    <col min="2317" max="2317" width="14.42578125" style="1" customWidth="1"/>
    <col min="2318" max="2318" width="16.28515625" style="1" customWidth="1"/>
    <col min="2319" max="2319" width="11.42578125" style="1"/>
    <col min="2320" max="2320" width="12.5703125" style="1" customWidth="1"/>
    <col min="2321" max="2321" width="21.140625" style="1" customWidth="1"/>
    <col min="2322" max="2560" width="11.42578125" style="1"/>
    <col min="2561" max="2561" width="12.7109375" style="1" customWidth="1"/>
    <col min="2562" max="2562" width="16.28515625" style="1" customWidth="1"/>
    <col min="2563" max="2563" width="13.5703125" style="1" customWidth="1"/>
    <col min="2564" max="2564" width="11.42578125" style="1"/>
    <col min="2565" max="2565" width="17" style="1" customWidth="1"/>
    <col min="2566" max="2566" width="16.7109375" style="1" customWidth="1"/>
    <col min="2567" max="2567" width="16" style="1" customWidth="1"/>
    <col min="2568" max="2568" width="37.5703125" style="1" customWidth="1"/>
    <col min="2569" max="2569" width="17.42578125" style="1" customWidth="1"/>
    <col min="2570" max="2570" width="16.7109375" style="1" customWidth="1"/>
    <col min="2571" max="2571" width="22.28515625" style="1" customWidth="1"/>
    <col min="2572" max="2572" width="11.42578125" style="1"/>
    <col min="2573" max="2573" width="14.42578125" style="1" customWidth="1"/>
    <col min="2574" max="2574" width="16.28515625" style="1" customWidth="1"/>
    <col min="2575" max="2575" width="11.42578125" style="1"/>
    <col min="2576" max="2576" width="12.5703125" style="1" customWidth="1"/>
    <col min="2577" max="2577" width="21.140625" style="1" customWidth="1"/>
    <col min="2578" max="2816" width="11.42578125" style="1"/>
    <col min="2817" max="2817" width="12.7109375" style="1" customWidth="1"/>
    <col min="2818" max="2818" width="16.28515625" style="1" customWidth="1"/>
    <col min="2819" max="2819" width="13.5703125" style="1" customWidth="1"/>
    <col min="2820" max="2820" width="11.42578125" style="1"/>
    <col min="2821" max="2821" width="17" style="1" customWidth="1"/>
    <col min="2822" max="2822" width="16.7109375" style="1" customWidth="1"/>
    <col min="2823" max="2823" width="16" style="1" customWidth="1"/>
    <col min="2824" max="2824" width="37.5703125" style="1" customWidth="1"/>
    <col min="2825" max="2825" width="17.42578125" style="1" customWidth="1"/>
    <col min="2826" max="2826" width="16.7109375" style="1" customWidth="1"/>
    <col min="2827" max="2827" width="22.28515625" style="1" customWidth="1"/>
    <col min="2828" max="2828" width="11.42578125" style="1"/>
    <col min="2829" max="2829" width="14.42578125" style="1" customWidth="1"/>
    <col min="2830" max="2830" width="16.28515625" style="1" customWidth="1"/>
    <col min="2831" max="2831" width="11.42578125" style="1"/>
    <col min="2832" max="2832" width="12.5703125" style="1" customWidth="1"/>
    <col min="2833" max="2833" width="21.140625" style="1" customWidth="1"/>
    <col min="2834" max="3072" width="11.42578125" style="1"/>
    <col min="3073" max="3073" width="12.7109375" style="1" customWidth="1"/>
    <col min="3074" max="3074" width="16.28515625" style="1" customWidth="1"/>
    <col min="3075" max="3075" width="13.5703125" style="1" customWidth="1"/>
    <col min="3076" max="3076" width="11.42578125" style="1"/>
    <col min="3077" max="3077" width="17" style="1" customWidth="1"/>
    <col min="3078" max="3078" width="16.7109375" style="1" customWidth="1"/>
    <col min="3079" max="3079" width="16" style="1" customWidth="1"/>
    <col min="3080" max="3080" width="37.5703125" style="1" customWidth="1"/>
    <col min="3081" max="3081" width="17.42578125" style="1" customWidth="1"/>
    <col min="3082" max="3082" width="16.7109375" style="1" customWidth="1"/>
    <col min="3083" max="3083" width="22.28515625" style="1" customWidth="1"/>
    <col min="3084" max="3084" width="11.42578125" style="1"/>
    <col min="3085" max="3085" width="14.42578125" style="1" customWidth="1"/>
    <col min="3086" max="3086" width="16.28515625" style="1" customWidth="1"/>
    <col min="3087" max="3087" width="11.42578125" style="1"/>
    <col min="3088" max="3088" width="12.5703125" style="1" customWidth="1"/>
    <col min="3089" max="3089" width="21.140625" style="1" customWidth="1"/>
    <col min="3090" max="3328" width="11.42578125" style="1"/>
    <col min="3329" max="3329" width="12.7109375" style="1" customWidth="1"/>
    <col min="3330" max="3330" width="16.28515625" style="1" customWidth="1"/>
    <col min="3331" max="3331" width="13.5703125" style="1" customWidth="1"/>
    <col min="3332" max="3332" width="11.42578125" style="1"/>
    <col min="3333" max="3333" width="17" style="1" customWidth="1"/>
    <col min="3334" max="3334" width="16.7109375" style="1" customWidth="1"/>
    <col min="3335" max="3335" width="16" style="1" customWidth="1"/>
    <col min="3336" max="3336" width="37.5703125" style="1" customWidth="1"/>
    <col min="3337" max="3337" width="17.42578125" style="1" customWidth="1"/>
    <col min="3338" max="3338" width="16.7109375" style="1" customWidth="1"/>
    <col min="3339" max="3339" width="22.28515625" style="1" customWidth="1"/>
    <col min="3340" max="3340" width="11.42578125" style="1"/>
    <col min="3341" max="3341" width="14.42578125" style="1" customWidth="1"/>
    <col min="3342" max="3342" width="16.28515625" style="1" customWidth="1"/>
    <col min="3343" max="3343" width="11.42578125" style="1"/>
    <col min="3344" max="3344" width="12.5703125" style="1" customWidth="1"/>
    <col min="3345" max="3345" width="21.140625" style="1" customWidth="1"/>
    <col min="3346" max="3584" width="11.42578125" style="1"/>
    <col min="3585" max="3585" width="12.7109375" style="1" customWidth="1"/>
    <col min="3586" max="3586" width="16.28515625" style="1" customWidth="1"/>
    <col min="3587" max="3587" width="13.5703125" style="1" customWidth="1"/>
    <col min="3588" max="3588" width="11.42578125" style="1"/>
    <col min="3589" max="3589" width="17" style="1" customWidth="1"/>
    <col min="3590" max="3590" width="16.7109375" style="1" customWidth="1"/>
    <col min="3591" max="3591" width="16" style="1" customWidth="1"/>
    <col min="3592" max="3592" width="37.5703125" style="1" customWidth="1"/>
    <col min="3593" max="3593" width="17.42578125" style="1" customWidth="1"/>
    <col min="3594" max="3594" width="16.7109375" style="1" customWidth="1"/>
    <col min="3595" max="3595" width="22.28515625" style="1" customWidth="1"/>
    <col min="3596" max="3596" width="11.42578125" style="1"/>
    <col min="3597" max="3597" width="14.42578125" style="1" customWidth="1"/>
    <col min="3598" max="3598" width="16.28515625" style="1" customWidth="1"/>
    <col min="3599" max="3599" width="11.42578125" style="1"/>
    <col min="3600" max="3600" width="12.5703125" style="1" customWidth="1"/>
    <col min="3601" max="3601" width="21.140625" style="1" customWidth="1"/>
    <col min="3602" max="3840" width="11.42578125" style="1"/>
    <col min="3841" max="3841" width="12.7109375" style="1" customWidth="1"/>
    <col min="3842" max="3842" width="16.28515625" style="1" customWidth="1"/>
    <col min="3843" max="3843" width="13.5703125" style="1" customWidth="1"/>
    <col min="3844" max="3844" width="11.42578125" style="1"/>
    <col min="3845" max="3845" width="17" style="1" customWidth="1"/>
    <col min="3846" max="3846" width="16.7109375" style="1" customWidth="1"/>
    <col min="3847" max="3847" width="16" style="1" customWidth="1"/>
    <col min="3848" max="3848" width="37.5703125" style="1" customWidth="1"/>
    <col min="3849" max="3849" width="17.42578125" style="1" customWidth="1"/>
    <col min="3850" max="3850" width="16.7109375" style="1" customWidth="1"/>
    <col min="3851" max="3851" width="22.28515625" style="1" customWidth="1"/>
    <col min="3852" max="3852" width="11.42578125" style="1"/>
    <col min="3853" max="3853" width="14.42578125" style="1" customWidth="1"/>
    <col min="3854" max="3854" width="16.28515625" style="1" customWidth="1"/>
    <col min="3855" max="3855" width="11.42578125" style="1"/>
    <col min="3856" max="3856" width="12.5703125" style="1" customWidth="1"/>
    <col min="3857" max="3857" width="21.140625" style="1" customWidth="1"/>
    <col min="3858" max="4096" width="11.42578125" style="1"/>
    <col min="4097" max="4097" width="12.7109375" style="1" customWidth="1"/>
    <col min="4098" max="4098" width="16.28515625" style="1" customWidth="1"/>
    <col min="4099" max="4099" width="13.5703125" style="1" customWidth="1"/>
    <col min="4100" max="4100" width="11.42578125" style="1"/>
    <col min="4101" max="4101" width="17" style="1" customWidth="1"/>
    <col min="4102" max="4102" width="16.7109375" style="1" customWidth="1"/>
    <col min="4103" max="4103" width="16" style="1" customWidth="1"/>
    <col min="4104" max="4104" width="37.5703125" style="1" customWidth="1"/>
    <col min="4105" max="4105" width="17.42578125" style="1" customWidth="1"/>
    <col min="4106" max="4106" width="16.7109375" style="1" customWidth="1"/>
    <col min="4107" max="4107" width="22.28515625" style="1" customWidth="1"/>
    <col min="4108" max="4108" width="11.42578125" style="1"/>
    <col min="4109" max="4109" width="14.42578125" style="1" customWidth="1"/>
    <col min="4110" max="4110" width="16.28515625" style="1" customWidth="1"/>
    <col min="4111" max="4111" width="11.42578125" style="1"/>
    <col min="4112" max="4112" width="12.5703125" style="1" customWidth="1"/>
    <col min="4113" max="4113" width="21.140625" style="1" customWidth="1"/>
    <col min="4114" max="4352" width="11.42578125" style="1"/>
    <col min="4353" max="4353" width="12.7109375" style="1" customWidth="1"/>
    <col min="4354" max="4354" width="16.28515625" style="1" customWidth="1"/>
    <col min="4355" max="4355" width="13.5703125" style="1" customWidth="1"/>
    <col min="4356" max="4356" width="11.42578125" style="1"/>
    <col min="4357" max="4357" width="17" style="1" customWidth="1"/>
    <col min="4358" max="4358" width="16.7109375" style="1" customWidth="1"/>
    <col min="4359" max="4359" width="16" style="1" customWidth="1"/>
    <col min="4360" max="4360" width="37.5703125" style="1" customWidth="1"/>
    <col min="4361" max="4361" width="17.42578125" style="1" customWidth="1"/>
    <col min="4362" max="4362" width="16.7109375" style="1" customWidth="1"/>
    <col min="4363" max="4363" width="22.28515625" style="1" customWidth="1"/>
    <col min="4364" max="4364" width="11.42578125" style="1"/>
    <col min="4365" max="4365" width="14.42578125" style="1" customWidth="1"/>
    <col min="4366" max="4366" width="16.28515625" style="1" customWidth="1"/>
    <col min="4367" max="4367" width="11.42578125" style="1"/>
    <col min="4368" max="4368" width="12.5703125" style="1" customWidth="1"/>
    <col min="4369" max="4369" width="21.140625" style="1" customWidth="1"/>
    <col min="4370" max="4608" width="11.42578125" style="1"/>
    <col min="4609" max="4609" width="12.7109375" style="1" customWidth="1"/>
    <col min="4610" max="4610" width="16.28515625" style="1" customWidth="1"/>
    <col min="4611" max="4611" width="13.5703125" style="1" customWidth="1"/>
    <col min="4612" max="4612" width="11.42578125" style="1"/>
    <col min="4613" max="4613" width="17" style="1" customWidth="1"/>
    <col min="4614" max="4614" width="16.7109375" style="1" customWidth="1"/>
    <col min="4615" max="4615" width="16" style="1" customWidth="1"/>
    <col min="4616" max="4616" width="37.5703125" style="1" customWidth="1"/>
    <col min="4617" max="4617" width="17.42578125" style="1" customWidth="1"/>
    <col min="4618" max="4618" width="16.7109375" style="1" customWidth="1"/>
    <col min="4619" max="4619" width="22.28515625" style="1" customWidth="1"/>
    <col min="4620" max="4620" width="11.42578125" style="1"/>
    <col min="4621" max="4621" width="14.42578125" style="1" customWidth="1"/>
    <col min="4622" max="4622" width="16.28515625" style="1" customWidth="1"/>
    <col min="4623" max="4623" width="11.42578125" style="1"/>
    <col min="4624" max="4624" width="12.5703125" style="1" customWidth="1"/>
    <col min="4625" max="4625" width="21.140625" style="1" customWidth="1"/>
    <col min="4626" max="4864" width="11.42578125" style="1"/>
    <col min="4865" max="4865" width="12.7109375" style="1" customWidth="1"/>
    <col min="4866" max="4866" width="16.28515625" style="1" customWidth="1"/>
    <col min="4867" max="4867" width="13.5703125" style="1" customWidth="1"/>
    <col min="4868" max="4868" width="11.42578125" style="1"/>
    <col min="4869" max="4869" width="17" style="1" customWidth="1"/>
    <col min="4870" max="4870" width="16.7109375" style="1" customWidth="1"/>
    <col min="4871" max="4871" width="16" style="1" customWidth="1"/>
    <col min="4872" max="4872" width="37.5703125" style="1" customWidth="1"/>
    <col min="4873" max="4873" width="17.42578125" style="1" customWidth="1"/>
    <col min="4874" max="4874" width="16.7109375" style="1" customWidth="1"/>
    <col min="4875" max="4875" width="22.28515625" style="1" customWidth="1"/>
    <col min="4876" max="4876" width="11.42578125" style="1"/>
    <col min="4877" max="4877" width="14.42578125" style="1" customWidth="1"/>
    <col min="4878" max="4878" width="16.28515625" style="1" customWidth="1"/>
    <col min="4879" max="4879" width="11.42578125" style="1"/>
    <col min="4880" max="4880" width="12.5703125" style="1" customWidth="1"/>
    <col min="4881" max="4881" width="21.140625" style="1" customWidth="1"/>
    <col min="4882" max="5120" width="11.42578125" style="1"/>
    <col min="5121" max="5121" width="12.7109375" style="1" customWidth="1"/>
    <col min="5122" max="5122" width="16.28515625" style="1" customWidth="1"/>
    <col min="5123" max="5123" width="13.5703125" style="1" customWidth="1"/>
    <col min="5124" max="5124" width="11.42578125" style="1"/>
    <col min="5125" max="5125" width="17" style="1" customWidth="1"/>
    <col min="5126" max="5126" width="16.7109375" style="1" customWidth="1"/>
    <col min="5127" max="5127" width="16" style="1" customWidth="1"/>
    <col min="5128" max="5128" width="37.5703125" style="1" customWidth="1"/>
    <col min="5129" max="5129" width="17.42578125" style="1" customWidth="1"/>
    <col min="5130" max="5130" width="16.7109375" style="1" customWidth="1"/>
    <col min="5131" max="5131" width="22.28515625" style="1" customWidth="1"/>
    <col min="5132" max="5132" width="11.42578125" style="1"/>
    <col min="5133" max="5133" width="14.42578125" style="1" customWidth="1"/>
    <col min="5134" max="5134" width="16.28515625" style="1" customWidth="1"/>
    <col min="5135" max="5135" width="11.42578125" style="1"/>
    <col min="5136" max="5136" width="12.5703125" style="1" customWidth="1"/>
    <col min="5137" max="5137" width="21.140625" style="1" customWidth="1"/>
    <col min="5138" max="5376" width="11.42578125" style="1"/>
    <col min="5377" max="5377" width="12.7109375" style="1" customWidth="1"/>
    <col min="5378" max="5378" width="16.28515625" style="1" customWidth="1"/>
    <col min="5379" max="5379" width="13.5703125" style="1" customWidth="1"/>
    <col min="5380" max="5380" width="11.42578125" style="1"/>
    <col min="5381" max="5381" width="17" style="1" customWidth="1"/>
    <col min="5382" max="5382" width="16.7109375" style="1" customWidth="1"/>
    <col min="5383" max="5383" width="16" style="1" customWidth="1"/>
    <col min="5384" max="5384" width="37.5703125" style="1" customWidth="1"/>
    <col min="5385" max="5385" width="17.42578125" style="1" customWidth="1"/>
    <col min="5386" max="5386" width="16.7109375" style="1" customWidth="1"/>
    <col min="5387" max="5387" width="22.28515625" style="1" customWidth="1"/>
    <col min="5388" max="5388" width="11.42578125" style="1"/>
    <col min="5389" max="5389" width="14.42578125" style="1" customWidth="1"/>
    <col min="5390" max="5390" width="16.28515625" style="1" customWidth="1"/>
    <col min="5391" max="5391" width="11.42578125" style="1"/>
    <col min="5392" max="5392" width="12.5703125" style="1" customWidth="1"/>
    <col min="5393" max="5393" width="21.140625" style="1" customWidth="1"/>
    <col min="5394" max="5632" width="11.42578125" style="1"/>
    <col min="5633" max="5633" width="12.7109375" style="1" customWidth="1"/>
    <col min="5634" max="5634" width="16.28515625" style="1" customWidth="1"/>
    <col min="5635" max="5635" width="13.5703125" style="1" customWidth="1"/>
    <col min="5636" max="5636" width="11.42578125" style="1"/>
    <col min="5637" max="5637" width="17" style="1" customWidth="1"/>
    <col min="5638" max="5638" width="16.7109375" style="1" customWidth="1"/>
    <col min="5639" max="5639" width="16" style="1" customWidth="1"/>
    <col min="5640" max="5640" width="37.5703125" style="1" customWidth="1"/>
    <col min="5641" max="5641" width="17.42578125" style="1" customWidth="1"/>
    <col min="5642" max="5642" width="16.7109375" style="1" customWidth="1"/>
    <col min="5643" max="5643" width="22.28515625" style="1" customWidth="1"/>
    <col min="5644" max="5644" width="11.42578125" style="1"/>
    <col min="5645" max="5645" width="14.42578125" style="1" customWidth="1"/>
    <col min="5646" max="5646" width="16.28515625" style="1" customWidth="1"/>
    <col min="5647" max="5647" width="11.42578125" style="1"/>
    <col min="5648" max="5648" width="12.5703125" style="1" customWidth="1"/>
    <col min="5649" max="5649" width="21.140625" style="1" customWidth="1"/>
    <col min="5650" max="5888" width="11.42578125" style="1"/>
    <col min="5889" max="5889" width="12.7109375" style="1" customWidth="1"/>
    <col min="5890" max="5890" width="16.28515625" style="1" customWidth="1"/>
    <col min="5891" max="5891" width="13.5703125" style="1" customWidth="1"/>
    <col min="5892" max="5892" width="11.42578125" style="1"/>
    <col min="5893" max="5893" width="17" style="1" customWidth="1"/>
    <col min="5894" max="5894" width="16.7109375" style="1" customWidth="1"/>
    <col min="5895" max="5895" width="16" style="1" customWidth="1"/>
    <col min="5896" max="5896" width="37.5703125" style="1" customWidth="1"/>
    <col min="5897" max="5897" width="17.42578125" style="1" customWidth="1"/>
    <col min="5898" max="5898" width="16.7109375" style="1" customWidth="1"/>
    <col min="5899" max="5899" width="22.28515625" style="1" customWidth="1"/>
    <col min="5900" max="5900" width="11.42578125" style="1"/>
    <col min="5901" max="5901" width="14.42578125" style="1" customWidth="1"/>
    <col min="5902" max="5902" width="16.28515625" style="1" customWidth="1"/>
    <col min="5903" max="5903" width="11.42578125" style="1"/>
    <col min="5904" max="5904" width="12.5703125" style="1" customWidth="1"/>
    <col min="5905" max="5905" width="21.140625" style="1" customWidth="1"/>
    <col min="5906" max="6144" width="11.42578125" style="1"/>
    <col min="6145" max="6145" width="12.7109375" style="1" customWidth="1"/>
    <col min="6146" max="6146" width="16.28515625" style="1" customWidth="1"/>
    <col min="6147" max="6147" width="13.5703125" style="1" customWidth="1"/>
    <col min="6148" max="6148" width="11.42578125" style="1"/>
    <col min="6149" max="6149" width="17" style="1" customWidth="1"/>
    <col min="6150" max="6150" width="16.7109375" style="1" customWidth="1"/>
    <col min="6151" max="6151" width="16" style="1" customWidth="1"/>
    <col min="6152" max="6152" width="37.5703125" style="1" customWidth="1"/>
    <col min="6153" max="6153" width="17.42578125" style="1" customWidth="1"/>
    <col min="6154" max="6154" width="16.7109375" style="1" customWidth="1"/>
    <col min="6155" max="6155" width="22.28515625" style="1" customWidth="1"/>
    <col min="6156" max="6156" width="11.42578125" style="1"/>
    <col min="6157" max="6157" width="14.42578125" style="1" customWidth="1"/>
    <col min="6158" max="6158" width="16.28515625" style="1" customWidth="1"/>
    <col min="6159" max="6159" width="11.42578125" style="1"/>
    <col min="6160" max="6160" width="12.5703125" style="1" customWidth="1"/>
    <col min="6161" max="6161" width="21.140625" style="1" customWidth="1"/>
    <col min="6162" max="6400" width="11.42578125" style="1"/>
    <col min="6401" max="6401" width="12.7109375" style="1" customWidth="1"/>
    <col min="6402" max="6402" width="16.28515625" style="1" customWidth="1"/>
    <col min="6403" max="6403" width="13.5703125" style="1" customWidth="1"/>
    <col min="6404" max="6404" width="11.42578125" style="1"/>
    <col min="6405" max="6405" width="17" style="1" customWidth="1"/>
    <col min="6406" max="6406" width="16.7109375" style="1" customWidth="1"/>
    <col min="6407" max="6407" width="16" style="1" customWidth="1"/>
    <col min="6408" max="6408" width="37.5703125" style="1" customWidth="1"/>
    <col min="6409" max="6409" width="17.42578125" style="1" customWidth="1"/>
    <col min="6410" max="6410" width="16.7109375" style="1" customWidth="1"/>
    <col min="6411" max="6411" width="22.28515625" style="1" customWidth="1"/>
    <col min="6412" max="6412" width="11.42578125" style="1"/>
    <col min="6413" max="6413" width="14.42578125" style="1" customWidth="1"/>
    <col min="6414" max="6414" width="16.28515625" style="1" customWidth="1"/>
    <col min="6415" max="6415" width="11.42578125" style="1"/>
    <col min="6416" max="6416" width="12.5703125" style="1" customWidth="1"/>
    <col min="6417" max="6417" width="21.140625" style="1" customWidth="1"/>
    <col min="6418" max="6656" width="11.42578125" style="1"/>
    <col min="6657" max="6657" width="12.7109375" style="1" customWidth="1"/>
    <col min="6658" max="6658" width="16.28515625" style="1" customWidth="1"/>
    <col min="6659" max="6659" width="13.5703125" style="1" customWidth="1"/>
    <col min="6660" max="6660" width="11.42578125" style="1"/>
    <col min="6661" max="6661" width="17" style="1" customWidth="1"/>
    <col min="6662" max="6662" width="16.7109375" style="1" customWidth="1"/>
    <col min="6663" max="6663" width="16" style="1" customWidth="1"/>
    <col min="6664" max="6664" width="37.5703125" style="1" customWidth="1"/>
    <col min="6665" max="6665" width="17.42578125" style="1" customWidth="1"/>
    <col min="6666" max="6666" width="16.7109375" style="1" customWidth="1"/>
    <col min="6667" max="6667" width="22.28515625" style="1" customWidth="1"/>
    <col min="6668" max="6668" width="11.42578125" style="1"/>
    <col min="6669" max="6669" width="14.42578125" style="1" customWidth="1"/>
    <col min="6670" max="6670" width="16.28515625" style="1" customWidth="1"/>
    <col min="6671" max="6671" width="11.42578125" style="1"/>
    <col min="6672" max="6672" width="12.5703125" style="1" customWidth="1"/>
    <col min="6673" max="6673" width="21.140625" style="1" customWidth="1"/>
    <col min="6674" max="6912" width="11.42578125" style="1"/>
    <col min="6913" max="6913" width="12.7109375" style="1" customWidth="1"/>
    <col min="6914" max="6914" width="16.28515625" style="1" customWidth="1"/>
    <col min="6915" max="6915" width="13.5703125" style="1" customWidth="1"/>
    <col min="6916" max="6916" width="11.42578125" style="1"/>
    <col min="6917" max="6917" width="17" style="1" customWidth="1"/>
    <col min="6918" max="6918" width="16.7109375" style="1" customWidth="1"/>
    <col min="6919" max="6919" width="16" style="1" customWidth="1"/>
    <col min="6920" max="6920" width="37.5703125" style="1" customWidth="1"/>
    <col min="6921" max="6921" width="17.42578125" style="1" customWidth="1"/>
    <col min="6922" max="6922" width="16.7109375" style="1" customWidth="1"/>
    <col min="6923" max="6923" width="22.28515625" style="1" customWidth="1"/>
    <col min="6924" max="6924" width="11.42578125" style="1"/>
    <col min="6925" max="6925" width="14.42578125" style="1" customWidth="1"/>
    <col min="6926" max="6926" width="16.28515625" style="1" customWidth="1"/>
    <col min="6927" max="6927" width="11.42578125" style="1"/>
    <col min="6928" max="6928" width="12.5703125" style="1" customWidth="1"/>
    <col min="6929" max="6929" width="21.140625" style="1" customWidth="1"/>
    <col min="6930" max="7168" width="11.42578125" style="1"/>
    <col min="7169" max="7169" width="12.7109375" style="1" customWidth="1"/>
    <col min="7170" max="7170" width="16.28515625" style="1" customWidth="1"/>
    <col min="7171" max="7171" width="13.5703125" style="1" customWidth="1"/>
    <col min="7172" max="7172" width="11.42578125" style="1"/>
    <col min="7173" max="7173" width="17" style="1" customWidth="1"/>
    <col min="7174" max="7174" width="16.7109375" style="1" customWidth="1"/>
    <col min="7175" max="7175" width="16" style="1" customWidth="1"/>
    <col min="7176" max="7176" width="37.5703125" style="1" customWidth="1"/>
    <col min="7177" max="7177" width="17.42578125" style="1" customWidth="1"/>
    <col min="7178" max="7178" width="16.7109375" style="1" customWidth="1"/>
    <col min="7179" max="7179" width="22.28515625" style="1" customWidth="1"/>
    <col min="7180" max="7180" width="11.42578125" style="1"/>
    <col min="7181" max="7181" width="14.42578125" style="1" customWidth="1"/>
    <col min="7182" max="7182" width="16.28515625" style="1" customWidth="1"/>
    <col min="7183" max="7183" width="11.42578125" style="1"/>
    <col min="7184" max="7184" width="12.5703125" style="1" customWidth="1"/>
    <col min="7185" max="7185" width="21.140625" style="1" customWidth="1"/>
    <col min="7186" max="7424" width="11.42578125" style="1"/>
    <col min="7425" max="7425" width="12.7109375" style="1" customWidth="1"/>
    <col min="7426" max="7426" width="16.28515625" style="1" customWidth="1"/>
    <col min="7427" max="7427" width="13.5703125" style="1" customWidth="1"/>
    <col min="7428" max="7428" width="11.42578125" style="1"/>
    <col min="7429" max="7429" width="17" style="1" customWidth="1"/>
    <col min="7430" max="7430" width="16.7109375" style="1" customWidth="1"/>
    <col min="7431" max="7431" width="16" style="1" customWidth="1"/>
    <col min="7432" max="7432" width="37.5703125" style="1" customWidth="1"/>
    <col min="7433" max="7433" width="17.42578125" style="1" customWidth="1"/>
    <col min="7434" max="7434" width="16.7109375" style="1" customWidth="1"/>
    <col min="7435" max="7435" width="22.28515625" style="1" customWidth="1"/>
    <col min="7436" max="7436" width="11.42578125" style="1"/>
    <col min="7437" max="7437" width="14.42578125" style="1" customWidth="1"/>
    <col min="7438" max="7438" width="16.28515625" style="1" customWidth="1"/>
    <col min="7439" max="7439" width="11.42578125" style="1"/>
    <col min="7440" max="7440" width="12.5703125" style="1" customWidth="1"/>
    <col min="7441" max="7441" width="21.140625" style="1" customWidth="1"/>
    <col min="7442" max="7680" width="11.42578125" style="1"/>
    <col min="7681" max="7681" width="12.7109375" style="1" customWidth="1"/>
    <col min="7682" max="7682" width="16.28515625" style="1" customWidth="1"/>
    <col min="7683" max="7683" width="13.5703125" style="1" customWidth="1"/>
    <col min="7684" max="7684" width="11.42578125" style="1"/>
    <col min="7685" max="7685" width="17" style="1" customWidth="1"/>
    <col min="7686" max="7686" width="16.7109375" style="1" customWidth="1"/>
    <col min="7687" max="7687" width="16" style="1" customWidth="1"/>
    <col min="7688" max="7688" width="37.5703125" style="1" customWidth="1"/>
    <col min="7689" max="7689" width="17.42578125" style="1" customWidth="1"/>
    <col min="7690" max="7690" width="16.7109375" style="1" customWidth="1"/>
    <col min="7691" max="7691" width="22.28515625" style="1" customWidth="1"/>
    <col min="7692" max="7692" width="11.42578125" style="1"/>
    <col min="7693" max="7693" width="14.42578125" style="1" customWidth="1"/>
    <col min="7694" max="7694" width="16.28515625" style="1" customWidth="1"/>
    <col min="7695" max="7695" width="11.42578125" style="1"/>
    <col min="7696" max="7696" width="12.5703125" style="1" customWidth="1"/>
    <col min="7697" max="7697" width="21.140625" style="1" customWidth="1"/>
    <col min="7698" max="7936" width="11.42578125" style="1"/>
    <col min="7937" max="7937" width="12.7109375" style="1" customWidth="1"/>
    <col min="7938" max="7938" width="16.28515625" style="1" customWidth="1"/>
    <col min="7939" max="7939" width="13.5703125" style="1" customWidth="1"/>
    <col min="7940" max="7940" width="11.42578125" style="1"/>
    <col min="7941" max="7941" width="17" style="1" customWidth="1"/>
    <col min="7942" max="7942" width="16.7109375" style="1" customWidth="1"/>
    <col min="7943" max="7943" width="16" style="1" customWidth="1"/>
    <col min="7944" max="7944" width="37.5703125" style="1" customWidth="1"/>
    <col min="7945" max="7945" width="17.42578125" style="1" customWidth="1"/>
    <col min="7946" max="7946" width="16.7109375" style="1" customWidth="1"/>
    <col min="7947" max="7947" width="22.28515625" style="1" customWidth="1"/>
    <col min="7948" max="7948" width="11.42578125" style="1"/>
    <col min="7949" max="7949" width="14.42578125" style="1" customWidth="1"/>
    <col min="7950" max="7950" width="16.28515625" style="1" customWidth="1"/>
    <col min="7951" max="7951" width="11.42578125" style="1"/>
    <col min="7952" max="7952" width="12.5703125" style="1" customWidth="1"/>
    <col min="7953" max="7953" width="21.140625" style="1" customWidth="1"/>
    <col min="7954" max="8192" width="11.42578125" style="1"/>
    <col min="8193" max="8193" width="12.7109375" style="1" customWidth="1"/>
    <col min="8194" max="8194" width="16.28515625" style="1" customWidth="1"/>
    <col min="8195" max="8195" width="13.5703125" style="1" customWidth="1"/>
    <col min="8196" max="8196" width="11.42578125" style="1"/>
    <col min="8197" max="8197" width="17" style="1" customWidth="1"/>
    <col min="8198" max="8198" width="16.7109375" style="1" customWidth="1"/>
    <col min="8199" max="8199" width="16" style="1" customWidth="1"/>
    <col min="8200" max="8200" width="37.5703125" style="1" customWidth="1"/>
    <col min="8201" max="8201" width="17.42578125" style="1" customWidth="1"/>
    <col min="8202" max="8202" width="16.7109375" style="1" customWidth="1"/>
    <col min="8203" max="8203" width="22.28515625" style="1" customWidth="1"/>
    <col min="8204" max="8204" width="11.42578125" style="1"/>
    <col min="8205" max="8205" width="14.42578125" style="1" customWidth="1"/>
    <col min="8206" max="8206" width="16.28515625" style="1" customWidth="1"/>
    <col min="8207" max="8207" width="11.42578125" style="1"/>
    <col min="8208" max="8208" width="12.5703125" style="1" customWidth="1"/>
    <col min="8209" max="8209" width="21.140625" style="1" customWidth="1"/>
    <col min="8210" max="8448" width="11.42578125" style="1"/>
    <col min="8449" max="8449" width="12.7109375" style="1" customWidth="1"/>
    <col min="8450" max="8450" width="16.28515625" style="1" customWidth="1"/>
    <col min="8451" max="8451" width="13.5703125" style="1" customWidth="1"/>
    <col min="8452" max="8452" width="11.42578125" style="1"/>
    <col min="8453" max="8453" width="17" style="1" customWidth="1"/>
    <col min="8454" max="8454" width="16.7109375" style="1" customWidth="1"/>
    <col min="8455" max="8455" width="16" style="1" customWidth="1"/>
    <col min="8456" max="8456" width="37.5703125" style="1" customWidth="1"/>
    <col min="8457" max="8457" width="17.42578125" style="1" customWidth="1"/>
    <col min="8458" max="8458" width="16.7109375" style="1" customWidth="1"/>
    <col min="8459" max="8459" width="22.28515625" style="1" customWidth="1"/>
    <col min="8460" max="8460" width="11.42578125" style="1"/>
    <col min="8461" max="8461" width="14.42578125" style="1" customWidth="1"/>
    <col min="8462" max="8462" width="16.28515625" style="1" customWidth="1"/>
    <col min="8463" max="8463" width="11.42578125" style="1"/>
    <col min="8464" max="8464" width="12.5703125" style="1" customWidth="1"/>
    <col min="8465" max="8465" width="21.140625" style="1" customWidth="1"/>
    <col min="8466" max="8704" width="11.42578125" style="1"/>
    <col min="8705" max="8705" width="12.7109375" style="1" customWidth="1"/>
    <col min="8706" max="8706" width="16.28515625" style="1" customWidth="1"/>
    <col min="8707" max="8707" width="13.5703125" style="1" customWidth="1"/>
    <col min="8708" max="8708" width="11.42578125" style="1"/>
    <col min="8709" max="8709" width="17" style="1" customWidth="1"/>
    <col min="8710" max="8710" width="16.7109375" style="1" customWidth="1"/>
    <col min="8711" max="8711" width="16" style="1" customWidth="1"/>
    <col min="8712" max="8712" width="37.5703125" style="1" customWidth="1"/>
    <col min="8713" max="8713" width="17.42578125" style="1" customWidth="1"/>
    <col min="8714" max="8714" width="16.7109375" style="1" customWidth="1"/>
    <col min="8715" max="8715" width="22.28515625" style="1" customWidth="1"/>
    <col min="8716" max="8716" width="11.42578125" style="1"/>
    <col min="8717" max="8717" width="14.42578125" style="1" customWidth="1"/>
    <col min="8718" max="8718" width="16.28515625" style="1" customWidth="1"/>
    <col min="8719" max="8719" width="11.42578125" style="1"/>
    <col min="8720" max="8720" width="12.5703125" style="1" customWidth="1"/>
    <col min="8721" max="8721" width="21.140625" style="1" customWidth="1"/>
    <col min="8722" max="8960" width="11.42578125" style="1"/>
    <col min="8961" max="8961" width="12.7109375" style="1" customWidth="1"/>
    <col min="8962" max="8962" width="16.28515625" style="1" customWidth="1"/>
    <col min="8963" max="8963" width="13.5703125" style="1" customWidth="1"/>
    <col min="8964" max="8964" width="11.42578125" style="1"/>
    <col min="8965" max="8965" width="17" style="1" customWidth="1"/>
    <col min="8966" max="8966" width="16.7109375" style="1" customWidth="1"/>
    <col min="8967" max="8967" width="16" style="1" customWidth="1"/>
    <col min="8968" max="8968" width="37.5703125" style="1" customWidth="1"/>
    <col min="8969" max="8969" width="17.42578125" style="1" customWidth="1"/>
    <col min="8970" max="8970" width="16.7109375" style="1" customWidth="1"/>
    <col min="8971" max="8971" width="22.28515625" style="1" customWidth="1"/>
    <col min="8972" max="8972" width="11.42578125" style="1"/>
    <col min="8973" max="8973" width="14.42578125" style="1" customWidth="1"/>
    <col min="8974" max="8974" width="16.28515625" style="1" customWidth="1"/>
    <col min="8975" max="8975" width="11.42578125" style="1"/>
    <col min="8976" max="8976" width="12.5703125" style="1" customWidth="1"/>
    <col min="8977" max="8977" width="21.140625" style="1" customWidth="1"/>
    <col min="8978" max="9216" width="11.42578125" style="1"/>
    <col min="9217" max="9217" width="12.7109375" style="1" customWidth="1"/>
    <col min="9218" max="9218" width="16.28515625" style="1" customWidth="1"/>
    <col min="9219" max="9219" width="13.5703125" style="1" customWidth="1"/>
    <col min="9220" max="9220" width="11.42578125" style="1"/>
    <col min="9221" max="9221" width="17" style="1" customWidth="1"/>
    <col min="9222" max="9222" width="16.7109375" style="1" customWidth="1"/>
    <col min="9223" max="9223" width="16" style="1" customWidth="1"/>
    <col min="9224" max="9224" width="37.5703125" style="1" customWidth="1"/>
    <col min="9225" max="9225" width="17.42578125" style="1" customWidth="1"/>
    <col min="9226" max="9226" width="16.7109375" style="1" customWidth="1"/>
    <col min="9227" max="9227" width="22.28515625" style="1" customWidth="1"/>
    <col min="9228" max="9228" width="11.42578125" style="1"/>
    <col min="9229" max="9229" width="14.42578125" style="1" customWidth="1"/>
    <col min="9230" max="9230" width="16.28515625" style="1" customWidth="1"/>
    <col min="9231" max="9231" width="11.42578125" style="1"/>
    <col min="9232" max="9232" width="12.5703125" style="1" customWidth="1"/>
    <col min="9233" max="9233" width="21.140625" style="1" customWidth="1"/>
    <col min="9234" max="9472" width="11.42578125" style="1"/>
    <col min="9473" max="9473" width="12.7109375" style="1" customWidth="1"/>
    <col min="9474" max="9474" width="16.28515625" style="1" customWidth="1"/>
    <col min="9475" max="9475" width="13.5703125" style="1" customWidth="1"/>
    <col min="9476" max="9476" width="11.42578125" style="1"/>
    <col min="9477" max="9477" width="17" style="1" customWidth="1"/>
    <col min="9478" max="9478" width="16.7109375" style="1" customWidth="1"/>
    <col min="9479" max="9479" width="16" style="1" customWidth="1"/>
    <col min="9480" max="9480" width="37.5703125" style="1" customWidth="1"/>
    <col min="9481" max="9481" width="17.42578125" style="1" customWidth="1"/>
    <col min="9482" max="9482" width="16.7109375" style="1" customWidth="1"/>
    <col min="9483" max="9483" width="22.28515625" style="1" customWidth="1"/>
    <col min="9484" max="9484" width="11.42578125" style="1"/>
    <col min="9485" max="9485" width="14.42578125" style="1" customWidth="1"/>
    <col min="9486" max="9486" width="16.28515625" style="1" customWidth="1"/>
    <col min="9487" max="9487" width="11.42578125" style="1"/>
    <col min="9488" max="9488" width="12.5703125" style="1" customWidth="1"/>
    <col min="9489" max="9489" width="21.140625" style="1" customWidth="1"/>
    <col min="9490" max="9728" width="11.42578125" style="1"/>
    <col min="9729" max="9729" width="12.7109375" style="1" customWidth="1"/>
    <col min="9730" max="9730" width="16.28515625" style="1" customWidth="1"/>
    <col min="9731" max="9731" width="13.5703125" style="1" customWidth="1"/>
    <col min="9732" max="9732" width="11.42578125" style="1"/>
    <col min="9733" max="9733" width="17" style="1" customWidth="1"/>
    <col min="9734" max="9734" width="16.7109375" style="1" customWidth="1"/>
    <col min="9735" max="9735" width="16" style="1" customWidth="1"/>
    <col min="9736" max="9736" width="37.5703125" style="1" customWidth="1"/>
    <col min="9737" max="9737" width="17.42578125" style="1" customWidth="1"/>
    <col min="9738" max="9738" width="16.7109375" style="1" customWidth="1"/>
    <col min="9739" max="9739" width="22.28515625" style="1" customWidth="1"/>
    <col min="9740" max="9740" width="11.42578125" style="1"/>
    <col min="9741" max="9741" width="14.42578125" style="1" customWidth="1"/>
    <col min="9742" max="9742" width="16.28515625" style="1" customWidth="1"/>
    <col min="9743" max="9743" width="11.42578125" style="1"/>
    <col min="9744" max="9744" width="12.5703125" style="1" customWidth="1"/>
    <col min="9745" max="9745" width="21.140625" style="1" customWidth="1"/>
    <col min="9746" max="9984" width="11.42578125" style="1"/>
    <col min="9985" max="9985" width="12.7109375" style="1" customWidth="1"/>
    <col min="9986" max="9986" width="16.28515625" style="1" customWidth="1"/>
    <col min="9987" max="9987" width="13.5703125" style="1" customWidth="1"/>
    <col min="9988" max="9988" width="11.42578125" style="1"/>
    <col min="9989" max="9989" width="17" style="1" customWidth="1"/>
    <col min="9990" max="9990" width="16.7109375" style="1" customWidth="1"/>
    <col min="9991" max="9991" width="16" style="1" customWidth="1"/>
    <col min="9992" max="9992" width="37.5703125" style="1" customWidth="1"/>
    <col min="9993" max="9993" width="17.42578125" style="1" customWidth="1"/>
    <col min="9994" max="9994" width="16.7109375" style="1" customWidth="1"/>
    <col min="9995" max="9995" width="22.28515625" style="1" customWidth="1"/>
    <col min="9996" max="9996" width="11.42578125" style="1"/>
    <col min="9997" max="9997" width="14.42578125" style="1" customWidth="1"/>
    <col min="9998" max="9998" width="16.28515625" style="1" customWidth="1"/>
    <col min="9999" max="9999" width="11.42578125" style="1"/>
    <col min="10000" max="10000" width="12.5703125" style="1" customWidth="1"/>
    <col min="10001" max="10001" width="21.140625" style="1" customWidth="1"/>
    <col min="10002" max="10240" width="11.42578125" style="1"/>
    <col min="10241" max="10241" width="12.7109375" style="1" customWidth="1"/>
    <col min="10242" max="10242" width="16.28515625" style="1" customWidth="1"/>
    <col min="10243" max="10243" width="13.5703125" style="1" customWidth="1"/>
    <col min="10244" max="10244" width="11.42578125" style="1"/>
    <col min="10245" max="10245" width="17" style="1" customWidth="1"/>
    <col min="10246" max="10246" width="16.7109375" style="1" customWidth="1"/>
    <col min="10247" max="10247" width="16" style="1" customWidth="1"/>
    <col min="10248" max="10248" width="37.5703125" style="1" customWidth="1"/>
    <col min="10249" max="10249" width="17.42578125" style="1" customWidth="1"/>
    <col min="10250" max="10250" width="16.7109375" style="1" customWidth="1"/>
    <col min="10251" max="10251" width="22.28515625" style="1" customWidth="1"/>
    <col min="10252" max="10252" width="11.42578125" style="1"/>
    <col min="10253" max="10253" width="14.42578125" style="1" customWidth="1"/>
    <col min="10254" max="10254" width="16.28515625" style="1" customWidth="1"/>
    <col min="10255" max="10255" width="11.42578125" style="1"/>
    <col min="10256" max="10256" width="12.5703125" style="1" customWidth="1"/>
    <col min="10257" max="10257" width="21.140625" style="1" customWidth="1"/>
    <col min="10258" max="10496" width="11.42578125" style="1"/>
    <col min="10497" max="10497" width="12.7109375" style="1" customWidth="1"/>
    <col min="10498" max="10498" width="16.28515625" style="1" customWidth="1"/>
    <col min="10499" max="10499" width="13.5703125" style="1" customWidth="1"/>
    <col min="10500" max="10500" width="11.42578125" style="1"/>
    <col min="10501" max="10501" width="17" style="1" customWidth="1"/>
    <col min="10502" max="10502" width="16.7109375" style="1" customWidth="1"/>
    <col min="10503" max="10503" width="16" style="1" customWidth="1"/>
    <col min="10504" max="10504" width="37.5703125" style="1" customWidth="1"/>
    <col min="10505" max="10505" width="17.42578125" style="1" customWidth="1"/>
    <col min="10506" max="10506" width="16.7109375" style="1" customWidth="1"/>
    <col min="10507" max="10507" width="22.28515625" style="1" customWidth="1"/>
    <col min="10508" max="10508" width="11.42578125" style="1"/>
    <col min="10509" max="10509" width="14.42578125" style="1" customWidth="1"/>
    <col min="10510" max="10510" width="16.28515625" style="1" customWidth="1"/>
    <col min="10511" max="10511" width="11.42578125" style="1"/>
    <col min="10512" max="10512" width="12.5703125" style="1" customWidth="1"/>
    <col min="10513" max="10513" width="21.140625" style="1" customWidth="1"/>
    <col min="10514" max="10752" width="11.42578125" style="1"/>
    <col min="10753" max="10753" width="12.7109375" style="1" customWidth="1"/>
    <col min="10754" max="10754" width="16.28515625" style="1" customWidth="1"/>
    <col min="10755" max="10755" width="13.5703125" style="1" customWidth="1"/>
    <col min="10756" max="10756" width="11.42578125" style="1"/>
    <col min="10757" max="10757" width="17" style="1" customWidth="1"/>
    <col min="10758" max="10758" width="16.7109375" style="1" customWidth="1"/>
    <col min="10759" max="10759" width="16" style="1" customWidth="1"/>
    <col min="10760" max="10760" width="37.5703125" style="1" customWidth="1"/>
    <col min="10761" max="10761" width="17.42578125" style="1" customWidth="1"/>
    <col min="10762" max="10762" width="16.7109375" style="1" customWidth="1"/>
    <col min="10763" max="10763" width="22.28515625" style="1" customWidth="1"/>
    <col min="10764" max="10764" width="11.42578125" style="1"/>
    <col min="10765" max="10765" width="14.42578125" style="1" customWidth="1"/>
    <col min="10766" max="10766" width="16.28515625" style="1" customWidth="1"/>
    <col min="10767" max="10767" width="11.42578125" style="1"/>
    <col min="10768" max="10768" width="12.5703125" style="1" customWidth="1"/>
    <col min="10769" max="10769" width="21.140625" style="1" customWidth="1"/>
    <col min="10770" max="11008" width="11.42578125" style="1"/>
    <col min="11009" max="11009" width="12.7109375" style="1" customWidth="1"/>
    <col min="11010" max="11010" width="16.28515625" style="1" customWidth="1"/>
    <col min="11011" max="11011" width="13.5703125" style="1" customWidth="1"/>
    <col min="11012" max="11012" width="11.42578125" style="1"/>
    <col min="11013" max="11013" width="17" style="1" customWidth="1"/>
    <col min="11014" max="11014" width="16.7109375" style="1" customWidth="1"/>
    <col min="11015" max="11015" width="16" style="1" customWidth="1"/>
    <col min="11016" max="11016" width="37.5703125" style="1" customWidth="1"/>
    <col min="11017" max="11017" width="17.42578125" style="1" customWidth="1"/>
    <col min="11018" max="11018" width="16.7109375" style="1" customWidth="1"/>
    <col min="11019" max="11019" width="22.28515625" style="1" customWidth="1"/>
    <col min="11020" max="11020" width="11.42578125" style="1"/>
    <col min="11021" max="11021" width="14.42578125" style="1" customWidth="1"/>
    <col min="11022" max="11022" width="16.28515625" style="1" customWidth="1"/>
    <col min="11023" max="11023" width="11.42578125" style="1"/>
    <col min="11024" max="11024" width="12.5703125" style="1" customWidth="1"/>
    <col min="11025" max="11025" width="21.140625" style="1" customWidth="1"/>
    <col min="11026" max="11264" width="11.42578125" style="1"/>
    <col min="11265" max="11265" width="12.7109375" style="1" customWidth="1"/>
    <col min="11266" max="11266" width="16.28515625" style="1" customWidth="1"/>
    <col min="11267" max="11267" width="13.5703125" style="1" customWidth="1"/>
    <col min="11268" max="11268" width="11.42578125" style="1"/>
    <col min="11269" max="11269" width="17" style="1" customWidth="1"/>
    <col min="11270" max="11270" width="16.7109375" style="1" customWidth="1"/>
    <col min="11271" max="11271" width="16" style="1" customWidth="1"/>
    <col min="11272" max="11272" width="37.5703125" style="1" customWidth="1"/>
    <col min="11273" max="11273" width="17.42578125" style="1" customWidth="1"/>
    <col min="11274" max="11274" width="16.7109375" style="1" customWidth="1"/>
    <col min="11275" max="11275" width="22.28515625" style="1" customWidth="1"/>
    <col min="11276" max="11276" width="11.42578125" style="1"/>
    <col min="11277" max="11277" width="14.42578125" style="1" customWidth="1"/>
    <col min="11278" max="11278" width="16.28515625" style="1" customWidth="1"/>
    <col min="11279" max="11279" width="11.42578125" style="1"/>
    <col min="11280" max="11280" width="12.5703125" style="1" customWidth="1"/>
    <col min="11281" max="11281" width="21.140625" style="1" customWidth="1"/>
    <col min="11282" max="11520" width="11.42578125" style="1"/>
    <col min="11521" max="11521" width="12.7109375" style="1" customWidth="1"/>
    <col min="11522" max="11522" width="16.28515625" style="1" customWidth="1"/>
    <col min="11523" max="11523" width="13.5703125" style="1" customWidth="1"/>
    <col min="11524" max="11524" width="11.42578125" style="1"/>
    <col min="11525" max="11525" width="17" style="1" customWidth="1"/>
    <col min="11526" max="11526" width="16.7109375" style="1" customWidth="1"/>
    <col min="11527" max="11527" width="16" style="1" customWidth="1"/>
    <col min="11528" max="11528" width="37.5703125" style="1" customWidth="1"/>
    <col min="11529" max="11529" width="17.42578125" style="1" customWidth="1"/>
    <col min="11530" max="11530" width="16.7109375" style="1" customWidth="1"/>
    <col min="11531" max="11531" width="22.28515625" style="1" customWidth="1"/>
    <col min="11532" max="11532" width="11.42578125" style="1"/>
    <col min="11533" max="11533" width="14.42578125" style="1" customWidth="1"/>
    <col min="11534" max="11534" width="16.28515625" style="1" customWidth="1"/>
    <col min="11535" max="11535" width="11.42578125" style="1"/>
    <col min="11536" max="11536" width="12.5703125" style="1" customWidth="1"/>
    <col min="11537" max="11537" width="21.140625" style="1" customWidth="1"/>
    <col min="11538" max="11776" width="11.42578125" style="1"/>
    <col min="11777" max="11777" width="12.7109375" style="1" customWidth="1"/>
    <col min="11778" max="11778" width="16.28515625" style="1" customWidth="1"/>
    <col min="11779" max="11779" width="13.5703125" style="1" customWidth="1"/>
    <col min="11780" max="11780" width="11.42578125" style="1"/>
    <col min="11781" max="11781" width="17" style="1" customWidth="1"/>
    <col min="11782" max="11782" width="16.7109375" style="1" customWidth="1"/>
    <col min="11783" max="11783" width="16" style="1" customWidth="1"/>
    <col min="11784" max="11784" width="37.5703125" style="1" customWidth="1"/>
    <col min="11785" max="11785" width="17.42578125" style="1" customWidth="1"/>
    <col min="11786" max="11786" width="16.7109375" style="1" customWidth="1"/>
    <col min="11787" max="11787" width="22.28515625" style="1" customWidth="1"/>
    <col min="11788" max="11788" width="11.42578125" style="1"/>
    <col min="11789" max="11789" width="14.42578125" style="1" customWidth="1"/>
    <col min="11790" max="11790" width="16.28515625" style="1" customWidth="1"/>
    <col min="11791" max="11791" width="11.42578125" style="1"/>
    <col min="11792" max="11792" width="12.5703125" style="1" customWidth="1"/>
    <col min="11793" max="11793" width="21.140625" style="1" customWidth="1"/>
    <col min="11794" max="12032" width="11.42578125" style="1"/>
    <col min="12033" max="12033" width="12.7109375" style="1" customWidth="1"/>
    <col min="12034" max="12034" width="16.28515625" style="1" customWidth="1"/>
    <col min="12035" max="12035" width="13.5703125" style="1" customWidth="1"/>
    <col min="12036" max="12036" width="11.42578125" style="1"/>
    <col min="12037" max="12037" width="17" style="1" customWidth="1"/>
    <col min="12038" max="12038" width="16.7109375" style="1" customWidth="1"/>
    <col min="12039" max="12039" width="16" style="1" customWidth="1"/>
    <col min="12040" max="12040" width="37.5703125" style="1" customWidth="1"/>
    <col min="12041" max="12041" width="17.42578125" style="1" customWidth="1"/>
    <col min="12042" max="12042" width="16.7109375" style="1" customWidth="1"/>
    <col min="12043" max="12043" width="22.28515625" style="1" customWidth="1"/>
    <col min="12044" max="12044" width="11.42578125" style="1"/>
    <col min="12045" max="12045" width="14.42578125" style="1" customWidth="1"/>
    <col min="12046" max="12046" width="16.28515625" style="1" customWidth="1"/>
    <col min="12047" max="12047" width="11.42578125" style="1"/>
    <col min="12048" max="12048" width="12.5703125" style="1" customWidth="1"/>
    <col min="12049" max="12049" width="21.140625" style="1" customWidth="1"/>
    <col min="12050" max="12288" width="11.42578125" style="1"/>
    <col min="12289" max="12289" width="12.7109375" style="1" customWidth="1"/>
    <col min="12290" max="12290" width="16.28515625" style="1" customWidth="1"/>
    <col min="12291" max="12291" width="13.5703125" style="1" customWidth="1"/>
    <col min="12292" max="12292" width="11.42578125" style="1"/>
    <col min="12293" max="12293" width="17" style="1" customWidth="1"/>
    <col min="12294" max="12294" width="16.7109375" style="1" customWidth="1"/>
    <col min="12295" max="12295" width="16" style="1" customWidth="1"/>
    <col min="12296" max="12296" width="37.5703125" style="1" customWidth="1"/>
    <col min="12297" max="12297" width="17.42578125" style="1" customWidth="1"/>
    <col min="12298" max="12298" width="16.7109375" style="1" customWidth="1"/>
    <col min="12299" max="12299" width="22.28515625" style="1" customWidth="1"/>
    <col min="12300" max="12300" width="11.42578125" style="1"/>
    <col min="12301" max="12301" width="14.42578125" style="1" customWidth="1"/>
    <col min="12302" max="12302" width="16.28515625" style="1" customWidth="1"/>
    <col min="12303" max="12303" width="11.42578125" style="1"/>
    <col min="12304" max="12304" width="12.5703125" style="1" customWidth="1"/>
    <col min="12305" max="12305" width="21.140625" style="1" customWidth="1"/>
    <col min="12306" max="12544" width="11.42578125" style="1"/>
    <col min="12545" max="12545" width="12.7109375" style="1" customWidth="1"/>
    <col min="12546" max="12546" width="16.28515625" style="1" customWidth="1"/>
    <col min="12547" max="12547" width="13.5703125" style="1" customWidth="1"/>
    <col min="12548" max="12548" width="11.42578125" style="1"/>
    <col min="12549" max="12549" width="17" style="1" customWidth="1"/>
    <col min="12550" max="12550" width="16.7109375" style="1" customWidth="1"/>
    <col min="12551" max="12551" width="16" style="1" customWidth="1"/>
    <col min="12552" max="12552" width="37.5703125" style="1" customWidth="1"/>
    <col min="12553" max="12553" width="17.42578125" style="1" customWidth="1"/>
    <col min="12554" max="12554" width="16.7109375" style="1" customWidth="1"/>
    <col min="12555" max="12555" width="22.28515625" style="1" customWidth="1"/>
    <col min="12556" max="12556" width="11.42578125" style="1"/>
    <col min="12557" max="12557" width="14.42578125" style="1" customWidth="1"/>
    <col min="12558" max="12558" width="16.28515625" style="1" customWidth="1"/>
    <col min="12559" max="12559" width="11.42578125" style="1"/>
    <col min="12560" max="12560" width="12.5703125" style="1" customWidth="1"/>
    <col min="12561" max="12561" width="21.140625" style="1" customWidth="1"/>
    <col min="12562" max="12800" width="11.42578125" style="1"/>
    <col min="12801" max="12801" width="12.7109375" style="1" customWidth="1"/>
    <col min="12802" max="12802" width="16.28515625" style="1" customWidth="1"/>
    <col min="12803" max="12803" width="13.5703125" style="1" customWidth="1"/>
    <col min="12804" max="12804" width="11.42578125" style="1"/>
    <col min="12805" max="12805" width="17" style="1" customWidth="1"/>
    <col min="12806" max="12806" width="16.7109375" style="1" customWidth="1"/>
    <col min="12807" max="12807" width="16" style="1" customWidth="1"/>
    <col min="12808" max="12808" width="37.5703125" style="1" customWidth="1"/>
    <col min="12809" max="12809" width="17.42578125" style="1" customWidth="1"/>
    <col min="12810" max="12810" width="16.7109375" style="1" customWidth="1"/>
    <col min="12811" max="12811" width="22.28515625" style="1" customWidth="1"/>
    <col min="12812" max="12812" width="11.42578125" style="1"/>
    <col min="12813" max="12813" width="14.42578125" style="1" customWidth="1"/>
    <col min="12814" max="12814" width="16.28515625" style="1" customWidth="1"/>
    <col min="12815" max="12815" width="11.42578125" style="1"/>
    <col min="12816" max="12816" width="12.5703125" style="1" customWidth="1"/>
    <col min="12817" max="12817" width="21.140625" style="1" customWidth="1"/>
    <col min="12818" max="13056" width="11.42578125" style="1"/>
    <col min="13057" max="13057" width="12.7109375" style="1" customWidth="1"/>
    <col min="13058" max="13058" width="16.28515625" style="1" customWidth="1"/>
    <col min="13059" max="13059" width="13.5703125" style="1" customWidth="1"/>
    <col min="13060" max="13060" width="11.42578125" style="1"/>
    <col min="13061" max="13061" width="17" style="1" customWidth="1"/>
    <col min="13062" max="13062" width="16.7109375" style="1" customWidth="1"/>
    <col min="13063" max="13063" width="16" style="1" customWidth="1"/>
    <col min="13064" max="13064" width="37.5703125" style="1" customWidth="1"/>
    <col min="13065" max="13065" width="17.42578125" style="1" customWidth="1"/>
    <col min="13066" max="13066" width="16.7109375" style="1" customWidth="1"/>
    <col min="13067" max="13067" width="22.28515625" style="1" customWidth="1"/>
    <col min="13068" max="13068" width="11.42578125" style="1"/>
    <col min="13069" max="13069" width="14.42578125" style="1" customWidth="1"/>
    <col min="13070" max="13070" width="16.28515625" style="1" customWidth="1"/>
    <col min="13071" max="13071" width="11.42578125" style="1"/>
    <col min="13072" max="13072" width="12.5703125" style="1" customWidth="1"/>
    <col min="13073" max="13073" width="21.140625" style="1" customWidth="1"/>
    <col min="13074" max="13312" width="11.42578125" style="1"/>
    <col min="13313" max="13313" width="12.7109375" style="1" customWidth="1"/>
    <col min="13314" max="13314" width="16.28515625" style="1" customWidth="1"/>
    <col min="13315" max="13315" width="13.5703125" style="1" customWidth="1"/>
    <col min="13316" max="13316" width="11.42578125" style="1"/>
    <col min="13317" max="13317" width="17" style="1" customWidth="1"/>
    <col min="13318" max="13318" width="16.7109375" style="1" customWidth="1"/>
    <col min="13319" max="13319" width="16" style="1" customWidth="1"/>
    <col min="13320" max="13320" width="37.5703125" style="1" customWidth="1"/>
    <col min="13321" max="13321" width="17.42578125" style="1" customWidth="1"/>
    <col min="13322" max="13322" width="16.7109375" style="1" customWidth="1"/>
    <col min="13323" max="13323" width="22.28515625" style="1" customWidth="1"/>
    <col min="13324" max="13324" width="11.42578125" style="1"/>
    <col min="13325" max="13325" width="14.42578125" style="1" customWidth="1"/>
    <col min="13326" max="13326" width="16.28515625" style="1" customWidth="1"/>
    <col min="13327" max="13327" width="11.42578125" style="1"/>
    <col min="13328" max="13328" width="12.5703125" style="1" customWidth="1"/>
    <col min="13329" max="13329" width="21.140625" style="1" customWidth="1"/>
    <col min="13330" max="13568" width="11.42578125" style="1"/>
    <col min="13569" max="13569" width="12.7109375" style="1" customWidth="1"/>
    <col min="13570" max="13570" width="16.28515625" style="1" customWidth="1"/>
    <col min="13571" max="13571" width="13.5703125" style="1" customWidth="1"/>
    <col min="13572" max="13572" width="11.42578125" style="1"/>
    <col min="13573" max="13573" width="17" style="1" customWidth="1"/>
    <col min="13574" max="13574" width="16.7109375" style="1" customWidth="1"/>
    <col min="13575" max="13575" width="16" style="1" customWidth="1"/>
    <col min="13576" max="13576" width="37.5703125" style="1" customWidth="1"/>
    <col min="13577" max="13577" width="17.42578125" style="1" customWidth="1"/>
    <col min="13578" max="13578" width="16.7109375" style="1" customWidth="1"/>
    <col min="13579" max="13579" width="22.28515625" style="1" customWidth="1"/>
    <col min="13580" max="13580" width="11.42578125" style="1"/>
    <col min="13581" max="13581" width="14.42578125" style="1" customWidth="1"/>
    <col min="13582" max="13582" width="16.28515625" style="1" customWidth="1"/>
    <col min="13583" max="13583" width="11.42578125" style="1"/>
    <col min="13584" max="13584" width="12.5703125" style="1" customWidth="1"/>
    <col min="13585" max="13585" width="21.140625" style="1" customWidth="1"/>
    <col min="13586" max="13824" width="11.42578125" style="1"/>
    <col min="13825" max="13825" width="12.7109375" style="1" customWidth="1"/>
    <col min="13826" max="13826" width="16.28515625" style="1" customWidth="1"/>
    <col min="13827" max="13827" width="13.5703125" style="1" customWidth="1"/>
    <col min="13828" max="13828" width="11.42578125" style="1"/>
    <col min="13829" max="13829" width="17" style="1" customWidth="1"/>
    <col min="13830" max="13830" width="16.7109375" style="1" customWidth="1"/>
    <col min="13831" max="13831" width="16" style="1" customWidth="1"/>
    <col min="13832" max="13832" width="37.5703125" style="1" customWidth="1"/>
    <col min="13833" max="13833" width="17.42578125" style="1" customWidth="1"/>
    <col min="13834" max="13834" width="16.7109375" style="1" customWidth="1"/>
    <col min="13835" max="13835" width="22.28515625" style="1" customWidth="1"/>
    <col min="13836" max="13836" width="11.42578125" style="1"/>
    <col min="13837" max="13837" width="14.42578125" style="1" customWidth="1"/>
    <col min="13838" max="13838" width="16.28515625" style="1" customWidth="1"/>
    <col min="13839" max="13839" width="11.42578125" style="1"/>
    <col min="13840" max="13840" width="12.5703125" style="1" customWidth="1"/>
    <col min="13841" max="13841" width="21.140625" style="1" customWidth="1"/>
    <col min="13842" max="14080" width="11.42578125" style="1"/>
    <col min="14081" max="14081" width="12.7109375" style="1" customWidth="1"/>
    <col min="14082" max="14082" width="16.28515625" style="1" customWidth="1"/>
    <col min="14083" max="14083" width="13.5703125" style="1" customWidth="1"/>
    <col min="14084" max="14084" width="11.42578125" style="1"/>
    <col min="14085" max="14085" width="17" style="1" customWidth="1"/>
    <col min="14086" max="14086" width="16.7109375" style="1" customWidth="1"/>
    <col min="14087" max="14087" width="16" style="1" customWidth="1"/>
    <col min="14088" max="14088" width="37.5703125" style="1" customWidth="1"/>
    <col min="14089" max="14089" width="17.42578125" style="1" customWidth="1"/>
    <col min="14090" max="14090" width="16.7109375" style="1" customWidth="1"/>
    <col min="14091" max="14091" width="22.28515625" style="1" customWidth="1"/>
    <col min="14092" max="14092" width="11.42578125" style="1"/>
    <col min="14093" max="14093" width="14.42578125" style="1" customWidth="1"/>
    <col min="14094" max="14094" width="16.28515625" style="1" customWidth="1"/>
    <col min="14095" max="14095" width="11.42578125" style="1"/>
    <col min="14096" max="14096" width="12.5703125" style="1" customWidth="1"/>
    <col min="14097" max="14097" width="21.140625" style="1" customWidth="1"/>
    <col min="14098" max="14336" width="11.42578125" style="1"/>
    <col min="14337" max="14337" width="12.7109375" style="1" customWidth="1"/>
    <col min="14338" max="14338" width="16.28515625" style="1" customWidth="1"/>
    <col min="14339" max="14339" width="13.5703125" style="1" customWidth="1"/>
    <col min="14340" max="14340" width="11.42578125" style="1"/>
    <col min="14341" max="14341" width="17" style="1" customWidth="1"/>
    <col min="14342" max="14342" width="16.7109375" style="1" customWidth="1"/>
    <col min="14343" max="14343" width="16" style="1" customWidth="1"/>
    <col min="14344" max="14344" width="37.5703125" style="1" customWidth="1"/>
    <col min="14345" max="14345" width="17.42578125" style="1" customWidth="1"/>
    <col min="14346" max="14346" width="16.7109375" style="1" customWidth="1"/>
    <col min="14347" max="14347" width="22.28515625" style="1" customWidth="1"/>
    <col min="14348" max="14348" width="11.42578125" style="1"/>
    <col min="14349" max="14349" width="14.42578125" style="1" customWidth="1"/>
    <col min="14350" max="14350" width="16.28515625" style="1" customWidth="1"/>
    <col min="14351" max="14351" width="11.42578125" style="1"/>
    <col min="14352" max="14352" width="12.5703125" style="1" customWidth="1"/>
    <col min="14353" max="14353" width="21.140625" style="1" customWidth="1"/>
    <col min="14354" max="14592" width="11.42578125" style="1"/>
    <col min="14593" max="14593" width="12.7109375" style="1" customWidth="1"/>
    <col min="14594" max="14594" width="16.28515625" style="1" customWidth="1"/>
    <col min="14595" max="14595" width="13.5703125" style="1" customWidth="1"/>
    <col min="14596" max="14596" width="11.42578125" style="1"/>
    <col min="14597" max="14597" width="17" style="1" customWidth="1"/>
    <col min="14598" max="14598" width="16.7109375" style="1" customWidth="1"/>
    <col min="14599" max="14599" width="16" style="1" customWidth="1"/>
    <col min="14600" max="14600" width="37.5703125" style="1" customWidth="1"/>
    <col min="14601" max="14601" width="17.42578125" style="1" customWidth="1"/>
    <col min="14602" max="14602" width="16.7109375" style="1" customWidth="1"/>
    <col min="14603" max="14603" width="22.28515625" style="1" customWidth="1"/>
    <col min="14604" max="14604" width="11.42578125" style="1"/>
    <col min="14605" max="14605" width="14.42578125" style="1" customWidth="1"/>
    <col min="14606" max="14606" width="16.28515625" style="1" customWidth="1"/>
    <col min="14607" max="14607" width="11.42578125" style="1"/>
    <col min="14608" max="14608" width="12.5703125" style="1" customWidth="1"/>
    <col min="14609" max="14609" width="21.140625" style="1" customWidth="1"/>
    <col min="14610" max="14848" width="11.42578125" style="1"/>
    <col min="14849" max="14849" width="12.7109375" style="1" customWidth="1"/>
    <col min="14850" max="14850" width="16.28515625" style="1" customWidth="1"/>
    <col min="14851" max="14851" width="13.5703125" style="1" customWidth="1"/>
    <col min="14852" max="14852" width="11.42578125" style="1"/>
    <col min="14853" max="14853" width="17" style="1" customWidth="1"/>
    <col min="14854" max="14854" width="16.7109375" style="1" customWidth="1"/>
    <col min="14855" max="14855" width="16" style="1" customWidth="1"/>
    <col min="14856" max="14856" width="37.5703125" style="1" customWidth="1"/>
    <col min="14857" max="14857" width="17.42578125" style="1" customWidth="1"/>
    <col min="14858" max="14858" width="16.7109375" style="1" customWidth="1"/>
    <col min="14859" max="14859" width="22.28515625" style="1" customWidth="1"/>
    <col min="14860" max="14860" width="11.42578125" style="1"/>
    <col min="14861" max="14861" width="14.42578125" style="1" customWidth="1"/>
    <col min="14862" max="14862" width="16.28515625" style="1" customWidth="1"/>
    <col min="14863" max="14863" width="11.42578125" style="1"/>
    <col min="14864" max="14864" width="12.5703125" style="1" customWidth="1"/>
    <col min="14865" max="14865" width="21.140625" style="1" customWidth="1"/>
    <col min="14866" max="15104" width="11.42578125" style="1"/>
    <col min="15105" max="15105" width="12.7109375" style="1" customWidth="1"/>
    <col min="15106" max="15106" width="16.28515625" style="1" customWidth="1"/>
    <col min="15107" max="15107" width="13.5703125" style="1" customWidth="1"/>
    <col min="15108" max="15108" width="11.42578125" style="1"/>
    <col min="15109" max="15109" width="17" style="1" customWidth="1"/>
    <col min="15110" max="15110" width="16.7109375" style="1" customWidth="1"/>
    <col min="15111" max="15111" width="16" style="1" customWidth="1"/>
    <col min="15112" max="15112" width="37.5703125" style="1" customWidth="1"/>
    <col min="15113" max="15113" width="17.42578125" style="1" customWidth="1"/>
    <col min="15114" max="15114" width="16.7109375" style="1" customWidth="1"/>
    <col min="15115" max="15115" width="22.28515625" style="1" customWidth="1"/>
    <col min="15116" max="15116" width="11.42578125" style="1"/>
    <col min="15117" max="15117" width="14.42578125" style="1" customWidth="1"/>
    <col min="15118" max="15118" width="16.28515625" style="1" customWidth="1"/>
    <col min="15119" max="15119" width="11.42578125" style="1"/>
    <col min="15120" max="15120" width="12.5703125" style="1" customWidth="1"/>
    <col min="15121" max="15121" width="21.140625" style="1" customWidth="1"/>
    <col min="15122" max="15360" width="11.42578125" style="1"/>
    <col min="15361" max="15361" width="12.7109375" style="1" customWidth="1"/>
    <col min="15362" max="15362" width="16.28515625" style="1" customWidth="1"/>
    <col min="15363" max="15363" width="13.5703125" style="1" customWidth="1"/>
    <col min="15364" max="15364" width="11.42578125" style="1"/>
    <col min="15365" max="15365" width="17" style="1" customWidth="1"/>
    <col min="15366" max="15366" width="16.7109375" style="1" customWidth="1"/>
    <col min="15367" max="15367" width="16" style="1" customWidth="1"/>
    <col min="15368" max="15368" width="37.5703125" style="1" customWidth="1"/>
    <col min="15369" max="15369" width="17.42578125" style="1" customWidth="1"/>
    <col min="15370" max="15370" width="16.7109375" style="1" customWidth="1"/>
    <col min="15371" max="15371" width="22.28515625" style="1" customWidth="1"/>
    <col min="15372" max="15372" width="11.42578125" style="1"/>
    <col min="15373" max="15373" width="14.42578125" style="1" customWidth="1"/>
    <col min="15374" max="15374" width="16.28515625" style="1" customWidth="1"/>
    <col min="15375" max="15375" width="11.42578125" style="1"/>
    <col min="15376" max="15376" width="12.5703125" style="1" customWidth="1"/>
    <col min="15377" max="15377" width="21.140625" style="1" customWidth="1"/>
    <col min="15378" max="15616" width="11.42578125" style="1"/>
    <col min="15617" max="15617" width="12.7109375" style="1" customWidth="1"/>
    <col min="15618" max="15618" width="16.28515625" style="1" customWidth="1"/>
    <col min="15619" max="15619" width="13.5703125" style="1" customWidth="1"/>
    <col min="15620" max="15620" width="11.42578125" style="1"/>
    <col min="15621" max="15621" width="17" style="1" customWidth="1"/>
    <col min="15622" max="15622" width="16.7109375" style="1" customWidth="1"/>
    <col min="15623" max="15623" width="16" style="1" customWidth="1"/>
    <col min="15624" max="15624" width="37.5703125" style="1" customWidth="1"/>
    <col min="15625" max="15625" width="17.42578125" style="1" customWidth="1"/>
    <col min="15626" max="15626" width="16.7109375" style="1" customWidth="1"/>
    <col min="15627" max="15627" width="22.28515625" style="1" customWidth="1"/>
    <col min="15628" max="15628" width="11.42578125" style="1"/>
    <col min="15629" max="15629" width="14.42578125" style="1" customWidth="1"/>
    <col min="15630" max="15630" width="16.28515625" style="1" customWidth="1"/>
    <col min="15631" max="15631" width="11.42578125" style="1"/>
    <col min="15632" max="15632" width="12.5703125" style="1" customWidth="1"/>
    <col min="15633" max="15633" width="21.140625" style="1" customWidth="1"/>
    <col min="15634" max="15872" width="11.42578125" style="1"/>
    <col min="15873" max="15873" width="12.7109375" style="1" customWidth="1"/>
    <col min="15874" max="15874" width="16.28515625" style="1" customWidth="1"/>
    <col min="15875" max="15875" width="13.5703125" style="1" customWidth="1"/>
    <col min="15876" max="15876" width="11.42578125" style="1"/>
    <col min="15877" max="15877" width="17" style="1" customWidth="1"/>
    <col min="15878" max="15878" width="16.7109375" style="1" customWidth="1"/>
    <col min="15879" max="15879" width="16" style="1" customWidth="1"/>
    <col min="15880" max="15880" width="37.5703125" style="1" customWidth="1"/>
    <col min="15881" max="15881" width="17.42578125" style="1" customWidth="1"/>
    <col min="15882" max="15882" width="16.7109375" style="1" customWidth="1"/>
    <col min="15883" max="15883" width="22.28515625" style="1" customWidth="1"/>
    <col min="15884" max="15884" width="11.42578125" style="1"/>
    <col min="15885" max="15885" width="14.42578125" style="1" customWidth="1"/>
    <col min="15886" max="15886" width="16.28515625" style="1" customWidth="1"/>
    <col min="15887" max="15887" width="11.42578125" style="1"/>
    <col min="15888" max="15888" width="12.5703125" style="1" customWidth="1"/>
    <col min="15889" max="15889" width="21.140625" style="1" customWidth="1"/>
    <col min="15890" max="16128" width="11.42578125" style="1"/>
    <col min="16129" max="16129" width="12.7109375" style="1" customWidth="1"/>
    <col min="16130" max="16130" width="16.28515625" style="1" customWidth="1"/>
    <col min="16131" max="16131" width="13.5703125" style="1" customWidth="1"/>
    <col min="16132" max="16132" width="11.42578125" style="1"/>
    <col min="16133" max="16133" width="17" style="1" customWidth="1"/>
    <col min="16134" max="16134" width="16.7109375" style="1" customWidth="1"/>
    <col min="16135" max="16135" width="16" style="1" customWidth="1"/>
    <col min="16136" max="16136" width="37.5703125" style="1" customWidth="1"/>
    <col min="16137" max="16137" width="17.42578125" style="1" customWidth="1"/>
    <col min="16138" max="16138" width="16.7109375" style="1" customWidth="1"/>
    <col min="16139" max="16139" width="22.28515625" style="1" customWidth="1"/>
    <col min="16140" max="16140" width="11.42578125" style="1"/>
    <col min="16141" max="16141" width="14.42578125" style="1" customWidth="1"/>
    <col min="16142" max="16142" width="16.28515625" style="1" customWidth="1"/>
    <col min="16143" max="16143" width="11.42578125" style="1"/>
    <col min="16144" max="16144" width="12.5703125" style="1" customWidth="1"/>
    <col min="16145" max="16145" width="21.140625" style="1" customWidth="1"/>
    <col min="16146"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717" t="s">
        <v>2</v>
      </c>
      <c r="B3" s="717"/>
      <c r="C3" s="717"/>
      <c r="D3" s="717"/>
      <c r="E3" s="717"/>
      <c r="F3" s="717"/>
      <c r="G3" s="717"/>
      <c r="H3" s="717" t="s">
        <v>3</v>
      </c>
      <c r="I3" s="717"/>
      <c r="J3" s="717"/>
      <c r="K3" s="717"/>
      <c r="L3" s="717"/>
      <c r="M3" s="717"/>
      <c r="N3" s="717"/>
      <c r="O3" s="717"/>
      <c r="P3" s="168"/>
      <c r="Q3" s="168"/>
    </row>
    <row r="4" spans="1:21" x14ac:dyDescent="0.25">
      <c r="A4" s="717">
        <v>2013</v>
      </c>
      <c r="B4" s="717"/>
      <c r="C4" s="717"/>
      <c r="D4" s="717"/>
      <c r="E4" s="717"/>
      <c r="F4" s="717"/>
      <c r="G4" s="717"/>
      <c r="H4" s="717"/>
      <c r="I4" s="717"/>
      <c r="J4" s="717"/>
      <c r="K4" s="717"/>
      <c r="L4" s="717"/>
      <c r="M4" s="717"/>
      <c r="N4" s="717"/>
      <c r="O4" s="717"/>
      <c r="P4" s="168"/>
      <c r="Q4" s="168"/>
    </row>
    <row r="5" spans="1:21" x14ac:dyDescent="0.25">
      <c r="A5" s="193"/>
      <c r="B5" s="193"/>
      <c r="C5" s="193"/>
      <c r="D5" s="193"/>
      <c r="E5" s="193"/>
      <c r="F5" s="193"/>
      <c r="G5" s="193"/>
      <c r="H5" s="193"/>
      <c r="I5" s="193"/>
      <c r="J5" s="241"/>
      <c r="K5" s="193"/>
      <c r="L5" s="194"/>
      <c r="M5" s="182"/>
      <c r="N5" s="182"/>
      <c r="O5" s="182"/>
      <c r="P5" s="168"/>
      <c r="Q5" s="168"/>
    </row>
    <row r="6" spans="1:21" x14ac:dyDescent="0.25">
      <c r="A6" s="183" t="s">
        <v>4</v>
      </c>
      <c r="B6" s="712" t="s">
        <v>2325</v>
      </c>
      <c r="C6" s="712"/>
      <c r="D6" s="712"/>
      <c r="E6" s="712"/>
      <c r="F6" s="712"/>
      <c r="G6" s="712"/>
      <c r="H6" s="712"/>
      <c r="I6" s="712"/>
      <c r="J6" s="712"/>
      <c r="K6" s="712"/>
      <c r="L6" s="712"/>
      <c r="M6" s="712"/>
      <c r="N6" s="712"/>
      <c r="O6" s="712"/>
      <c r="P6" s="168"/>
      <c r="Q6" s="168"/>
    </row>
    <row r="7" spans="1:21"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21" ht="55.5" customHeight="1" x14ac:dyDescent="0.25">
      <c r="A8" s="638"/>
      <c r="B8" s="638"/>
      <c r="C8" s="638"/>
      <c r="D8" s="638"/>
      <c r="E8" s="638"/>
      <c r="F8" s="638"/>
      <c r="G8" s="638"/>
      <c r="H8" s="638"/>
      <c r="I8" s="644"/>
      <c r="J8" s="644"/>
      <c r="K8" s="638"/>
      <c r="L8" s="638"/>
      <c r="M8" s="638"/>
      <c r="N8" s="640"/>
      <c r="O8" s="640"/>
      <c r="P8" s="640"/>
      <c r="Q8" s="642"/>
      <c r="S8" s="6"/>
      <c r="T8" s="6"/>
      <c r="U8" s="6"/>
    </row>
    <row r="9" spans="1:21" ht="120.75" customHeight="1" x14ac:dyDescent="0.25">
      <c r="A9" s="37" t="s">
        <v>483</v>
      </c>
      <c r="B9" s="37" t="s">
        <v>550</v>
      </c>
      <c r="C9" s="37" t="s">
        <v>1904</v>
      </c>
      <c r="D9" s="37">
        <v>241310000</v>
      </c>
      <c r="E9" s="37" t="s">
        <v>2387</v>
      </c>
      <c r="F9" s="127" t="s">
        <v>2326</v>
      </c>
      <c r="G9" s="37" t="s">
        <v>2327</v>
      </c>
      <c r="H9" s="37" t="s">
        <v>2328</v>
      </c>
      <c r="I9" s="415">
        <v>3138791464</v>
      </c>
      <c r="J9" s="170"/>
      <c r="K9" s="37" t="s">
        <v>2388</v>
      </c>
      <c r="L9" s="37">
        <v>4757</v>
      </c>
      <c r="M9" s="36">
        <v>42028</v>
      </c>
      <c r="N9" s="37"/>
      <c r="O9" s="36">
        <v>42028</v>
      </c>
      <c r="P9" s="170"/>
      <c r="Q9" s="37" t="s">
        <v>2389</v>
      </c>
      <c r="R9" s="167"/>
      <c r="S9" s="167"/>
      <c r="T9" s="167"/>
      <c r="U9" s="167"/>
    </row>
    <row r="10" spans="1:21" ht="47.25" customHeight="1" x14ac:dyDescent="0.25">
      <c r="A10" s="37"/>
      <c r="B10" s="37"/>
      <c r="C10" s="37"/>
      <c r="D10" s="37"/>
      <c r="E10" s="37"/>
      <c r="F10" s="127"/>
      <c r="G10" s="37"/>
      <c r="H10" s="37"/>
      <c r="I10" s="415"/>
      <c r="J10" s="36"/>
      <c r="K10" s="37" t="s">
        <v>2390</v>
      </c>
      <c r="L10" s="37">
        <v>4757</v>
      </c>
      <c r="M10" s="37">
        <v>12594</v>
      </c>
      <c r="N10" s="37"/>
      <c r="O10" s="36">
        <v>12594</v>
      </c>
      <c r="P10" s="37"/>
      <c r="Q10" s="37" t="s">
        <v>2391</v>
      </c>
      <c r="R10" s="167"/>
      <c r="S10" s="167"/>
      <c r="T10" s="167"/>
      <c r="U10" s="167"/>
    </row>
    <row r="11" spans="1:21" ht="75" x14ac:dyDescent="0.25">
      <c r="A11" s="37" t="s">
        <v>483</v>
      </c>
      <c r="B11" s="37" t="s">
        <v>550</v>
      </c>
      <c r="C11" s="37" t="s">
        <v>1904</v>
      </c>
      <c r="D11" s="37">
        <v>241310000</v>
      </c>
      <c r="E11" s="37" t="s">
        <v>2387</v>
      </c>
      <c r="F11" s="127" t="s">
        <v>2337</v>
      </c>
      <c r="G11" s="37" t="s">
        <v>2338</v>
      </c>
      <c r="H11" s="37" t="s">
        <v>2339</v>
      </c>
      <c r="I11" s="415">
        <v>0</v>
      </c>
      <c r="J11" s="37"/>
      <c r="K11" s="37" t="s">
        <v>2392</v>
      </c>
      <c r="L11" s="37">
        <v>4</v>
      </c>
      <c r="M11" s="37">
        <v>4</v>
      </c>
      <c r="N11" s="36"/>
      <c r="O11" s="36">
        <v>2</v>
      </c>
      <c r="P11" s="36"/>
      <c r="Q11" s="36" t="s">
        <v>2393</v>
      </c>
      <c r="R11" s="167"/>
      <c r="S11" s="167"/>
      <c r="T11" s="167"/>
      <c r="U11" s="167"/>
    </row>
    <row r="12" spans="1:21" ht="93.75" customHeight="1" x14ac:dyDescent="0.25">
      <c r="A12" s="37" t="s">
        <v>483</v>
      </c>
      <c r="B12" s="37" t="s">
        <v>550</v>
      </c>
      <c r="C12" s="37" t="s">
        <v>1904</v>
      </c>
      <c r="D12" s="37">
        <v>241310000</v>
      </c>
      <c r="E12" s="37" t="s">
        <v>2387</v>
      </c>
      <c r="F12" s="127" t="s">
        <v>2342</v>
      </c>
      <c r="G12" s="37" t="s">
        <v>2343</v>
      </c>
      <c r="H12" s="37" t="s">
        <v>2344</v>
      </c>
      <c r="I12" s="415">
        <v>1873966287</v>
      </c>
      <c r="J12" s="37"/>
      <c r="K12" s="37" t="s">
        <v>2394</v>
      </c>
      <c r="L12" s="37">
        <v>11</v>
      </c>
      <c r="M12" s="36">
        <v>11</v>
      </c>
      <c r="N12" s="36"/>
      <c r="O12" s="36">
        <v>24</v>
      </c>
      <c r="P12" s="36"/>
      <c r="Q12" s="36">
        <v>-413553259</v>
      </c>
      <c r="R12" s="167"/>
      <c r="S12" s="167"/>
      <c r="T12" s="167"/>
      <c r="U12" s="167"/>
    </row>
    <row r="13" spans="1:21" ht="45" x14ac:dyDescent="0.25">
      <c r="A13" s="37"/>
      <c r="B13" s="37"/>
      <c r="C13" s="37"/>
      <c r="D13" s="37"/>
      <c r="E13" s="37"/>
      <c r="F13" s="127"/>
      <c r="G13" s="37"/>
      <c r="H13" s="37"/>
      <c r="I13" s="416"/>
      <c r="J13" s="37"/>
      <c r="K13" s="37" t="s">
        <v>2395</v>
      </c>
      <c r="L13" s="37">
        <v>7</v>
      </c>
      <c r="M13" s="36">
        <v>7</v>
      </c>
      <c r="N13" s="36"/>
      <c r="O13" s="36">
        <v>10</v>
      </c>
      <c r="P13" s="36"/>
      <c r="Q13" s="36"/>
      <c r="R13" s="167"/>
      <c r="S13" s="167"/>
      <c r="T13" s="167"/>
      <c r="U13" s="167"/>
    </row>
    <row r="14" spans="1:21" ht="75" x14ac:dyDescent="0.25">
      <c r="A14" s="37" t="s">
        <v>483</v>
      </c>
      <c r="B14" s="37" t="s">
        <v>550</v>
      </c>
      <c r="C14" s="37" t="s">
        <v>1904</v>
      </c>
      <c r="D14" s="37">
        <v>241310000</v>
      </c>
      <c r="E14" s="37" t="s">
        <v>2387</v>
      </c>
      <c r="F14" s="127" t="s">
        <v>2346</v>
      </c>
      <c r="G14" s="37" t="s">
        <v>2347</v>
      </c>
      <c r="H14" s="37" t="s">
        <v>2348</v>
      </c>
      <c r="I14" s="415">
        <v>0</v>
      </c>
      <c r="J14" s="37"/>
      <c r="K14" s="37" t="s">
        <v>2396</v>
      </c>
      <c r="L14" s="37">
        <v>12</v>
      </c>
      <c r="M14" s="36">
        <v>12</v>
      </c>
      <c r="N14" s="36"/>
      <c r="O14" s="36">
        <v>0</v>
      </c>
      <c r="P14" s="36"/>
      <c r="Q14" s="36"/>
      <c r="R14" s="167"/>
      <c r="S14" s="167"/>
      <c r="T14" s="167"/>
      <c r="U14" s="167"/>
    </row>
    <row r="15" spans="1:21" ht="132.75" customHeight="1" x14ac:dyDescent="0.25">
      <c r="A15" s="37" t="s">
        <v>483</v>
      </c>
      <c r="B15" s="37" t="s">
        <v>550</v>
      </c>
      <c r="C15" s="37" t="s">
        <v>1904</v>
      </c>
      <c r="D15" s="37">
        <v>241310000</v>
      </c>
      <c r="E15" s="37" t="s">
        <v>2387</v>
      </c>
      <c r="F15" s="127" t="s">
        <v>2352</v>
      </c>
      <c r="G15" s="37">
        <v>32240001</v>
      </c>
      <c r="H15" s="37" t="s">
        <v>2353</v>
      </c>
      <c r="I15" s="415">
        <v>694397046</v>
      </c>
      <c r="J15" s="37"/>
      <c r="K15" s="417" t="s">
        <v>2397</v>
      </c>
      <c r="L15" s="37"/>
      <c r="M15" s="37"/>
      <c r="N15" s="36"/>
      <c r="O15" s="36"/>
      <c r="P15" s="36"/>
      <c r="Q15" s="36"/>
      <c r="R15" s="167"/>
      <c r="S15" s="167"/>
      <c r="T15" s="167"/>
      <c r="U15" s="167"/>
    </row>
    <row r="16" spans="1:21" ht="121.5" customHeight="1" x14ac:dyDescent="0.25">
      <c r="A16" s="37" t="s">
        <v>483</v>
      </c>
      <c r="B16" s="37" t="s">
        <v>550</v>
      </c>
      <c r="C16" s="37" t="s">
        <v>1904</v>
      </c>
      <c r="D16" s="37">
        <v>241310000</v>
      </c>
      <c r="E16" s="37" t="s">
        <v>2387</v>
      </c>
      <c r="F16" s="127" t="s">
        <v>2352</v>
      </c>
      <c r="G16" s="37">
        <v>32240002</v>
      </c>
      <c r="H16" s="37" t="s">
        <v>2355</v>
      </c>
      <c r="I16" s="415">
        <v>139559151</v>
      </c>
      <c r="J16" s="37"/>
      <c r="K16" s="417" t="s">
        <v>2397</v>
      </c>
      <c r="L16" s="37"/>
      <c r="M16" s="37"/>
      <c r="N16" s="36"/>
      <c r="O16" s="36"/>
      <c r="P16" s="36"/>
      <c r="Q16" s="36"/>
      <c r="R16" s="167"/>
      <c r="S16" s="167"/>
      <c r="T16" s="167"/>
      <c r="U16" s="167"/>
    </row>
    <row r="17" spans="1:21" ht="132" customHeight="1" x14ac:dyDescent="0.25">
      <c r="A17" s="37" t="s">
        <v>483</v>
      </c>
      <c r="B17" s="37" t="s">
        <v>550</v>
      </c>
      <c r="C17" s="37" t="s">
        <v>1904</v>
      </c>
      <c r="D17" s="37">
        <v>241310000</v>
      </c>
      <c r="E17" s="37" t="s">
        <v>2387</v>
      </c>
      <c r="F17" s="127" t="s">
        <v>2352</v>
      </c>
      <c r="G17" s="37">
        <v>32240003</v>
      </c>
      <c r="H17" s="37" t="s">
        <v>2356</v>
      </c>
      <c r="I17" s="415">
        <v>0</v>
      </c>
      <c r="J17" s="37"/>
      <c r="K17" s="417" t="s">
        <v>2397</v>
      </c>
      <c r="L17" s="37"/>
      <c r="M17" s="37"/>
      <c r="N17" s="36"/>
      <c r="O17" s="36"/>
      <c r="P17" s="36"/>
      <c r="Q17" s="36"/>
      <c r="R17" s="167"/>
      <c r="S17" s="167"/>
      <c r="T17" s="167"/>
      <c r="U17" s="167"/>
    </row>
    <row r="18" spans="1:21" ht="140.25" customHeight="1" x14ac:dyDescent="0.25">
      <c r="A18" s="37" t="s">
        <v>483</v>
      </c>
      <c r="B18" s="37" t="s">
        <v>550</v>
      </c>
      <c r="C18" s="37" t="s">
        <v>1904</v>
      </c>
      <c r="D18" s="37">
        <v>241310000</v>
      </c>
      <c r="E18" s="37" t="s">
        <v>2387</v>
      </c>
      <c r="F18" s="127" t="s">
        <v>2352</v>
      </c>
      <c r="G18" s="37">
        <v>32240004</v>
      </c>
      <c r="H18" s="37" t="s">
        <v>2359</v>
      </c>
      <c r="I18" s="415">
        <v>406027903</v>
      </c>
      <c r="J18" s="37"/>
      <c r="K18" s="417" t="s">
        <v>2397</v>
      </c>
      <c r="L18" s="37"/>
      <c r="M18" s="37"/>
      <c r="N18" s="36"/>
      <c r="O18" s="36"/>
      <c r="P18" s="36"/>
      <c r="Q18" s="36"/>
      <c r="R18" s="167"/>
      <c r="S18" s="167"/>
      <c r="T18" s="167"/>
      <c r="U18" s="167"/>
    </row>
    <row r="19" spans="1:21" ht="297" customHeight="1" x14ac:dyDescent="0.25">
      <c r="A19" s="37">
        <v>0</v>
      </c>
      <c r="B19" s="37">
        <v>0</v>
      </c>
      <c r="C19" s="37">
        <v>0</v>
      </c>
      <c r="D19" s="37">
        <v>0</v>
      </c>
      <c r="E19" s="37" t="s">
        <v>102</v>
      </c>
      <c r="F19" s="130" t="s">
        <v>2352</v>
      </c>
      <c r="G19" s="36" t="s">
        <v>2360</v>
      </c>
      <c r="H19" s="36" t="s">
        <v>2361</v>
      </c>
      <c r="I19" s="416">
        <v>19752543</v>
      </c>
      <c r="J19" s="37"/>
      <c r="K19" s="37"/>
      <c r="L19" s="37"/>
      <c r="M19" s="37"/>
      <c r="N19" s="36"/>
      <c r="O19" s="36"/>
      <c r="P19" s="36"/>
      <c r="Q19" s="36"/>
      <c r="R19" s="167"/>
      <c r="S19" s="167"/>
      <c r="T19" s="167"/>
      <c r="U19" s="167"/>
    </row>
    <row r="20" spans="1:21" ht="75" x14ac:dyDescent="0.25">
      <c r="A20" s="37" t="s">
        <v>483</v>
      </c>
      <c r="B20" s="37" t="s">
        <v>550</v>
      </c>
      <c r="C20" s="37" t="s">
        <v>1904</v>
      </c>
      <c r="D20" s="37">
        <v>241320000</v>
      </c>
      <c r="E20" s="37" t="s">
        <v>2398</v>
      </c>
      <c r="F20" s="37" t="s">
        <v>2363</v>
      </c>
      <c r="G20" s="37" t="s">
        <v>2364</v>
      </c>
      <c r="H20" s="37" t="s">
        <v>2365</v>
      </c>
      <c r="I20" s="415">
        <v>0</v>
      </c>
      <c r="J20" s="37"/>
      <c r="K20" s="37" t="s">
        <v>2399</v>
      </c>
      <c r="L20" s="37">
        <v>30</v>
      </c>
      <c r="M20" s="37">
        <v>30</v>
      </c>
      <c r="N20" s="36"/>
      <c r="O20" s="36">
        <v>0</v>
      </c>
      <c r="P20" s="36"/>
      <c r="Q20" s="36"/>
      <c r="R20" s="167"/>
      <c r="S20" s="167"/>
      <c r="T20" s="167"/>
      <c r="U20" s="167"/>
    </row>
    <row r="21" spans="1:21" ht="75" x14ac:dyDescent="0.25">
      <c r="A21" s="37" t="s">
        <v>483</v>
      </c>
      <c r="B21" s="37" t="s">
        <v>550</v>
      </c>
      <c r="C21" s="37" t="s">
        <v>1904</v>
      </c>
      <c r="D21" s="37">
        <v>241320000</v>
      </c>
      <c r="E21" s="37" t="s">
        <v>2398</v>
      </c>
      <c r="F21" s="37" t="s">
        <v>2367</v>
      </c>
      <c r="G21" s="37" t="s">
        <v>2368</v>
      </c>
      <c r="H21" s="37" t="s">
        <v>2369</v>
      </c>
      <c r="I21" s="415">
        <v>0</v>
      </c>
      <c r="J21" s="37"/>
      <c r="K21" s="37" t="s">
        <v>2400</v>
      </c>
      <c r="L21" s="37">
        <v>7</v>
      </c>
      <c r="M21" s="37">
        <v>7</v>
      </c>
      <c r="N21" s="36"/>
      <c r="O21" s="36">
        <v>5</v>
      </c>
      <c r="P21" s="36"/>
      <c r="Q21" s="36"/>
      <c r="R21" s="167"/>
      <c r="S21" s="167"/>
      <c r="T21" s="167"/>
      <c r="U21" s="167"/>
    </row>
    <row r="22" spans="1:21" ht="105" x14ac:dyDescent="0.25">
      <c r="A22" s="37" t="s">
        <v>483</v>
      </c>
      <c r="B22" s="37" t="s">
        <v>550</v>
      </c>
      <c r="C22" s="37" t="s">
        <v>1904</v>
      </c>
      <c r="D22" s="37">
        <v>241330000</v>
      </c>
      <c r="E22" s="37" t="s">
        <v>1918</v>
      </c>
      <c r="F22" s="37" t="s">
        <v>2373</v>
      </c>
      <c r="G22" s="37" t="s">
        <v>2374</v>
      </c>
      <c r="H22" s="37" t="s">
        <v>2375</v>
      </c>
      <c r="I22" s="415">
        <v>0</v>
      </c>
      <c r="J22" s="37"/>
      <c r="K22" s="37" t="s">
        <v>1919</v>
      </c>
      <c r="L22" s="37">
        <v>3</v>
      </c>
      <c r="M22" s="37">
        <v>6</v>
      </c>
      <c r="N22" s="36"/>
      <c r="O22" s="36">
        <v>0</v>
      </c>
      <c r="P22" s="36"/>
      <c r="Q22" s="36" t="s">
        <v>2401</v>
      </c>
      <c r="R22" s="167"/>
      <c r="S22" s="167"/>
      <c r="T22" s="167"/>
      <c r="U22" s="167"/>
    </row>
    <row r="23" spans="1:21" ht="105" x14ac:dyDescent="0.25">
      <c r="A23" s="37" t="s">
        <v>483</v>
      </c>
      <c r="B23" s="37" t="s">
        <v>550</v>
      </c>
      <c r="C23" s="37" t="s">
        <v>1904</v>
      </c>
      <c r="D23" s="37">
        <v>241330000</v>
      </c>
      <c r="E23" s="37" t="s">
        <v>1918</v>
      </c>
      <c r="F23" s="127" t="s">
        <v>2377</v>
      </c>
      <c r="G23" s="37" t="s">
        <v>2378</v>
      </c>
      <c r="H23" s="37" t="s">
        <v>2379</v>
      </c>
      <c r="I23" s="415">
        <v>3567742093</v>
      </c>
      <c r="J23" s="37"/>
      <c r="K23" s="37" t="s">
        <v>2402</v>
      </c>
      <c r="L23" s="37">
        <v>4260</v>
      </c>
      <c r="M23" s="37">
        <v>8785</v>
      </c>
      <c r="N23" s="36"/>
      <c r="O23" s="36">
        <v>8785</v>
      </c>
      <c r="P23" s="36"/>
      <c r="Q23" s="36" t="s">
        <v>2403</v>
      </c>
      <c r="R23" s="167"/>
      <c r="S23" s="167"/>
      <c r="T23" s="167"/>
      <c r="U23" s="167"/>
    </row>
    <row r="24" spans="1:21" ht="105" x14ac:dyDescent="0.25">
      <c r="A24" s="37" t="s">
        <v>483</v>
      </c>
      <c r="B24" s="37" t="s">
        <v>550</v>
      </c>
      <c r="C24" s="37" t="s">
        <v>1904</v>
      </c>
      <c r="D24" s="37">
        <v>241330000</v>
      </c>
      <c r="E24" s="37" t="s">
        <v>1918</v>
      </c>
      <c r="F24" s="127" t="s">
        <v>2383</v>
      </c>
      <c r="G24" s="37" t="s">
        <v>2384</v>
      </c>
      <c r="H24" s="37" t="s">
        <v>2385</v>
      </c>
      <c r="I24" s="415">
        <v>0</v>
      </c>
      <c r="J24" s="37"/>
      <c r="K24" s="37" t="s">
        <v>2404</v>
      </c>
      <c r="L24" s="37">
        <v>2</v>
      </c>
      <c r="M24" s="37">
        <v>10</v>
      </c>
      <c r="N24" s="36"/>
      <c r="O24" s="36">
        <v>10</v>
      </c>
      <c r="P24" s="36"/>
      <c r="Q24" s="36" t="s">
        <v>2405</v>
      </c>
      <c r="R24" s="167"/>
      <c r="S24" s="167"/>
      <c r="T24" s="167"/>
      <c r="U24" s="167"/>
    </row>
    <row r="25" spans="1:21" x14ac:dyDescent="0.25">
      <c r="J25" s="30"/>
    </row>
  </sheetData>
  <sheetProtection algorithmName="SHA-512" hashValue="A0/iOxfFfcR5zEr1L0MSwlqqLpBKUGp+uX9MD0/gMDO5RyqcIAXSVuFDdG5GIQsEgKwMI0+9c7+R7QprT0R/Mw==" saltValue="p5czHdInx7UsyU9m83U/Lw==" spinCount="100000" sheet="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42"/>
  <sheetViews>
    <sheetView showZeros="0" topLeftCell="A4" zoomScale="90" zoomScaleNormal="90" workbookViewId="0">
      <pane ySplit="5" topLeftCell="A9" activePane="bottomLeft" state="frozen"/>
      <selection activeCell="A4" sqref="A4"/>
      <selection pane="bottomLeft" activeCell="C11" sqref="C11"/>
    </sheetView>
  </sheetViews>
  <sheetFormatPr baseColWidth="10" defaultRowHeight="15" x14ac:dyDescent="0.25"/>
  <cols>
    <col min="1" max="1" width="13.7109375" style="1" customWidth="1"/>
    <col min="2" max="3" width="13.140625" style="1" customWidth="1"/>
    <col min="4" max="4" width="13" style="1" customWidth="1"/>
    <col min="5" max="5" width="14" style="1" customWidth="1"/>
    <col min="6" max="6" width="12.42578125" style="1" customWidth="1"/>
    <col min="7" max="7" width="17.28515625" style="1" customWidth="1"/>
    <col min="8" max="8" width="14.140625" style="1" customWidth="1"/>
    <col min="9" max="9" width="15.5703125" style="1" customWidth="1"/>
    <col min="10" max="10" width="14.7109375" style="1" customWidth="1"/>
    <col min="11" max="11" width="12.85546875" style="1" customWidth="1"/>
    <col min="12" max="12" width="12.7109375" style="1" customWidth="1"/>
    <col min="13" max="13" width="12.140625" style="1" customWidth="1"/>
    <col min="14" max="14" width="13" style="1" customWidth="1"/>
    <col min="15" max="15" width="15.28515625" style="1" customWidth="1"/>
    <col min="16" max="16" width="15.85546875" style="1" customWidth="1"/>
    <col min="17" max="17" width="13.7109375" style="1" customWidth="1"/>
    <col min="18" max="18" width="10.5703125" style="1" customWidth="1"/>
    <col min="19" max="19" width="11.85546875" style="1" customWidth="1"/>
    <col min="20" max="20" width="20" style="1" customWidth="1"/>
    <col min="21" max="21" width="16.5703125" style="1" customWidth="1"/>
    <col min="22" max="22" width="11.42578125" style="1"/>
    <col min="23" max="23" width="14.140625" style="1" customWidth="1"/>
    <col min="24" max="24" width="14.5703125" style="1" customWidth="1"/>
    <col min="25" max="25" width="11.7109375" style="1" customWidth="1"/>
    <col min="26" max="26" width="11.42578125" style="1"/>
    <col min="27" max="27" width="13.7109375" style="1" customWidth="1"/>
    <col min="28" max="28" width="15.42578125" style="1" customWidth="1"/>
    <col min="29" max="29" width="15.85546875" style="1" customWidth="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256" width="11.42578125" style="1"/>
    <col min="257" max="257" width="13.7109375" style="1" customWidth="1"/>
    <col min="258" max="259" width="13.140625" style="1" customWidth="1"/>
    <col min="260" max="260" width="13" style="1" customWidth="1"/>
    <col min="261" max="261" width="14" style="1" customWidth="1"/>
    <col min="262" max="262" width="12.42578125" style="1" customWidth="1"/>
    <col min="263" max="263" width="17.28515625" style="1" customWidth="1"/>
    <col min="264" max="264" width="14.140625" style="1" customWidth="1"/>
    <col min="265" max="265" width="15.5703125" style="1" customWidth="1"/>
    <col min="266" max="266" width="14.7109375" style="1" customWidth="1"/>
    <col min="267" max="267" width="12.85546875" style="1" customWidth="1"/>
    <col min="268" max="268" width="12.7109375" style="1" customWidth="1"/>
    <col min="269" max="269" width="12.140625" style="1" customWidth="1"/>
    <col min="270" max="270" width="13" style="1" customWidth="1"/>
    <col min="271" max="271" width="15.28515625" style="1" customWidth="1"/>
    <col min="272" max="272" width="15.85546875" style="1" customWidth="1"/>
    <col min="273" max="273" width="13.7109375" style="1" customWidth="1"/>
    <col min="274" max="274" width="10.5703125" style="1" customWidth="1"/>
    <col min="275" max="275" width="11.85546875" style="1" customWidth="1"/>
    <col min="276" max="276" width="20" style="1" customWidth="1"/>
    <col min="277" max="277" width="16.5703125" style="1" customWidth="1"/>
    <col min="278" max="278" width="11.42578125" style="1"/>
    <col min="279" max="279" width="14.140625" style="1" customWidth="1"/>
    <col min="280" max="280" width="14.5703125" style="1" customWidth="1"/>
    <col min="281" max="281" width="11.7109375" style="1" customWidth="1"/>
    <col min="282" max="282" width="11.42578125" style="1"/>
    <col min="283" max="283" width="13.7109375" style="1" customWidth="1"/>
    <col min="284" max="284" width="15.42578125" style="1" customWidth="1"/>
    <col min="285" max="285" width="15.85546875" style="1" customWidth="1"/>
    <col min="286" max="286" width="15.7109375" style="1" customWidth="1"/>
    <col min="287" max="287" width="5" style="1" bestFit="1" customWidth="1"/>
    <col min="288" max="288" width="6.42578125" style="1" bestFit="1" customWidth="1"/>
    <col min="289" max="289" width="5.42578125" style="1" bestFit="1" customWidth="1"/>
    <col min="290" max="290" width="4.28515625" style="1" bestFit="1" customWidth="1"/>
    <col min="291" max="291" width="5" style="1" bestFit="1" customWidth="1"/>
    <col min="292" max="292" width="4.5703125" style="1" bestFit="1" customWidth="1"/>
    <col min="293" max="293" width="4.140625" style="1" bestFit="1" customWidth="1"/>
    <col min="294" max="294" width="5.85546875" style="1" bestFit="1" customWidth="1"/>
    <col min="295" max="295" width="9.140625" style="1" bestFit="1" customWidth="1"/>
    <col min="296" max="296" width="6.5703125" style="1" bestFit="1" customWidth="1"/>
    <col min="297" max="297" width="8.85546875" style="1" bestFit="1" customWidth="1"/>
    <col min="298" max="298" width="8.28515625" style="1" bestFit="1" customWidth="1"/>
    <col min="299" max="512" width="11.42578125" style="1"/>
    <col min="513" max="513" width="13.7109375" style="1" customWidth="1"/>
    <col min="514" max="515" width="13.140625" style="1" customWidth="1"/>
    <col min="516" max="516" width="13" style="1" customWidth="1"/>
    <col min="517" max="517" width="14" style="1" customWidth="1"/>
    <col min="518" max="518" width="12.42578125" style="1" customWidth="1"/>
    <col min="519" max="519" width="17.28515625" style="1" customWidth="1"/>
    <col min="520" max="520" width="14.140625" style="1" customWidth="1"/>
    <col min="521" max="521" width="15.5703125" style="1" customWidth="1"/>
    <col min="522" max="522" width="14.7109375" style="1" customWidth="1"/>
    <col min="523" max="523" width="12.85546875" style="1" customWidth="1"/>
    <col min="524" max="524" width="12.7109375" style="1" customWidth="1"/>
    <col min="525" max="525" width="12.140625" style="1" customWidth="1"/>
    <col min="526" max="526" width="13" style="1" customWidth="1"/>
    <col min="527" max="527" width="15.28515625" style="1" customWidth="1"/>
    <col min="528" max="528" width="15.85546875" style="1" customWidth="1"/>
    <col min="529" max="529" width="13.7109375" style="1" customWidth="1"/>
    <col min="530" max="530" width="10.5703125" style="1" customWidth="1"/>
    <col min="531" max="531" width="11.85546875" style="1" customWidth="1"/>
    <col min="532" max="532" width="20" style="1" customWidth="1"/>
    <col min="533" max="533" width="16.5703125" style="1" customWidth="1"/>
    <col min="534" max="534" width="11.42578125" style="1"/>
    <col min="535" max="535" width="14.140625" style="1" customWidth="1"/>
    <col min="536" max="536" width="14.5703125" style="1" customWidth="1"/>
    <col min="537" max="537" width="11.7109375" style="1" customWidth="1"/>
    <col min="538" max="538" width="11.42578125" style="1"/>
    <col min="539" max="539" width="13.7109375" style="1" customWidth="1"/>
    <col min="540" max="540" width="15.42578125" style="1" customWidth="1"/>
    <col min="541" max="541" width="15.85546875" style="1" customWidth="1"/>
    <col min="542" max="542" width="15.7109375" style="1" customWidth="1"/>
    <col min="543" max="543" width="5" style="1" bestFit="1" customWidth="1"/>
    <col min="544" max="544" width="6.42578125" style="1" bestFit="1" customWidth="1"/>
    <col min="545" max="545" width="5.42578125" style="1" bestFit="1" customWidth="1"/>
    <col min="546" max="546" width="4.28515625" style="1" bestFit="1" customWidth="1"/>
    <col min="547" max="547" width="5" style="1" bestFit="1" customWidth="1"/>
    <col min="548" max="548" width="4.5703125" style="1" bestFit="1" customWidth="1"/>
    <col min="549" max="549" width="4.140625" style="1" bestFit="1" customWidth="1"/>
    <col min="550" max="550" width="5.85546875" style="1" bestFit="1" customWidth="1"/>
    <col min="551" max="551" width="9.140625" style="1" bestFit="1" customWidth="1"/>
    <col min="552" max="552" width="6.5703125" style="1" bestFit="1" customWidth="1"/>
    <col min="553" max="553" width="8.85546875" style="1" bestFit="1" customWidth="1"/>
    <col min="554" max="554" width="8.28515625" style="1" bestFit="1" customWidth="1"/>
    <col min="555" max="768" width="11.42578125" style="1"/>
    <col min="769" max="769" width="13.7109375" style="1" customWidth="1"/>
    <col min="770" max="771" width="13.140625" style="1" customWidth="1"/>
    <col min="772" max="772" width="13" style="1" customWidth="1"/>
    <col min="773" max="773" width="14" style="1" customWidth="1"/>
    <col min="774" max="774" width="12.42578125" style="1" customWidth="1"/>
    <col min="775" max="775" width="17.28515625" style="1" customWidth="1"/>
    <col min="776" max="776" width="14.140625" style="1" customWidth="1"/>
    <col min="777" max="777" width="15.5703125" style="1" customWidth="1"/>
    <col min="778" max="778" width="14.7109375" style="1" customWidth="1"/>
    <col min="779" max="779" width="12.85546875" style="1" customWidth="1"/>
    <col min="780" max="780" width="12.7109375" style="1" customWidth="1"/>
    <col min="781" max="781" width="12.140625" style="1" customWidth="1"/>
    <col min="782" max="782" width="13" style="1" customWidth="1"/>
    <col min="783" max="783" width="15.28515625" style="1" customWidth="1"/>
    <col min="784" max="784" width="15.85546875" style="1" customWidth="1"/>
    <col min="785" max="785" width="13.7109375" style="1" customWidth="1"/>
    <col min="786" max="786" width="10.5703125" style="1" customWidth="1"/>
    <col min="787" max="787" width="11.85546875" style="1" customWidth="1"/>
    <col min="788" max="788" width="20" style="1" customWidth="1"/>
    <col min="789" max="789" width="16.5703125" style="1" customWidth="1"/>
    <col min="790" max="790" width="11.42578125" style="1"/>
    <col min="791" max="791" width="14.140625" style="1" customWidth="1"/>
    <col min="792" max="792" width="14.5703125" style="1" customWidth="1"/>
    <col min="793" max="793" width="11.7109375" style="1" customWidth="1"/>
    <col min="794" max="794" width="11.42578125" style="1"/>
    <col min="795" max="795" width="13.7109375" style="1" customWidth="1"/>
    <col min="796" max="796" width="15.42578125" style="1" customWidth="1"/>
    <col min="797" max="797" width="15.85546875" style="1" customWidth="1"/>
    <col min="798" max="798" width="15.7109375" style="1" customWidth="1"/>
    <col min="799" max="799" width="5" style="1" bestFit="1" customWidth="1"/>
    <col min="800" max="800" width="6.42578125" style="1" bestFit="1" customWidth="1"/>
    <col min="801" max="801" width="5.42578125" style="1" bestFit="1" customWidth="1"/>
    <col min="802" max="802" width="4.28515625" style="1" bestFit="1" customWidth="1"/>
    <col min="803" max="803" width="5" style="1" bestFit="1" customWidth="1"/>
    <col min="804" max="804" width="4.5703125" style="1" bestFit="1" customWidth="1"/>
    <col min="805" max="805" width="4.140625" style="1" bestFit="1" customWidth="1"/>
    <col min="806" max="806" width="5.85546875" style="1" bestFit="1" customWidth="1"/>
    <col min="807" max="807" width="9.140625" style="1" bestFit="1" customWidth="1"/>
    <col min="808" max="808" width="6.5703125" style="1" bestFit="1" customWidth="1"/>
    <col min="809" max="809" width="8.85546875" style="1" bestFit="1" customWidth="1"/>
    <col min="810" max="810" width="8.28515625" style="1" bestFit="1" customWidth="1"/>
    <col min="811" max="1024" width="11.42578125" style="1"/>
    <col min="1025" max="1025" width="13.7109375" style="1" customWidth="1"/>
    <col min="1026" max="1027" width="13.140625" style="1" customWidth="1"/>
    <col min="1028" max="1028" width="13" style="1" customWidth="1"/>
    <col min="1029" max="1029" width="14" style="1" customWidth="1"/>
    <col min="1030" max="1030" width="12.42578125" style="1" customWidth="1"/>
    <col min="1031" max="1031" width="17.28515625" style="1" customWidth="1"/>
    <col min="1032" max="1032" width="14.140625" style="1" customWidth="1"/>
    <col min="1033" max="1033" width="15.5703125" style="1" customWidth="1"/>
    <col min="1034" max="1034" width="14.7109375" style="1" customWidth="1"/>
    <col min="1035" max="1035" width="12.85546875" style="1" customWidth="1"/>
    <col min="1036" max="1036" width="12.7109375" style="1" customWidth="1"/>
    <col min="1037" max="1037" width="12.140625" style="1" customWidth="1"/>
    <col min="1038" max="1038" width="13" style="1" customWidth="1"/>
    <col min="1039" max="1039" width="15.28515625" style="1" customWidth="1"/>
    <col min="1040" max="1040" width="15.85546875" style="1" customWidth="1"/>
    <col min="1041" max="1041" width="13.7109375" style="1" customWidth="1"/>
    <col min="1042" max="1042" width="10.5703125" style="1" customWidth="1"/>
    <col min="1043" max="1043" width="11.85546875" style="1" customWidth="1"/>
    <col min="1044" max="1044" width="20" style="1" customWidth="1"/>
    <col min="1045" max="1045" width="16.5703125" style="1" customWidth="1"/>
    <col min="1046" max="1046" width="11.42578125" style="1"/>
    <col min="1047" max="1047" width="14.140625" style="1" customWidth="1"/>
    <col min="1048" max="1048" width="14.5703125" style="1" customWidth="1"/>
    <col min="1049" max="1049" width="11.7109375" style="1" customWidth="1"/>
    <col min="1050" max="1050" width="11.42578125" style="1"/>
    <col min="1051" max="1051" width="13.7109375" style="1" customWidth="1"/>
    <col min="1052" max="1052" width="15.42578125" style="1" customWidth="1"/>
    <col min="1053" max="1053" width="15.85546875" style="1" customWidth="1"/>
    <col min="1054" max="1054" width="15.7109375" style="1" customWidth="1"/>
    <col min="1055" max="1055" width="5" style="1" bestFit="1" customWidth="1"/>
    <col min="1056" max="1056" width="6.42578125" style="1" bestFit="1" customWidth="1"/>
    <col min="1057" max="1057" width="5.42578125" style="1" bestFit="1" customWidth="1"/>
    <col min="1058" max="1058" width="4.28515625" style="1" bestFit="1" customWidth="1"/>
    <col min="1059" max="1059" width="5" style="1" bestFit="1" customWidth="1"/>
    <col min="1060" max="1060" width="4.5703125" style="1" bestFit="1" customWidth="1"/>
    <col min="1061" max="1061" width="4.140625" style="1" bestFit="1" customWidth="1"/>
    <col min="1062" max="1062" width="5.85546875" style="1" bestFit="1" customWidth="1"/>
    <col min="1063" max="1063" width="9.140625" style="1" bestFit="1" customWidth="1"/>
    <col min="1064" max="1064" width="6.5703125" style="1" bestFit="1" customWidth="1"/>
    <col min="1065" max="1065" width="8.85546875" style="1" bestFit="1" customWidth="1"/>
    <col min="1066" max="1066" width="8.28515625" style="1" bestFit="1" customWidth="1"/>
    <col min="1067" max="1280" width="11.42578125" style="1"/>
    <col min="1281" max="1281" width="13.7109375" style="1" customWidth="1"/>
    <col min="1282" max="1283" width="13.140625" style="1" customWidth="1"/>
    <col min="1284" max="1284" width="13" style="1" customWidth="1"/>
    <col min="1285" max="1285" width="14" style="1" customWidth="1"/>
    <col min="1286" max="1286" width="12.42578125" style="1" customWidth="1"/>
    <col min="1287" max="1287" width="17.28515625" style="1" customWidth="1"/>
    <col min="1288" max="1288" width="14.140625" style="1" customWidth="1"/>
    <col min="1289" max="1289" width="15.5703125" style="1" customWidth="1"/>
    <col min="1290" max="1290" width="14.7109375" style="1" customWidth="1"/>
    <col min="1291" max="1291" width="12.85546875" style="1" customWidth="1"/>
    <col min="1292" max="1292" width="12.7109375" style="1" customWidth="1"/>
    <col min="1293" max="1293" width="12.140625" style="1" customWidth="1"/>
    <col min="1294" max="1294" width="13" style="1" customWidth="1"/>
    <col min="1295" max="1295" width="15.28515625" style="1" customWidth="1"/>
    <col min="1296" max="1296" width="15.85546875" style="1" customWidth="1"/>
    <col min="1297" max="1297" width="13.7109375" style="1" customWidth="1"/>
    <col min="1298" max="1298" width="10.5703125" style="1" customWidth="1"/>
    <col min="1299" max="1299" width="11.85546875" style="1" customWidth="1"/>
    <col min="1300" max="1300" width="20" style="1" customWidth="1"/>
    <col min="1301" max="1301" width="16.5703125" style="1" customWidth="1"/>
    <col min="1302" max="1302" width="11.42578125" style="1"/>
    <col min="1303" max="1303" width="14.140625" style="1" customWidth="1"/>
    <col min="1304" max="1304" width="14.5703125" style="1" customWidth="1"/>
    <col min="1305" max="1305" width="11.7109375" style="1" customWidth="1"/>
    <col min="1306" max="1306" width="11.42578125" style="1"/>
    <col min="1307" max="1307" width="13.7109375" style="1" customWidth="1"/>
    <col min="1308" max="1308" width="15.42578125" style="1" customWidth="1"/>
    <col min="1309" max="1309" width="15.85546875" style="1" customWidth="1"/>
    <col min="1310" max="1310" width="15.7109375" style="1" customWidth="1"/>
    <col min="1311" max="1311" width="5" style="1" bestFit="1" customWidth="1"/>
    <col min="1312" max="1312" width="6.42578125" style="1" bestFit="1" customWidth="1"/>
    <col min="1313" max="1313" width="5.42578125" style="1" bestFit="1" customWidth="1"/>
    <col min="1314" max="1314" width="4.28515625" style="1" bestFit="1" customWidth="1"/>
    <col min="1315" max="1315" width="5" style="1" bestFit="1" customWidth="1"/>
    <col min="1316" max="1316" width="4.5703125" style="1" bestFit="1" customWidth="1"/>
    <col min="1317" max="1317" width="4.140625" style="1" bestFit="1" customWidth="1"/>
    <col min="1318" max="1318" width="5.85546875" style="1" bestFit="1" customWidth="1"/>
    <col min="1319" max="1319" width="9.140625" style="1" bestFit="1" customWidth="1"/>
    <col min="1320" max="1320" width="6.5703125" style="1" bestFit="1" customWidth="1"/>
    <col min="1321" max="1321" width="8.85546875" style="1" bestFit="1" customWidth="1"/>
    <col min="1322" max="1322" width="8.28515625" style="1" bestFit="1" customWidth="1"/>
    <col min="1323" max="1536" width="11.42578125" style="1"/>
    <col min="1537" max="1537" width="13.7109375" style="1" customWidth="1"/>
    <col min="1538" max="1539" width="13.140625" style="1" customWidth="1"/>
    <col min="1540" max="1540" width="13" style="1" customWidth="1"/>
    <col min="1541" max="1541" width="14" style="1" customWidth="1"/>
    <col min="1542" max="1542" width="12.42578125" style="1" customWidth="1"/>
    <col min="1543" max="1543" width="17.28515625" style="1" customWidth="1"/>
    <col min="1544" max="1544" width="14.140625" style="1" customWidth="1"/>
    <col min="1545" max="1545" width="15.5703125" style="1" customWidth="1"/>
    <col min="1546" max="1546" width="14.7109375" style="1" customWidth="1"/>
    <col min="1547" max="1547" width="12.85546875" style="1" customWidth="1"/>
    <col min="1548" max="1548" width="12.7109375" style="1" customWidth="1"/>
    <col min="1549" max="1549" width="12.140625" style="1" customWidth="1"/>
    <col min="1550" max="1550" width="13" style="1" customWidth="1"/>
    <col min="1551" max="1551" width="15.28515625" style="1" customWidth="1"/>
    <col min="1552" max="1552" width="15.85546875" style="1" customWidth="1"/>
    <col min="1553" max="1553" width="13.7109375" style="1" customWidth="1"/>
    <col min="1554" max="1554" width="10.5703125" style="1" customWidth="1"/>
    <col min="1555" max="1555" width="11.85546875" style="1" customWidth="1"/>
    <col min="1556" max="1556" width="20" style="1" customWidth="1"/>
    <col min="1557" max="1557" width="16.5703125" style="1" customWidth="1"/>
    <col min="1558" max="1558" width="11.42578125" style="1"/>
    <col min="1559" max="1559" width="14.140625" style="1" customWidth="1"/>
    <col min="1560" max="1560" width="14.5703125" style="1" customWidth="1"/>
    <col min="1561" max="1561" width="11.7109375" style="1" customWidth="1"/>
    <col min="1562" max="1562" width="11.42578125" style="1"/>
    <col min="1563" max="1563" width="13.7109375" style="1" customWidth="1"/>
    <col min="1564" max="1564" width="15.42578125" style="1" customWidth="1"/>
    <col min="1565" max="1565" width="15.85546875" style="1" customWidth="1"/>
    <col min="1566" max="1566" width="15.7109375" style="1" customWidth="1"/>
    <col min="1567" max="1567" width="5" style="1" bestFit="1" customWidth="1"/>
    <col min="1568" max="1568" width="6.42578125" style="1" bestFit="1" customWidth="1"/>
    <col min="1569" max="1569" width="5.42578125" style="1" bestFit="1" customWidth="1"/>
    <col min="1570" max="1570" width="4.28515625" style="1" bestFit="1" customWidth="1"/>
    <col min="1571" max="1571" width="5" style="1" bestFit="1" customWidth="1"/>
    <col min="1572" max="1572" width="4.5703125" style="1" bestFit="1" customWidth="1"/>
    <col min="1573" max="1573" width="4.140625" style="1" bestFit="1" customWidth="1"/>
    <col min="1574" max="1574" width="5.85546875" style="1" bestFit="1" customWidth="1"/>
    <col min="1575" max="1575" width="9.140625" style="1" bestFit="1" customWidth="1"/>
    <col min="1576" max="1576" width="6.5703125" style="1" bestFit="1" customWidth="1"/>
    <col min="1577" max="1577" width="8.85546875" style="1" bestFit="1" customWidth="1"/>
    <col min="1578" max="1578" width="8.28515625" style="1" bestFit="1" customWidth="1"/>
    <col min="1579" max="1792" width="11.42578125" style="1"/>
    <col min="1793" max="1793" width="13.7109375" style="1" customWidth="1"/>
    <col min="1794" max="1795" width="13.140625" style="1" customWidth="1"/>
    <col min="1796" max="1796" width="13" style="1" customWidth="1"/>
    <col min="1797" max="1797" width="14" style="1" customWidth="1"/>
    <col min="1798" max="1798" width="12.42578125" style="1" customWidth="1"/>
    <col min="1799" max="1799" width="17.28515625" style="1" customWidth="1"/>
    <col min="1800" max="1800" width="14.140625" style="1" customWidth="1"/>
    <col min="1801" max="1801" width="15.5703125" style="1" customWidth="1"/>
    <col min="1802" max="1802" width="14.7109375" style="1" customWidth="1"/>
    <col min="1803" max="1803" width="12.85546875" style="1" customWidth="1"/>
    <col min="1804" max="1804" width="12.7109375" style="1" customWidth="1"/>
    <col min="1805" max="1805" width="12.140625" style="1" customWidth="1"/>
    <col min="1806" max="1806" width="13" style="1" customWidth="1"/>
    <col min="1807" max="1807" width="15.28515625" style="1" customWidth="1"/>
    <col min="1808" max="1808" width="15.85546875" style="1" customWidth="1"/>
    <col min="1809" max="1809" width="13.7109375" style="1" customWidth="1"/>
    <col min="1810" max="1810" width="10.5703125" style="1" customWidth="1"/>
    <col min="1811" max="1811" width="11.85546875" style="1" customWidth="1"/>
    <col min="1812" max="1812" width="20" style="1" customWidth="1"/>
    <col min="1813" max="1813" width="16.5703125" style="1" customWidth="1"/>
    <col min="1814" max="1814" width="11.42578125" style="1"/>
    <col min="1815" max="1815" width="14.140625" style="1" customWidth="1"/>
    <col min="1816" max="1816" width="14.5703125" style="1" customWidth="1"/>
    <col min="1817" max="1817" width="11.7109375" style="1" customWidth="1"/>
    <col min="1818" max="1818" width="11.42578125" style="1"/>
    <col min="1819" max="1819" width="13.7109375" style="1" customWidth="1"/>
    <col min="1820" max="1820" width="15.42578125" style="1" customWidth="1"/>
    <col min="1821" max="1821" width="15.85546875" style="1" customWidth="1"/>
    <col min="1822" max="1822" width="15.7109375" style="1" customWidth="1"/>
    <col min="1823" max="1823" width="5" style="1" bestFit="1" customWidth="1"/>
    <col min="1824" max="1824" width="6.42578125" style="1" bestFit="1" customWidth="1"/>
    <col min="1825" max="1825" width="5.42578125" style="1" bestFit="1" customWidth="1"/>
    <col min="1826" max="1826" width="4.28515625" style="1" bestFit="1" customWidth="1"/>
    <col min="1827" max="1827" width="5" style="1" bestFit="1" customWidth="1"/>
    <col min="1828" max="1828" width="4.5703125" style="1" bestFit="1" customWidth="1"/>
    <col min="1829" max="1829" width="4.140625" style="1" bestFit="1" customWidth="1"/>
    <col min="1830" max="1830" width="5.85546875" style="1" bestFit="1" customWidth="1"/>
    <col min="1831" max="1831" width="9.140625" style="1" bestFit="1" customWidth="1"/>
    <col min="1832" max="1832" width="6.5703125" style="1" bestFit="1" customWidth="1"/>
    <col min="1833" max="1833" width="8.85546875" style="1" bestFit="1" customWidth="1"/>
    <col min="1834" max="1834" width="8.28515625" style="1" bestFit="1" customWidth="1"/>
    <col min="1835" max="2048" width="11.42578125" style="1"/>
    <col min="2049" max="2049" width="13.7109375" style="1" customWidth="1"/>
    <col min="2050" max="2051" width="13.140625" style="1" customWidth="1"/>
    <col min="2052" max="2052" width="13" style="1" customWidth="1"/>
    <col min="2053" max="2053" width="14" style="1" customWidth="1"/>
    <col min="2054" max="2054" width="12.42578125" style="1" customWidth="1"/>
    <col min="2055" max="2055" width="17.28515625" style="1" customWidth="1"/>
    <col min="2056" max="2056" width="14.140625" style="1" customWidth="1"/>
    <col min="2057" max="2057" width="15.5703125" style="1" customWidth="1"/>
    <col min="2058" max="2058" width="14.7109375" style="1" customWidth="1"/>
    <col min="2059" max="2059" width="12.85546875" style="1" customWidth="1"/>
    <col min="2060" max="2060" width="12.7109375" style="1" customWidth="1"/>
    <col min="2061" max="2061" width="12.140625" style="1" customWidth="1"/>
    <col min="2062" max="2062" width="13" style="1" customWidth="1"/>
    <col min="2063" max="2063" width="15.28515625" style="1" customWidth="1"/>
    <col min="2064" max="2064" width="15.85546875" style="1" customWidth="1"/>
    <col min="2065" max="2065" width="13.7109375" style="1" customWidth="1"/>
    <col min="2066" max="2066" width="10.5703125" style="1" customWidth="1"/>
    <col min="2067" max="2067" width="11.85546875" style="1" customWidth="1"/>
    <col min="2068" max="2068" width="20" style="1" customWidth="1"/>
    <col min="2069" max="2069" width="16.5703125" style="1" customWidth="1"/>
    <col min="2070" max="2070" width="11.42578125" style="1"/>
    <col min="2071" max="2071" width="14.140625" style="1" customWidth="1"/>
    <col min="2072" max="2072" width="14.5703125" style="1" customWidth="1"/>
    <col min="2073" max="2073" width="11.7109375" style="1" customWidth="1"/>
    <col min="2074" max="2074" width="11.42578125" style="1"/>
    <col min="2075" max="2075" width="13.7109375" style="1" customWidth="1"/>
    <col min="2076" max="2076" width="15.42578125" style="1" customWidth="1"/>
    <col min="2077" max="2077" width="15.85546875" style="1" customWidth="1"/>
    <col min="2078" max="2078" width="15.7109375" style="1" customWidth="1"/>
    <col min="2079" max="2079" width="5" style="1" bestFit="1" customWidth="1"/>
    <col min="2080" max="2080" width="6.42578125" style="1" bestFit="1" customWidth="1"/>
    <col min="2081" max="2081" width="5.42578125" style="1" bestFit="1" customWidth="1"/>
    <col min="2082" max="2082" width="4.28515625" style="1" bestFit="1" customWidth="1"/>
    <col min="2083" max="2083" width="5" style="1" bestFit="1" customWidth="1"/>
    <col min="2084" max="2084" width="4.5703125" style="1" bestFit="1" customWidth="1"/>
    <col min="2085" max="2085" width="4.140625" style="1" bestFit="1" customWidth="1"/>
    <col min="2086" max="2086" width="5.85546875" style="1" bestFit="1" customWidth="1"/>
    <col min="2087" max="2087" width="9.140625" style="1" bestFit="1" customWidth="1"/>
    <col min="2088" max="2088" width="6.5703125" style="1" bestFit="1" customWidth="1"/>
    <col min="2089" max="2089" width="8.85546875" style="1" bestFit="1" customWidth="1"/>
    <col min="2090" max="2090" width="8.28515625" style="1" bestFit="1" customWidth="1"/>
    <col min="2091" max="2304" width="11.42578125" style="1"/>
    <col min="2305" max="2305" width="13.7109375" style="1" customWidth="1"/>
    <col min="2306" max="2307" width="13.140625" style="1" customWidth="1"/>
    <col min="2308" max="2308" width="13" style="1" customWidth="1"/>
    <col min="2309" max="2309" width="14" style="1" customWidth="1"/>
    <col min="2310" max="2310" width="12.42578125" style="1" customWidth="1"/>
    <col min="2311" max="2311" width="17.28515625" style="1" customWidth="1"/>
    <col min="2312" max="2312" width="14.140625" style="1" customWidth="1"/>
    <col min="2313" max="2313" width="15.5703125" style="1" customWidth="1"/>
    <col min="2314" max="2314" width="14.7109375" style="1" customWidth="1"/>
    <col min="2315" max="2315" width="12.85546875" style="1" customWidth="1"/>
    <col min="2316" max="2316" width="12.7109375" style="1" customWidth="1"/>
    <col min="2317" max="2317" width="12.140625" style="1" customWidth="1"/>
    <col min="2318" max="2318" width="13" style="1" customWidth="1"/>
    <col min="2319" max="2319" width="15.28515625" style="1" customWidth="1"/>
    <col min="2320" max="2320" width="15.85546875" style="1" customWidth="1"/>
    <col min="2321" max="2321" width="13.7109375" style="1" customWidth="1"/>
    <col min="2322" max="2322" width="10.5703125" style="1" customWidth="1"/>
    <col min="2323" max="2323" width="11.85546875" style="1" customWidth="1"/>
    <col min="2324" max="2324" width="20" style="1" customWidth="1"/>
    <col min="2325" max="2325" width="16.5703125" style="1" customWidth="1"/>
    <col min="2326" max="2326" width="11.42578125" style="1"/>
    <col min="2327" max="2327" width="14.140625" style="1" customWidth="1"/>
    <col min="2328" max="2328" width="14.5703125" style="1" customWidth="1"/>
    <col min="2329" max="2329" width="11.7109375" style="1" customWidth="1"/>
    <col min="2330" max="2330" width="11.42578125" style="1"/>
    <col min="2331" max="2331" width="13.7109375" style="1" customWidth="1"/>
    <col min="2332" max="2332" width="15.42578125" style="1" customWidth="1"/>
    <col min="2333" max="2333" width="15.85546875" style="1" customWidth="1"/>
    <col min="2334" max="2334" width="15.7109375" style="1" customWidth="1"/>
    <col min="2335" max="2335" width="5" style="1" bestFit="1" customWidth="1"/>
    <col min="2336" max="2336" width="6.42578125" style="1" bestFit="1" customWidth="1"/>
    <col min="2337" max="2337" width="5.42578125" style="1" bestFit="1" customWidth="1"/>
    <col min="2338" max="2338" width="4.28515625" style="1" bestFit="1" customWidth="1"/>
    <col min="2339" max="2339" width="5" style="1" bestFit="1" customWidth="1"/>
    <col min="2340" max="2340" width="4.5703125" style="1" bestFit="1" customWidth="1"/>
    <col min="2341" max="2341" width="4.140625" style="1" bestFit="1" customWidth="1"/>
    <col min="2342" max="2342" width="5.85546875" style="1" bestFit="1" customWidth="1"/>
    <col min="2343" max="2343" width="9.140625" style="1" bestFit="1" customWidth="1"/>
    <col min="2344" max="2344" width="6.5703125" style="1" bestFit="1" customWidth="1"/>
    <col min="2345" max="2345" width="8.85546875" style="1" bestFit="1" customWidth="1"/>
    <col min="2346" max="2346" width="8.28515625" style="1" bestFit="1" customWidth="1"/>
    <col min="2347" max="2560" width="11.42578125" style="1"/>
    <col min="2561" max="2561" width="13.7109375" style="1" customWidth="1"/>
    <col min="2562" max="2563" width="13.140625" style="1" customWidth="1"/>
    <col min="2564" max="2564" width="13" style="1" customWidth="1"/>
    <col min="2565" max="2565" width="14" style="1" customWidth="1"/>
    <col min="2566" max="2566" width="12.42578125" style="1" customWidth="1"/>
    <col min="2567" max="2567" width="17.28515625" style="1" customWidth="1"/>
    <col min="2568" max="2568" width="14.140625" style="1" customWidth="1"/>
    <col min="2569" max="2569" width="15.5703125" style="1" customWidth="1"/>
    <col min="2570" max="2570" width="14.7109375" style="1" customWidth="1"/>
    <col min="2571" max="2571" width="12.85546875" style="1" customWidth="1"/>
    <col min="2572" max="2572" width="12.7109375" style="1" customWidth="1"/>
    <col min="2573" max="2573" width="12.140625" style="1" customWidth="1"/>
    <col min="2574" max="2574" width="13" style="1" customWidth="1"/>
    <col min="2575" max="2575" width="15.28515625" style="1" customWidth="1"/>
    <col min="2576" max="2576" width="15.85546875" style="1" customWidth="1"/>
    <col min="2577" max="2577" width="13.7109375" style="1" customWidth="1"/>
    <col min="2578" max="2578" width="10.5703125" style="1" customWidth="1"/>
    <col min="2579" max="2579" width="11.85546875" style="1" customWidth="1"/>
    <col min="2580" max="2580" width="20" style="1" customWidth="1"/>
    <col min="2581" max="2581" width="16.5703125" style="1" customWidth="1"/>
    <col min="2582" max="2582" width="11.42578125" style="1"/>
    <col min="2583" max="2583" width="14.140625" style="1" customWidth="1"/>
    <col min="2584" max="2584" width="14.5703125" style="1" customWidth="1"/>
    <col min="2585" max="2585" width="11.7109375" style="1" customWidth="1"/>
    <col min="2586" max="2586" width="11.42578125" style="1"/>
    <col min="2587" max="2587" width="13.7109375" style="1" customWidth="1"/>
    <col min="2588" max="2588" width="15.42578125" style="1" customWidth="1"/>
    <col min="2589" max="2589" width="15.85546875" style="1" customWidth="1"/>
    <col min="2590" max="2590" width="15.7109375" style="1" customWidth="1"/>
    <col min="2591" max="2591" width="5" style="1" bestFit="1" customWidth="1"/>
    <col min="2592" max="2592" width="6.42578125" style="1" bestFit="1" customWidth="1"/>
    <col min="2593" max="2593" width="5.42578125" style="1" bestFit="1" customWidth="1"/>
    <col min="2594" max="2594" width="4.28515625" style="1" bestFit="1" customWidth="1"/>
    <col min="2595" max="2595" width="5" style="1" bestFit="1" customWidth="1"/>
    <col min="2596" max="2596" width="4.5703125" style="1" bestFit="1" customWidth="1"/>
    <col min="2597" max="2597" width="4.140625" style="1" bestFit="1" customWidth="1"/>
    <col min="2598" max="2598" width="5.85546875" style="1" bestFit="1" customWidth="1"/>
    <col min="2599" max="2599" width="9.140625" style="1" bestFit="1" customWidth="1"/>
    <col min="2600" max="2600" width="6.5703125" style="1" bestFit="1" customWidth="1"/>
    <col min="2601" max="2601" width="8.85546875" style="1" bestFit="1" customWidth="1"/>
    <col min="2602" max="2602" width="8.28515625" style="1" bestFit="1" customWidth="1"/>
    <col min="2603" max="2816" width="11.42578125" style="1"/>
    <col min="2817" max="2817" width="13.7109375" style="1" customWidth="1"/>
    <col min="2818" max="2819" width="13.140625" style="1" customWidth="1"/>
    <col min="2820" max="2820" width="13" style="1" customWidth="1"/>
    <col min="2821" max="2821" width="14" style="1" customWidth="1"/>
    <col min="2822" max="2822" width="12.42578125" style="1" customWidth="1"/>
    <col min="2823" max="2823" width="17.28515625" style="1" customWidth="1"/>
    <col min="2824" max="2824" width="14.140625" style="1" customWidth="1"/>
    <col min="2825" max="2825" width="15.5703125" style="1" customWidth="1"/>
    <col min="2826" max="2826" width="14.7109375" style="1" customWidth="1"/>
    <col min="2827" max="2827" width="12.85546875" style="1" customWidth="1"/>
    <col min="2828" max="2828" width="12.7109375" style="1" customWidth="1"/>
    <col min="2829" max="2829" width="12.140625" style="1" customWidth="1"/>
    <col min="2830" max="2830" width="13" style="1" customWidth="1"/>
    <col min="2831" max="2831" width="15.28515625" style="1" customWidth="1"/>
    <col min="2832" max="2832" width="15.85546875" style="1" customWidth="1"/>
    <col min="2833" max="2833" width="13.7109375" style="1" customWidth="1"/>
    <col min="2834" max="2834" width="10.5703125" style="1" customWidth="1"/>
    <col min="2835" max="2835" width="11.85546875" style="1" customWidth="1"/>
    <col min="2836" max="2836" width="20" style="1" customWidth="1"/>
    <col min="2837" max="2837" width="16.5703125" style="1" customWidth="1"/>
    <col min="2838" max="2838" width="11.42578125" style="1"/>
    <col min="2839" max="2839" width="14.140625" style="1" customWidth="1"/>
    <col min="2840" max="2840" width="14.5703125" style="1" customWidth="1"/>
    <col min="2841" max="2841" width="11.7109375" style="1" customWidth="1"/>
    <col min="2842" max="2842" width="11.42578125" style="1"/>
    <col min="2843" max="2843" width="13.7109375" style="1" customWidth="1"/>
    <col min="2844" max="2844" width="15.42578125" style="1" customWidth="1"/>
    <col min="2845" max="2845" width="15.85546875" style="1" customWidth="1"/>
    <col min="2846" max="2846" width="15.7109375" style="1" customWidth="1"/>
    <col min="2847" max="2847" width="5" style="1" bestFit="1" customWidth="1"/>
    <col min="2848" max="2848" width="6.42578125" style="1" bestFit="1" customWidth="1"/>
    <col min="2849" max="2849" width="5.42578125" style="1" bestFit="1" customWidth="1"/>
    <col min="2850" max="2850" width="4.28515625" style="1" bestFit="1" customWidth="1"/>
    <col min="2851" max="2851" width="5" style="1" bestFit="1" customWidth="1"/>
    <col min="2852" max="2852" width="4.5703125" style="1" bestFit="1" customWidth="1"/>
    <col min="2853" max="2853" width="4.140625" style="1" bestFit="1" customWidth="1"/>
    <col min="2854" max="2854" width="5.85546875" style="1" bestFit="1" customWidth="1"/>
    <col min="2855" max="2855" width="9.140625" style="1" bestFit="1" customWidth="1"/>
    <col min="2856" max="2856" width="6.5703125" style="1" bestFit="1" customWidth="1"/>
    <col min="2857" max="2857" width="8.85546875" style="1" bestFit="1" customWidth="1"/>
    <col min="2858" max="2858" width="8.28515625" style="1" bestFit="1" customWidth="1"/>
    <col min="2859" max="3072" width="11.42578125" style="1"/>
    <col min="3073" max="3073" width="13.7109375" style="1" customWidth="1"/>
    <col min="3074" max="3075" width="13.140625" style="1" customWidth="1"/>
    <col min="3076" max="3076" width="13" style="1" customWidth="1"/>
    <col min="3077" max="3077" width="14" style="1" customWidth="1"/>
    <col min="3078" max="3078" width="12.42578125" style="1" customWidth="1"/>
    <col min="3079" max="3079" width="17.28515625" style="1" customWidth="1"/>
    <col min="3080" max="3080" width="14.140625" style="1" customWidth="1"/>
    <col min="3081" max="3081" width="15.5703125" style="1" customWidth="1"/>
    <col min="3082" max="3082" width="14.7109375" style="1" customWidth="1"/>
    <col min="3083" max="3083" width="12.85546875" style="1" customWidth="1"/>
    <col min="3084" max="3084" width="12.7109375" style="1" customWidth="1"/>
    <col min="3085" max="3085" width="12.140625" style="1" customWidth="1"/>
    <col min="3086" max="3086" width="13" style="1" customWidth="1"/>
    <col min="3087" max="3087" width="15.28515625" style="1" customWidth="1"/>
    <col min="3088" max="3088" width="15.85546875" style="1" customWidth="1"/>
    <col min="3089" max="3089" width="13.7109375" style="1" customWidth="1"/>
    <col min="3090" max="3090" width="10.5703125" style="1" customWidth="1"/>
    <col min="3091" max="3091" width="11.85546875" style="1" customWidth="1"/>
    <col min="3092" max="3092" width="20" style="1" customWidth="1"/>
    <col min="3093" max="3093" width="16.5703125" style="1" customWidth="1"/>
    <col min="3094" max="3094" width="11.42578125" style="1"/>
    <col min="3095" max="3095" width="14.140625" style="1" customWidth="1"/>
    <col min="3096" max="3096" width="14.5703125" style="1" customWidth="1"/>
    <col min="3097" max="3097" width="11.7109375" style="1" customWidth="1"/>
    <col min="3098" max="3098" width="11.42578125" style="1"/>
    <col min="3099" max="3099" width="13.7109375" style="1" customWidth="1"/>
    <col min="3100" max="3100" width="15.42578125" style="1" customWidth="1"/>
    <col min="3101" max="3101" width="15.85546875" style="1" customWidth="1"/>
    <col min="3102" max="3102" width="15.7109375" style="1" customWidth="1"/>
    <col min="3103" max="3103" width="5" style="1" bestFit="1" customWidth="1"/>
    <col min="3104" max="3104" width="6.42578125" style="1" bestFit="1" customWidth="1"/>
    <col min="3105" max="3105" width="5.42578125" style="1" bestFit="1" customWidth="1"/>
    <col min="3106" max="3106" width="4.28515625" style="1" bestFit="1" customWidth="1"/>
    <col min="3107" max="3107" width="5" style="1" bestFit="1" customWidth="1"/>
    <col min="3108" max="3108" width="4.5703125" style="1" bestFit="1" customWidth="1"/>
    <col min="3109" max="3109" width="4.140625" style="1" bestFit="1" customWidth="1"/>
    <col min="3110" max="3110" width="5.85546875" style="1" bestFit="1" customWidth="1"/>
    <col min="3111" max="3111" width="9.140625" style="1" bestFit="1" customWidth="1"/>
    <col min="3112" max="3112" width="6.5703125" style="1" bestFit="1" customWidth="1"/>
    <col min="3113" max="3113" width="8.85546875" style="1" bestFit="1" customWidth="1"/>
    <col min="3114" max="3114" width="8.28515625" style="1" bestFit="1" customWidth="1"/>
    <col min="3115" max="3328" width="11.42578125" style="1"/>
    <col min="3329" max="3329" width="13.7109375" style="1" customWidth="1"/>
    <col min="3330" max="3331" width="13.140625" style="1" customWidth="1"/>
    <col min="3332" max="3332" width="13" style="1" customWidth="1"/>
    <col min="3333" max="3333" width="14" style="1" customWidth="1"/>
    <col min="3334" max="3334" width="12.42578125" style="1" customWidth="1"/>
    <col min="3335" max="3335" width="17.28515625" style="1" customWidth="1"/>
    <col min="3336" max="3336" width="14.140625" style="1" customWidth="1"/>
    <col min="3337" max="3337" width="15.5703125" style="1" customWidth="1"/>
    <col min="3338" max="3338" width="14.7109375" style="1" customWidth="1"/>
    <col min="3339" max="3339" width="12.85546875" style="1" customWidth="1"/>
    <col min="3340" max="3340" width="12.7109375" style="1" customWidth="1"/>
    <col min="3341" max="3341" width="12.140625" style="1" customWidth="1"/>
    <col min="3342" max="3342" width="13" style="1" customWidth="1"/>
    <col min="3343" max="3343" width="15.28515625" style="1" customWidth="1"/>
    <col min="3344" max="3344" width="15.85546875" style="1" customWidth="1"/>
    <col min="3345" max="3345" width="13.7109375" style="1" customWidth="1"/>
    <col min="3346" max="3346" width="10.5703125" style="1" customWidth="1"/>
    <col min="3347" max="3347" width="11.85546875" style="1" customWidth="1"/>
    <col min="3348" max="3348" width="20" style="1" customWidth="1"/>
    <col min="3349" max="3349" width="16.5703125" style="1" customWidth="1"/>
    <col min="3350" max="3350" width="11.42578125" style="1"/>
    <col min="3351" max="3351" width="14.140625" style="1" customWidth="1"/>
    <col min="3352" max="3352" width="14.5703125" style="1" customWidth="1"/>
    <col min="3353" max="3353" width="11.7109375" style="1" customWidth="1"/>
    <col min="3354" max="3354" width="11.42578125" style="1"/>
    <col min="3355" max="3355" width="13.7109375" style="1" customWidth="1"/>
    <col min="3356" max="3356" width="15.42578125" style="1" customWidth="1"/>
    <col min="3357" max="3357" width="15.85546875" style="1" customWidth="1"/>
    <col min="3358" max="3358" width="15.7109375" style="1" customWidth="1"/>
    <col min="3359" max="3359" width="5" style="1" bestFit="1" customWidth="1"/>
    <col min="3360" max="3360" width="6.42578125" style="1" bestFit="1" customWidth="1"/>
    <col min="3361" max="3361" width="5.42578125" style="1" bestFit="1" customWidth="1"/>
    <col min="3362" max="3362" width="4.28515625" style="1" bestFit="1" customWidth="1"/>
    <col min="3363" max="3363" width="5" style="1" bestFit="1" customWidth="1"/>
    <col min="3364" max="3364" width="4.5703125" style="1" bestFit="1" customWidth="1"/>
    <col min="3365" max="3365" width="4.140625" style="1" bestFit="1" customWidth="1"/>
    <col min="3366" max="3366" width="5.85546875" style="1" bestFit="1" customWidth="1"/>
    <col min="3367" max="3367" width="9.140625" style="1" bestFit="1" customWidth="1"/>
    <col min="3368" max="3368" width="6.5703125" style="1" bestFit="1" customWidth="1"/>
    <col min="3369" max="3369" width="8.85546875" style="1" bestFit="1" customWidth="1"/>
    <col min="3370" max="3370" width="8.28515625" style="1" bestFit="1" customWidth="1"/>
    <col min="3371" max="3584" width="11.42578125" style="1"/>
    <col min="3585" max="3585" width="13.7109375" style="1" customWidth="1"/>
    <col min="3586" max="3587" width="13.140625" style="1" customWidth="1"/>
    <col min="3588" max="3588" width="13" style="1" customWidth="1"/>
    <col min="3589" max="3589" width="14" style="1" customWidth="1"/>
    <col min="3590" max="3590" width="12.42578125" style="1" customWidth="1"/>
    <col min="3591" max="3591" width="17.28515625" style="1" customWidth="1"/>
    <col min="3592" max="3592" width="14.140625" style="1" customWidth="1"/>
    <col min="3593" max="3593" width="15.5703125" style="1" customWidth="1"/>
    <col min="3594" max="3594" width="14.7109375" style="1" customWidth="1"/>
    <col min="3595" max="3595" width="12.85546875" style="1" customWidth="1"/>
    <col min="3596" max="3596" width="12.7109375" style="1" customWidth="1"/>
    <col min="3597" max="3597" width="12.140625" style="1" customWidth="1"/>
    <col min="3598" max="3598" width="13" style="1" customWidth="1"/>
    <col min="3599" max="3599" width="15.28515625" style="1" customWidth="1"/>
    <col min="3600" max="3600" width="15.85546875" style="1" customWidth="1"/>
    <col min="3601" max="3601" width="13.7109375" style="1" customWidth="1"/>
    <col min="3602" max="3602" width="10.5703125" style="1" customWidth="1"/>
    <col min="3603" max="3603" width="11.85546875" style="1" customWidth="1"/>
    <col min="3604" max="3604" width="20" style="1" customWidth="1"/>
    <col min="3605" max="3605" width="16.5703125" style="1" customWidth="1"/>
    <col min="3606" max="3606" width="11.42578125" style="1"/>
    <col min="3607" max="3607" width="14.140625" style="1" customWidth="1"/>
    <col min="3608" max="3608" width="14.5703125" style="1" customWidth="1"/>
    <col min="3609" max="3609" width="11.7109375" style="1" customWidth="1"/>
    <col min="3610" max="3610" width="11.42578125" style="1"/>
    <col min="3611" max="3611" width="13.7109375" style="1" customWidth="1"/>
    <col min="3612" max="3612" width="15.42578125" style="1" customWidth="1"/>
    <col min="3613" max="3613" width="15.85546875" style="1" customWidth="1"/>
    <col min="3614" max="3614" width="15.7109375" style="1" customWidth="1"/>
    <col min="3615" max="3615" width="5" style="1" bestFit="1" customWidth="1"/>
    <col min="3616" max="3616" width="6.42578125" style="1" bestFit="1" customWidth="1"/>
    <col min="3617" max="3617" width="5.42578125" style="1" bestFit="1" customWidth="1"/>
    <col min="3618" max="3618" width="4.28515625" style="1" bestFit="1" customWidth="1"/>
    <col min="3619" max="3619" width="5" style="1" bestFit="1" customWidth="1"/>
    <col min="3620" max="3620" width="4.5703125" style="1" bestFit="1" customWidth="1"/>
    <col min="3621" max="3621" width="4.140625" style="1" bestFit="1" customWidth="1"/>
    <col min="3622" max="3622" width="5.85546875" style="1" bestFit="1" customWidth="1"/>
    <col min="3623" max="3623" width="9.140625" style="1" bestFit="1" customWidth="1"/>
    <col min="3624" max="3624" width="6.5703125" style="1" bestFit="1" customWidth="1"/>
    <col min="3625" max="3625" width="8.85546875" style="1" bestFit="1" customWidth="1"/>
    <col min="3626" max="3626" width="8.28515625" style="1" bestFit="1" customWidth="1"/>
    <col min="3627" max="3840" width="11.42578125" style="1"/>
    <col min="3841" max="3841" width="13.7109375" style="1" customWidth="1"/>
    <col min="3842" max="3843" width="13.140625" style="1" customWidth="1"/>
    <col min="3844" max="3844" width="13" style="1" customWidth="1"/>
    <col min="3845" max="3845" width="14" style="1" customWidth="1"/>
    <col min="3846" max="3846" width="12.42578125" style="1" customWidth="1"/>
    <col min="3847" max="3847" width="17.28515625" style="1" customWidth="1"/>
    <col min="3848" max="3848" width="14.140625" style="1" customWidth="1"/>
    <col min="3849" max="3849" width="15.5703125" style="1" customWidth="1"/>
    <col min="3850" max="3850" width="14.7109375" style="1" customWidth="1"/>
    <col min="3851" max="3851" width="12.85546875" style="1" customWidth="1"/>
    <col min="3852" max="3852" width="12.7109375" style="1" customWidth="1"/>
    <col min="3853" max="3853" width="12.140625" style="1" customWidth="1"/>
    <col min="3854" max="3854" width="13" style="1" customWidth="1"/>
    <col min="3855" max="3855" width="15.28515625" style="1" customWidth="1"/>
    <col min="3856" max="3856" width="15.85546875" style="1" customWidth="1"/>
    <col min="3857" max="3857" width="13.7109375" style="1" customWidth="1"/>
    <col min="3858" max="3858" width="10.5703125" style="1" customWidth="1"/>
    <col min="3859" max="3859" width="11.85546875" style="1" customWidth="1"/>
    <col min="3860" max="3860" width="20" style="1" customWidth="1"/>
    <col min="3861" max="3861" width="16.5703125" style="1" customWidth="1"/>
    <col min="3862" max="3862" width="11.42578125" style="1"/>
    <col min="3863" max="3863" width="14.140625" style="1" customWidth="1"/>
    <col min="3864" max="3864" width="14.5703125" style="1" customWidth="1"/>
    <col min="3865" max="3865" width="11.7109375" style="1" customWidth="1"/>
    <col min="3866" max="3866" width="11.42578125" style="1"/>
    <col min="3867" max="3867" width="13.7109375" style="1" customWidth="1"/>
    <col min="3868" max="3868" width="15.42578125" style="1" customWidth="1"/>
    <col min="3869" max="3869" width="15.85546875" style="1" customWidth="1"/>
    <col min="3870" max="3870" width="15.7109375" style="1" customWidth="1"/>
    <col min="3871" max="3871" width="5" style="1" bestFit="1" customWidth="1"/>
    <col min="3872" max="3872" width="6.42578125" style="1" bestFit="1" customWidth="1"/>
    <col min="3873" max="3873" width="5.42578125" style="1" bestFit="1" customWidth="1"/>
    <col min="3874" max="3874" width="4.28515625" style="1" bestFit="1" customWidth="1"/>
    <col min="3875" max="3875" width="5" style="1" bestFit="1" customWidth="1"/>
    <col min="3876" max="3876" width="4.5703125" style="1" bestFit="1" customWidth="1"/>
    <col min="3877" max="3877" width="4.140625" style="1" bestFit="1" customWidth="1"/>
    <col min="3878" max="3878" width="5.85546875" style="1" bestFit="1" customWidth="1"/>
    <col min="3879" max="3879" width="9.140625" style="1" bestFit="1" customWidth="1"/>
    <col min="3880" max="3880" width="6.5703125" style="1" bestFit="1" customWidth="1"/>
    <col min="3881" max="3881" width="8.85546875" style="1" bestFit="1" customWidth="1"/>
    <col min="3882" max="3882" width="8.28515625" style="1" bestFit="1" customWidth="1"/>
    <col min="3883" max="4096" width="11.42578125" style="1"/>
    <col min="4097" max="4097" width="13.7109375" style="1" customWidth="1"/>
    <col min="4098" max="4099" width="13.140625" style="1" customWidth="1"/>
    <col min="4100" max="4100" width="13" style="1" customWidth="1"/>
    <col min="4101" max="4101" width="14" style="1" customWidth="1"/>
    <col min="4102" max="4102" width="12.42578125" style="1" customWidth="1"/>
    <col min="4103" max="4103" width="17.28515625" style="1" customWidth="1"/>
    <col min="4104" max="4104" width="14.140625" style="1" customWidth="1"/>
    <col min="4105" max="4105" width="15.5703125" style="1" customWidth="1"/>
    <col min="4106" max="4106" width="14.7109375" style="1" customWidth="1"/>
    <col min="4107" max="4107" width="12.85546875" style="1" customWidth="1"/>
    <col min="4108" max="4108" width="12.7109375" style="1" customWidth="1"/>
    <col min="4109" max="4109" width="12.140625" style="1" customWidth="1"/>
    <col min="4110" max="4110" width="13" style="1" customWidth="1"/>
    <col min="4111" max="4111" width="15.28515625" style="1" customWidth="1"/>
    <col min="4112" max="4112" width="15.85546875" style="1" customWidth="1"/>
    <col min="4113" max="4113" width="13.7109375" style="1" customWidth="1"/>
    <col min="4114" max="4114" width="10.5703125" style="1" customWidth="1"/>
    <col min="4115" max="4115" width="11.85546875" style="1" customWidth="1"/>
    <col min="4116" max="4116" width="20" style="1" customWidth="1"/>
    <col min="4117" max="4117" width="16.5703125" style="1" customWidth="1"/>
    <col min="4118" max="4118" width="11.42578125" style="1"/>
    <col min="4119" max="4119" width="14.140625" style="1" customWidth="1"/>
    <col min="4120" max="4120" width="14.5703125" style="1" customWidth="1"/>
    <col min="4121" max="4121" width="11.7109375" style="1" customWidth="1"/>
    <col min="4122" max="4122" width="11.42578125" style="1"/>
    <col min="4123" max="4123" width="13.7109375" style="1" customWidth="1"/>
    <col min="4124" max="4124" width="15.42578125" style="1" customWidth="1"/>
    <col min="4125" max="4125" width="15.85546875" style="1" customWidth="1"/>
    <col min="4126" max="4126" width="15.7109375" style="1" customWidth="1"/>
    <col min="4127" max="4127" width="5" style="1" bestFit="1" customWidth="1"/>
    <col min="4128" max="4128" width="6.42578125" style="1" bestFit="1" customWidth="1"/>
    <col min="4129" max="4129" width="5.42578125" style="1" bestFit="1" customWidth="1"/>
    <col min="4130" max="4130" width="4.28515625" style="1" bestFit="1" customWidth="1"/>
    <col min="4131" max="4131" width="5" style="1" bestFit="1" customWidth="1"/>
    <col min="4132" max="4132" width="4.5703125" style="1" bestFit="1" customWidth="1"/>
    <col min="4133" max="4133" width="4.140625" style="1" bestFit="1" customWidth="1"/>
    <col min="4134" max="4134" width="5.85546875" style="1" bestFit="1" customWidth="1"/>
    <col min="4135" max="4135" width="9.140625" style="1" bestFit="1" customWidth="1"/>
    <col min="4136" max="4136" width="6.5703125" style="1" bestFit="1" customWidth="1"/>
    <col min="4137" max="4137" width="8.85546875" style="1" bestFit="1" customWidth="1"/>
    <col min="4138" max="4138" width="8.28515625" style="1" bestFit="1" customWidth="1"/>
    <col min="4139" max="4352" width="11.42578125" style="1"/>
    <col min="4353" max="4353" width="13.7109375" style="1" customWidth="1"/>
    <col min="4354" max="4355" width="13.140625" style="1" customWidth="1"/>
    <col min="4356" max="4356" width="13" style="1" customWidth="1"/>
    <col min="4357" max="4357" width="14" style="1" customWidth="1"/>
    <col min="4358" max="4358" width="12.42578125" style="1" customWidth="1"/>
    <col min="4359" max="4359" width="17.28515625" style="1" customWidth="1"/>
    <col min="4360" max="4360" width="14.140625" style="1" customWidth="1"/>
    <col min="4361" max="4361" width="15.5703125" style="1" customWidth="1"/>
    <col min="4362" max="4362" width="14.7109375" style="1" customWidth="1"/>
    <col min="4363" max="4363" width="12.85546875" style="1" customWidth="1"/>
    <col min="4364" max="4364" width="12.7109375" style="1" customWidth="1"/>
    <col min="4365" max="4365" width="12.140625" style="1" customWidth="1"/>
    <col min="4366" max="4366" width="13" style="1" customWidth="1"/>
    <col min="4367" max="4367" width="15.28515625" style="1" customWidth="1"/>
    <col min="4368" max="4368" width="15.85546875" style="1" customWidth="1"/>
    <col min="4369" max="4369" width="13.7109375" style="1" customWidth="1"/>
    <col min="4370" max="4370" width="10.5703125" style="1" customWidth="1"/>
    <col min="4371" max="4371" width="11.85546875" style="1" customWidth="1"/>
    <col min="4372" max="4372" width="20" style="1" customWidth="1"/>
    <col min="4373" max="4373" width="16.5703125" style="1" customWidth="1"/>
    <col min="4374" max="4374" width="11.42578125" style="1"/>
    <col min="4375" max="4375" width="14.140625" style="1" customWidth="1"/>
    <col min="4376" max="4376" width="14.5703125" style="1" customWidth="1"/>
    <col min="4377" max="4377" width="11.7109375" style="1" customWidth="1"/>
    <col min="4378" max="4378" width="11.42578125" style="1"/>
    <col min="4379" max="4379" width="13.7109375" style="1" customWidth="1"/>
    <col min="4380" max="4380" width="15.42578125" style="1" customWidth="1"/>
    <col min="4381" max="4381" width="15.85546875" style="1" customWidth="1"/>
    <col min="4382" max="4382" width="15.7109375" style="1" customWidth="1"/>
    <col min="4383" max="4383" width="5" style="1" bestFit="1" customWidth="1"/>
    <col min="4384" max="4384" width="6.42578125" style="1" bestFit="1" customWidth="1"/>
    <col min="4385" max="4385" width="5.42578125" style="1" bestFit="1" customWidth="1"/>
    <col min="4386" max="4386" width="4.28515625" style="1" bestFit="1" customWidth="1"/>
    <col min="4387" max="4387" width="5" style="1" bestFit="1" customWidth="1"/>
    <col min="4388" max="4388" width="4.5703125" style="1" bestFit="1" customWidth="1"/>
    <col min="4389" max="4389" width="4.140625" style="1" bestFit="1" customWidth="1"/>
    <col min="4390" max="4390" width="5.85546875" style="1" bestFit="1" customWidth="1"/>
    <col min="4391" max="4391" width="9.140625" style="1" bestFit="1" customWidth="1"/>
    <col min="4392" max="4392" width="6.5703125" style="1" bestFit="1" customWidth="1"/>
    <col min="4393" max="4393" width="8.85546875" style="1" bestFit="1" customWidth="1"/>
    <col min="4394" max="4394" width="8.28515625" style="1" bestFit="1" customWidth="1"/>
    <col min="4395" max="4608" width="11.42578125" style="1"/>
    <col min="4609" max="4609" width="13.7109375" style="1" customWidth="1"/>
    <col min="4610" max="4611" width="13.140625" style="1" customWidth="1"/>
    <col min="4612" max="4612" width="13" style="1" customWidth="1"/>
    <col min="4613" max="4613" width="14" style="1" customWidth="1"/>
    <col min="4614" max="4614" width="12.42578125" style="1" customWidth="1"/>
    <col min="4615" max="4615" width="17.28515625" style="1" customWidth="1"/>
    <col min="4616" max="4616" width="14.140625" style="1" customWidth="1"/>
    <col min="4617" max="4617" width="15.5703125" style="1" customWidth="1"/>
    <col min="4618" max="4618" width="14.7109375" style="1" customWidth="1"/>
    <col min="4619" max="4619" width="12.85546875" style="1" customWidth="1"/>
    <col min="4620" max="4620" width="12.7109375" style="1" customWidth="1"/>
    <col min="4621" max="4621" width="12.140625" style="1" customWidth="1"/>
    <col min="4622" max="4622" width="13" style="1" customWidth="1"/>
    <col min="4623" max="4623" width="15.28515625" style="1" customWidth="1"/>
    <col min="4624" max="4624" width="15.85546875" style="1" customWidth="1"/>
    <col min="4625" max="4625" width="13.7109375" style="1" customWidth="1"/>
    <col min="4626" max="4626" width="10.5703125" style="1" customWidth="1"/>
    <col min="4627" max="4627" width="11.85546875" style="1" customWidth="1"/>
    <col min="4628" max="4628" width="20" style="1" customWidth="1"/>
    <col min="4629" max="4629" width="16.5703125" style="1" customWidth="1"/>
    <col min="4630" max="4630" width="11.42578125" style="1"/>
    <col min="4631" max="4631" width="14.140625" style="1" customWidth="1"/>
    <col min="4632" max="4632" width="14.5703125" style="1" customWidth="1"/>
    <col min="4633" max="4633" width="11.7109375" style="1" customWidth="1"/>
    <col min="4634" max="4634" width="11.42578125" style="1"/>
    <col min="4635" max="4635" width="13.7109375" style="1" customWidth="1"/>
    <col min="4636" max="4636" width="15.42578125" style="1" customWidth="1"/>
    <col min="4637" max="4637" width="15.85546875" style="1" customWidth="1"/>
    <col min="4638" max="4638" width="15.7109375" style="1" customWidth="1"/>
    <col min="4639" max="4639" width="5" style="1" bestFit="1" customWidth="1"/>
    <col min="4640" max="4640" width="6.42578125" style="1" bestFit="1" customWidth="1"/>
    <col min="4641" max="4641" width="5.42578125" style="1" bestFit="1" customWidth="1"/>
    <col min="4642" max="4642" width="4.28515625" style="1" bestFit="1" customWidth="1"/>
    <col min="4643" max="4643" width="5" style="1" bestFit="1" customWidth="1"/>
    <col min="4644" max="4644" width="4.5703125" style="1" bestFit="1" customWidth="1"/>
    <col min="4645" max="4645" width="4.140625" style="1" bestFit="1" customWidth="1"/>
    <col min="4646" max="4646" width="5.85546875" style="1" bestFit="1" customWidth="1"/>
    <col min="4647" max="4647" width="9.140625" style="1" bestFit="1" customWidth="1"/>
    <col min="4648" max="4648" width="6.5703125" style="1" bestFit="1" customWidth="1"/>
    <col min="4649" max="4649" width="8.85546875" style="1" bestFit="1" customWidth="1"/>
    <col min="4650" max="4650" width="8.28515625" style="1" bestFit="1" customWidth="1"/>
    <col min="4651" max="4864" width="11.42578125" style="1"/>
    <col min="4865" max="4865" width="13.7109375" style="1" customWidth="1"/>
    <col min="4866" max="4867" width="13.140625" style="1" customWidth="1"/>
    <col min="4868" max="4868" width="13" style="1" customWidth="1"/>
    <col min="4869" max="4869" width="14" style="1" customWidth="1"/>
    <col min="4870" max="4870" width="12.42578125" style="1" customWidth="1"/>
    <col min="4871" max="4871" width="17.28515625" style="1" customWidth="1"/>
    <col min="4872" max="4872" width="14.140625" style="1" customWidth="1"/>
    <col min="4873" max="4873" width="15.5703125" style="1" customWidth="1"/>
    <col min="4874" max="4874" width="14.7109375" style="1" customWidth="1"/>
    <col min="4875" max="4875" width="12.85546875" style="1" customWidth="1"/>
    <col min="4876" max="4876" width="12.7109375" style="1" customWidth="1"/>
    <col min="4877" max="4877" width="12.140625" style="1" customWidth="1"/>
    <col min="4878" max="4878" width="13" style="1" customWidth="1"/>
    <col min="4879" max="4879" width="15.28515625" style="1" customWidth="1"/>
    <col min="4880" max="4880" width="15.85546875" style="1" customWidth="1"/>
    <col min="4881" max="4881" width="13.7109375" style="1" customWidth="1"/>
    <col min="4882" max="4882" width="10.5703125" style="1" customWidth="1"/>
    <col min="4883" max="4883" width="11.85546875" style="1" customWidth="1"/>
    <col min="4884" max="4884" width="20" style="1" customWidth="1"/>
    <col min="4885" max="4885" width="16.5703125" style="1" customWidth="1"/>
    <col min="4886" max="4886" width="11.42578125" style="1"/>
    <col min="4887" max="4887" width="14.140625" style="1" customWidth="1"/>
    <col min="4888" max="4888" width="14.5703125" style="1" customWidth="1"/>
    <col min="4889" max="4889" width="11.7109375" style="1" customWidth="1"/>
    <col min="4890" max="4890" width="11.42578125" style="1"/>
    <col min="4891" max="4891" width="13.7109375" style="1" customWidth="1"/>
    <col min="4892" max="4892" width="15.42578125" style="1" customWidth="1"/>
    <col min="4893" max="4893" width="15.85546875" style="1" customWidth="1"/>
    <col min="4894" max="4894" width="15.7109375" style="1" customWidth="1"/>
    <col min="4895" max="4895" width="5" style="1" bestFit="1" customWidth="1"/>
    <col min="4896" max="4896" width="6.42578125" style="1" bestFit="1" customWidth="1"/>
    <col min="4897" max="4897" width="5.42578125" style="1" bestFit="1" customWidth="1"/>
    <col min="4898" max="4898" width="4.28515625" style="1" bestFit="1" customWidth="1"/>
    <col min="4899" max="4899" width="5" style="1" bestFit="1" customWidth="1"/>
    <col min="4900" max="4900" width="4.5703125" style="1" bestFit="1" customWidth="1"/>
    <col min="4901" max="4901" width="4.140625" style="1" bestFit="1" customWidth="1"/>
    <col min="4902" max="4902" width="5.85546875" style="1" bestFit="1" customWidth="1"/>
    <col min="4903" max="4903" width="9.140625" style="1" bestFit="1" customWidth="1"/>
    <col min="4904" max="4904" width="6.5703125" style="1" bestFit="1" customWidth="1"/>
    <col min="4905" max="4905" width="8.85546875" style="1" bestFit="1" customWidth="1"/>
    <col min="4906" max="4906" width="8.28515625" style="1" bestFit="1" customWidth="1"/>
    <col min="4907" max="5120" width="11.42578125" style="1"/>
    <col min="5121" max="5121" width="13.7109375" style="1" customWidth="1"/>
    <col min="5122" max="5123" width="13.140625" style="1" customWidth="1"/>
    <col min="5124" max="5124" width="13" style="1" customWidth="1"/>
    <col min="5125" max="5125" width="14" style="1" customWidth="1"/>
    <col min="5126" max="5126" width="12.42578125" style="1" customWidth="1"/>
    <col min="5127" max="5127" width="17.28515625" style="1" customWidth="1"/>
    <col min="5128" max="5128" width="14.140625" style="1" customWidth="1"/>
    <col min="5129" max="5129" width="15.5703125" style="1" customWidth="1"/>
    <col min="5130" max="5130" width="14.7109375" style="1" customWidth="1"/>
    <col min="5131" max="5131" width="12.85546875" style="1" customWidth="1"/>
    <col min="5132" max="5132" width="12.7109375" style="1" customWidth="1"/>
    <col min="5133" max="5133" width="12.140625" style="1" customWidth="1"/>
    <col min="5134" max="5134" width="13" style="1" customWidth="1"/>
    <col min="5135" max="5135" width="15.28515625" style="1" customWidth="1"/>
    <col min="5136" max="5136" width="15.85546875" style="1" customWidth="1"/>
    <col min="5137" max="5137" width="13.7109375" style="1" customWidth="1"/>
    <col min="5138" max="5138" width="10.5703125" style="1" customWidth="1"/>
    <col min="5139" max="5139" width="11.85546875" style="1" customWidth="1"/>
    <col min="5140" max="5140" width="20" style="1" customWidth="1"/>
    <col min="5141" max="5141" width="16.5703125" style="1" customWidth="1"/>
    <col min="5142" max="5142" width="11.42578125" style="1"/>
    <col min="5143" max="5143" width="14.140625" style="1" customWidth="1"/>
    <col min="5144" max="5144" width="14.5703125" style="1" customWidth="1"/>
    <col min="5145" max="5145" width="11.7109375" style="1" customWidth="1"/>
    <col min="5146" max="5146" width="11.42578125" style="1"/>
    <col min="5147" max="5147" width="13.7109375" style="1" customWidth="1"/>
    <col min="5148" max="5148" width="15.42578125" style="1" customWidth="1"/>
    <col min="5149" max="5149" width="15.85546875" style="1" customWidth="1"/>
    <col min="5150" max="5150" width="15.7109375" style="1" customWidth="1"/>
    <col min="5151" max="5151" width="5" style="1" bestFit="1" customWidth="1"/>
    <col min="5152" max="5152" width="6.42578125" style="1" bestFit="1" customWidth="1"/>
    <col min="5153" max="5153" width="5.42578125" style="1" bestFit="1" customWidth="1"/>
    <col min="5154" max="5154" width="4.28515625" style="1" bestFit="1" customWidth="1"/>
    <col min="5155" max="5155" width="5" style="1" bestFit="1" customWidth="1"/>
    <col min="5156" max="5156" width="4.5703125" style="1" bestFit="1" customWidth="1"/>
    <col min="5157" max="5157" width="4.140625" style="1" bestFit="1" customWidth="1"/>
    <col min="5158" max="5158" width="5.85546875" style="1" bestFit="1" customWidth="1"/>
    <col min="5159" max="5159" width="9.140625" style="1" bestFit="1" customWidth="1"/>
    <col min="5160" max="5160" width="6.5703125" style="1" bestFit="1" customWidth="1"/>
    <col min="5161" max="5161" width="8.85546875" style="1" bestFit="1" customWidth="1"/>
    <col min="5162" max="5162" width="8.28515625" style="1" bestFit="1" customWidth="1"/>
    <col min="5163" max="5376" width="11.42578125" style="1"/>
    <col min="5377" max="5377" width="13.7109375" style="1" customWidth="1"/>
    <col min="5378" max="5379" width="13.140625" style="1" customWidth="1"/>
    <col min="5380" max="5380" width="13" style="1" customWidth="1"/>
    <col min="5381" max="5381" width="14" style="1" customWidth="1"/>
    <col min="5382" max="5382" width="12.42578125" style="1" customWidth="1"/>
    <col min="5383" max="5383" width="17.28515625" style="1" customWidth="1"/>
    <col min="5384" max="5384" width="14.140625" style="1" customWidth="1"/>
    <col min="5385" max="5385" width="15.5703125" style="1" customWidth="1"/>
    <col min="5386" max="5386" width="14.7109375" style="1" customWidth="1"/>
    <col min="5387" max="5387" width="12.85546875" style="1" customWidth="1"/>
    <col min="5388" max="5388" width="12.7109375" style="1" customWidth="1"/>
    <col min="5389" max="5389" width="12.140625" style="1" customWidth="1"/>
    <col min="5390" max="5390" width="13" style="1" customWidth="1"/>
    <col min="5391" max="5391" width="15.28515625" style="1" customWidth="1"/>
    <col min="5392" max="5392" width="15.85546875" style="1" customWidth="1"/>
    <col min="5393" max="5393" width="13.7109375" style="1" customWidth="1"/>
    <col min="5394" max="5394" width="10.5703125" style="1" customWidth="1"/>
    <col min="5395" max="5395" width="11.85546875" style="1" customWidth="1"/>
    <col min="5396" max="5396" width="20" style="1" customWidth="1"/>
    <col min="5397" max="5397" width="16.5703125" style="1" customWidth="1"/>
    <col min="5398" max="5398" width="11.42578125" style="1"/>
    <col min="5399" max="5399" width="14.140625" style="1" customWidth="1"/>
    <col min="5400" max="5400" width="14.5703125" style="1" customWidth="1"/>
    <col min="5401" max="5401" width="11.7109375" style="1" customWidth="1"/>
    <col min="5402" max="5402" width="11.42578125" style="1"/>
    <col min="5403" max="5403" width="13.7109375" style="1" customWidth="1"/>
    <col min="5404" max="5404" width="15.42578125" style="1" customWidth="1"/>
    <col min="5405" max="5405" width="15.85546875" style="1" customWidth="1"/>
    <col min="5406" max="5406" width="15.7109375" style="1" customWidth="1"/>
    <col min="5407" max="5407" width="5" style="1" bestFit="1" customWidth="1"/>
    <col min="5408" max="5408" width="6.42578125" style="1" bestFit="1" customWidth="1"/>
    <col min="5409" max="5409" width="5.42578125" style="1" bestFit="1" customWidth="1"/>
    <col min="5410" max="5410" width="4.28515625" style="1" bestFit="1" customWidth="1"/>
    <col min="5411" max="5411" width="5" style="1" bestFit="1" customWidth="1"/>
    <col min="5412" max="5412" width="4.5703125" style="1" bestFit="1" customWidth="1"/>
    <col min="5413" max="5413" width="4.140625" style="1" bestFit="1" customWidth="1"/>
    <col min="5414" max="5414" width="5.85546875" style="1" bestFit="1" customWidth="1"/>
    <col min="5415" max="5415" width="9.140625" style="1" bestFit="1" customWidth="1"/>
    <col min="5416" max="5416" width="6.5703125" style="1" bestFit="1" customWidth="1"/>
    <col min="5417" max="5417" width="8.85546875" style="1" bestFit="1" customWidth="1"/>
    <col min="5418" max="5418" width="8.28515625" style="1" bestFit="1" customWidth="1"/>
    <col min="5419" max="5632" width="11.42578125" style="1"/>
    <col min="5633" max="5633" width="13.7109375" style="1" customWidth="1"/>
    <col min="5634" max="5635" width="13.140625" style="1" customWidth="1"/>
    <col min="5636" max="5636" width="13" style="1" customWidth="1"/>
    <col min="5637" max="5637" width="14" style="1" customWidth="1"/>
    <col min="5638" max="5638" width="12.42578125" style="1" customWidth="1"/>
    <col min="5639" max="5639" width="17.28515625" style="1" customWidth="1"/>
    <col min="5640" max="5640" width="14.140625" style="1" customWidth="1"/>
    <col min="5641" max="5641" width="15.5703125" style="1" customWidth="1"/>
    <col min="5642" max="5642" width="14.7109375" style="1" customWidth="1"/>
    <col min="5643" max="5643" width="12.85546875" style="1" customWidth="1"/>
    <col min="5644" max="5644" width="12.7109375" style="1" customWidth="1"/>
    <col min="5645" max="5645" width="12.140625" style="1" customWidth="1"/>
    <col min="5646" max="5646" width="13" style="1" customWidth="1"/>
    <col min="5647" max="5647" width="15.28515625" style="1" customWidth="1"/>
    <col min="5648" max="5648" width="15.85546875" style="1" customWidth="1"/>
    <col min="5649" max="5649" width="13.7109375" style="1" customWidth="1"/>
    <col min="5650" max="5650" width="10.5703125" style="1" customWidth="1"/>
    <col min="5651" max="5651" width="11.85546875" style="1" customWidth="1"/>
    <col min="5652" max="5652" width="20" style="1" customWidth="1"/>
    <col min="5653" max="5653" width="16.5703125" style="1" customWidth="1"/>
    <col min="5654" max="5654" width="11.42578125" style="1"/>
    <col min="5655" max="5655" width="14.140625" style="1" customWidth="1"/>
    <col min="5656" max="5656" width="14.5703125" style="1" customWidth="1"/>
    <col min="5657" max="5657" width="11.7109375" style="1" customWidth="1"/>
    <col min="5658" max="5658" width="11.42578125" style="1"/>
    <col min="5659" max="5659" width="13.7109375" style="1" customWidth="1"/>
    <col min="5660" max="5660" width="15.42578125" style="1" customWidth="1"/>
    <col min="5661" max="5661" width="15.85546875" style="1" customWidth="1"/>
    <col min="5662" max="5662" width="15.7109375" style="1" customWidth="1"/>
    <col min="5663" max="5663" width="5" style="1" bestFit="1" customWidth="1"/>
    <col min="5664" max="5664" width="6.42578125" style="1" bestFit="1" customWidth="1"/>
    <col min="5665" max="5665" width="5.42578125" style="1" bestFit="1" customWidth="1"/>
    <col min="5666" max="5666" width="4.28515625" style="1" bestFit="1" customWidth="1"/>
    <col min="5667" max="5667" width="5" style="1" bestFit="1" customWidth="1"/>
    <col min="5668" max="5668" width="4.5703125" style="1" bestFit="1" customWidth="1"/>
    <col min="5669" max="5669" width="4.140625" style="1" bestFit="1" customWidth="1"/>
    <col min="5670" max="5670" width="5.85546875" style="1" bestFit="1" customWidth="1"/>
    <col min="5671" max="5671" width="9.140625" style="1" bestFit="1" customWidth="1"/>
    <col min="5672" max="5672" width="6.5703125" style="1" bestFit="1" customWidth="1"/>
    <col min="5673" max="5673" width="8.85546875" style="1" bestFit="1" customWidth="1"/>
    <col min="5674" max="5674" width="8.28515625" style="1" bestFit="1" customWidth="1"/>
    <col min="5675" max="5888" width="11.42578125" style="1"/>
    <col min="5889" max="5889" width="13.7109375" style="1" customWidth="1"/>
    <col min="5890" max="5891" width="13.140625" style="1" customWidth="1"/>
    <col min="5892" max="5892" width="13" style="1" customWidth="1"/>
    <col min="5893" max="5893" width="14" style="1" customWidth="1"/>
    <col min="5894" max="5894" width="12.42578125" style="1" customWidth="1"/>
    <col min="5895" max="5895" width="17.28515625" style="1" customWidth="1"/>
    <col min="5896" max="5896" width="14.140625" style="1" customWidth="1"/>
    <col min="5897" max="5897" width="15.5703125" style="1" customWidth="1"/>
    <col min="5898" max="5898" width="14.7109375" style="1" customWidth="1"/>
    <col min="5899" max="5899" width="12.85546875" style="1" customWidth="1"/>
    <col min="5900" max="5900" width="12.7109375" style="1" customWidth="1"/>
    <col min="5901" max="5901" width="12.140625" style="1" customWidth="1"/>
    <col min="5902" max="5902" width="13" style="1" customWidth="1"/>
    <col min="5903" max="5903" width="15.28515625" style="1" customWidth="1"/>
    <col min="5904" max="5904" width="15.85546875" style="1" customWidth="1"/>
    <col min="5905" max="5905" width="13.7109375" style="1" customWidth="1"/>
    <col min="5906" max="5906" width="10.5703125" style="1" customWidth="1"/>
    <col min="5907" max="5907" width="11.85546875" style="1" customWidth="1"/>
    <col min="5908" max="5908" width="20" style="1" customWidth="1"/>
    <col min="5909" max="5909" width="16.5703125" style="1" customWidth="1"/>
    <col min="5910" max="5910" width="11.42578125" style="1"/>
    <col min="5911" max="5911" width="14.140625" style="1" customWidth="1"/>
    <col min="5912" max="5912" width="14.5703125" style="1" customWidth="1"/>
    <col min="5913" max="5913" width="11.7109375" style="1" customWidth="1"/>
    <col min="5914" max="5914" width="11.42578125" style="1"/>
    <col min="5915" max="5915" width="13.7109375" style="1" customWidth="1"/>
    <col min="5916" max="5916" width="15.42578125" style="1" customWidth="1"/>
    <col min="5917" max="5917" width="15.85546875" style="1" customWidth="1"/>
    <col min="5918" max="5918" width="15.7109375" style="1" customWidth="1"/>
    <col min="5919" max="5919" width="5" style="1" bestFit="1" customWidth="1"/>
    <col min="5920" max="5920" width="6.42578125" style="1" bestFit="1" customWidth="1"/>
    <col min="5921" max="5921" width="5.42578125" style="1" bestFit="1" customWidth="1"/>
    <col min="5922" max="5922" width="4.28515625" style="1" bestFit="1" customWidth="1"/>
    <col min="5923" max="5923" width="5" style="1" bestFit="1" customWidth="1"/>
    <col min="5924" max="5924" width="4.5703125" style="1" bestFit="1" customWidth="1"/>
    <col min="5925" max="5925" width="4.140625" style="1" bestFit="1" customWidth="1"/>
    <col min="5926" max="5926" width="5.85546875" style="1" bestFit="1" customWidth="1"/>
    <col min="5927" max="5927" width="9.140625" style="1" bestFit="1" customWidth="1"/>
    <col min="5928" max="5928" width="6.5703125" style="1" bestFit="1" customWidth="1"/>
    <col min="5929" max="5929" width="8.85546875" style="1" bestFit="1" customWidth="1"/>
    <col min="5930" max="5930" width="8.28515625" style="1" bestFit="1" customWidth="1"/>
    <col min="5931" max="6144" width="11.42578125" style="1"/>
    <col min="6145" max="6145" width="13.7109375" style="1" customWidth="1"/>
    <col min="6146" max="6147" width="13.140625" style="1" customWidth="1"/>
    <col min="6148" max="6148" width="13" style="1" customWidth="1"/>
    <col min="6149" max="6149" width="14" style="1" customWidth="1"/>
    <col min="6150" max="6150" width="12.42578125" style="1" customWidth="1"/>
    <col min="6151" max="6151" width="17.28515625" style="1" customWidth="1"/>
    <col min="6152" max="6152" width="14.140625" style="1" customWidth="1"/>
    <col min="6153" max="6153" width="15.5703125" style="1" customWidth="1"/>
    <col min="6154" max="6154" width="14.7109375" style="1" customWidth="1"/>
    <col min="6155" max="6155" width="12.85546875" style="1" customWidth="1"/>
    <col min="6156" max="6156" width="12.7109375" style="1" customWidth="1"/>
    <col min="6157" max="6157" width="12.140625" style="1" customWidth="1"/>
    <col min="6158" max="6158" width="13" style="1" customWidth="1"/>
    <col min="6159" max="6159" width="15.28515625" style="1" customWidth="1"/>
    <col min="6160" max="6160" width="15.85546875" style="1" customWidth="1"/>
    <col min="6161" max="6161" width="13.7109375" style="1" customWidth="1"/>
    <col min="6162" max="6162" width="10.5703125" style="1" customWidth="1"/>
    <col min="6163" max="6163" width="11.85546875" style="1" customWidth="1"/>
    <col min="6164" max="6164" width="20" style="1" customWidth="1"/>
    <col min="6165" max="6165" width="16.5703125" style="1" customWidth="1"/>
    <col min="6166" max="6166" width="11.42578125" style="1"/>
    <col min="6167" max="6167" width="14.140625" style="1" customWidth="1"/>
    <col min="6168" max="6168" width="14.5703125" style="1" customWidth="1"/>
    <col min="6169" max="6169" width="11.7109375" style="1" customWidth="1"/>
    <col min="6170" max="6170" width="11.42578125" style="1"/>
    <col min="6171" max="6171" width="13.7109375" style="1" customWidth="1"/>
    <col min="6172" max="6172" width="15.42578125" style="1" customWidth="1"/>
    <col min="6173" max="6173" width="15.85546875" style="1" customWidth="1"/>
    <col min="6174" max="6174" width="15.7109375" style="1" customWidth="1"/>
    <col min="6175" max="6175" width="5" style="1" bestFit="1" customWidth="1"/>
    <col min="6176" max="6176" width="6.42578125" style="1" bestFit="1" customWidth="1"/>
    <col min="6177" max="6177" width="5.42578125" style="1" bestFit="1" customWidth="1"/>
    <col min="6178" max="6178" width="4.28515625" style="1" bestFit="1" customWidth="1"/>
    <col min="6179" max="6179" width="5" style="1" bestFit="1" customWidth="1"/>
    <col min="6180" max="6180" width="4.5703125" style="1" bestFit="1" customWidth="1"/>
    <col min="6181" max="6181" width="4.140625" style="1" bestFit="1" customWidth="1"/>
    <col min="6182" max="6182" width="5.85546875" style="1" bestFit="1" customWidth="1"/>
    <col min="6183" max="6183" width="9.140625" style="1" bestFit="1" customWidth="1"/>
    <col min="6184" max="6184" width="6.5703125" style="1" bestFit="1" customWidth="1"/>
    <col min="6185" max="6185" width="8.85546875" style="1" bestFit="1" customWidth="1"/>
    <col min="6186" max="6186" width="8.28515625" style="1" bestFit="1" customWidth="1"/>
    <col min="6187" max="6400" width="11.42578125" style="1"/>
    <col min="6401" max="6401" width="13.7109375" style="1" customWidth="1"/>
    <col min="6402" max="6403" width="13.140625" style="1" customWidth="1"/>
    <col min="6404" max="6404" width="13" style="1" customWidth="1"/>
    <col min="6405" max="6405" width="14" style="1" customWidth="1"/>
    <col min="6406" max="6406" width="12.42578125" style="1" customWidth="1"/>
    <col min="6407" max="6407" width="17.28515625" style="1" customWidth="1"/>
    <col min="6408" max="6408" width="14.140625" style="1" customWidth="1"/>
    <col min="6409" max="6409" width="15.5703125" style="1" customWidth="1"/>
    <col min="6410" max="6410" width="14.7109375" style="1" customWidth="1"/>
    <col min="6411" max="6411" width="12.85546875" style="1" customWidth="1"/>
    <col min="6412" max="6412" width="12.7109375" style="1" customWidth="1"/>
    <col min="6413" max="6413" width="12.140625" style="1" customWidth="1"/>
    <col min="6414" max="6414" width="13" style="1" customWidth="1"/>
    <col min="6415" max="6415" width="15.28515625" style="1" customWidth="1"/>
    <col min="6416" max="6416" width="15.85546875" style="1" customWidth="1"/>
    <col min="6417" max="6417" width="13.7109375" style="1" customWidth="1"/>
    <col min="6418" max="6418" width="10.5703125" style="1" customWidth="1"/>
    <col min="6419" max="6419" width="11.85546875" style="1" customWidth="1"/>
    <col min="6420" max="6420" width="20" style="1" customWidth="1"/>
    <col min="6421" max="6421" width="16.5703125" style="1" customWidth="1"/>
    <col min="6422" max="6422" width="11.42578125" style="1"/>
    <col min="6423" max="6423" width="14.140625" style="1" customWidth="1"/>
    <col min="6424" max="6424" width="14.5703125" style="1" customWidth="1"/>
    <col min="6425" max="6425" width="11.7109375" style="1" customWidth="1"/>
    <col min="6426" max="6426" width="11.42578125" style="1"/>
    <col min="6427" max="6427" width="13.7109375" style="1" customWidth="1"/>
    <col min="6428" max="6428" width="15.42578125" style="1" customWidth="1"/>
    <col min="6429" max="6429" width="15.85546875" style="1" customWidth="1"/>
    <col min="6430" max="6430" width="15.7109375" style="1" customWidth="1"/>
    <col min="6431" max="6431" width="5" style="1" bestFit="1" customWidth="1"/>
    <col min="6432" max="6432" width="6.42578125" style="1" bestFit="1" customWidth="1"/>
    <col min="6433" max="6433" width="5.42578125" style="1" bestFit="1" customWidth="1"/>
    <col min="6434" max="6434" width="4.28515625" style="1" bestFit="1" customWidth="1"/>
    <col min="6435" max="6435" width="5" style="1" bestFit="1" customWidth="1"/>
    <col min="6436" max="6436" width="4.5703125" style="1" bestFit="1" customWidth="1"/>
    <col min="6437" max="6437" width="4.140625" style="1" bestFit="1" customWidth="1"/>
    <col min="6438" max="6438" width="5.85546875" style="1" bestFit="1" customWidth="1"/>
    <col min="6439" max="6439" width="9.140625" style="1" bestFit="1" customWidth="1"/>
    <col min="6440" max="6440" width="6.5703125" style="1" bestFit="1" customWidth="1"/>
    <col min="6441" max="6441" width="8.85546875" style="1" bestFit="1" customWidth="1"/>
    <col min="6442" max="6442" width="8.28515625" style="1" bestFit="1" customWidth="1"/>
    <col min="6443" max="6656" width="11.42578125" style="1"/>
    <col min="6657" max="6657" width="13.7109375" style="1" customWidth="1"/>
    <col min="6658" max="6659" width="13.140625" style="1" customWidth="1"/>
    <col min="6660" max="6660" width="13" style="1" customWidth="1"/>
    <col min="6661" max="6661" width="14" style="1" customWidth="1"/>
    <col min="6662" max="6662" width="12.42578125" style="1" customWidth="1"/>
    <col min="6663" max="6663" width="17.28515625" style="1" customWidth="1"/>
    <col min="6664" max="6664" width="14.140625" style="1" customWidth="1"/>
    <col min="6665" max="6665" width="15.5703125" style="1" customWidth="1"/>
    <col min="6666" max="6666" width="14.7109375" style="1" customWidth="1"/>
    <col min="6667" max="6667" width="12.85546875" style="1" customWidth="1"/>
    <col min="6668" max="6668" width="12.7109375" style="1" customWidth="1"/>
    <col min="6669" max="6669" width="12.140625" style="1" customWidth="1"/>
    <col min="6670" max="6670" width="13" style="1" customWidth="1"/>
    <col min="6671" max="6671" width="15.28515625" style="1" customWidth="1"/>
    <col min="6672" max="6672" width="15.85546875" style="1" customWidth="1"/>
    <col min="6673" max="6673" width="13.7109375" style="1" customWidth="1"/>
    <col min="6674" max="6674" width="10.5703125" style="1" customWidth="1"/>
    <col min="6675" max="6675" width="11.85546875" style="1" customWidth="1"/>
    <col min="6676" max="6676" width="20" style="1" customWidth="1"/>
    <col min="6677" max="6677" width="16.5703125" style="1" customWidth="1"/>
    <col min="6678" max="6678" width="11.42578125" style="1"/>
    <col min="6679" max="6679" width="14.140625" style="1" customWidth="1"/>
    <col min="6680" max="6680" width="14.5703125" style="1" customWidth="1"/>
    <col min="6681" max="6681" width="11.7109375" style="1" customWidth="1"/>
    <col min="6682" max="6682" width="11.42578125" style="1"/>
    <col min="6683" max="6683" width="13.7109375" style="1" customWidth="1"/>
    <col min="6684" max="6684" width="15.42578125" style="1" customWidth="1"/>
    <col min="6685" max="6685" width="15.85546875" style="1" customWidth="1"/>
    <col min="6686" max="6686" width="15.7109375" style="1" customWidth="1"/>
    <col min="6687" max="6687" width="5" style="1" bestFit="1" customWidth="1"/>
    <col min="6688" max="6688" width="6.42578125" style="1" bestFit="1" customWidth="1"/>
    <col min="6689" max="6689" width="5.42578125" style="1" bestFit="1" customWidth="1"/>
    <col min="6690" max="6690" width="4.28515625" style="1" bestFit="1" customWidth="1"/>
    <col min="6691" max="6691" width="5" style="1" bestFit="1" customWidth="1"/>
    <col min="6692" max="6692" width="4.5703125" style="1" bestFit="1" customWidth="1"/>
    <col min="6693" max="6693" width="4.140625" style="1" bestFit="1" customWidth="1"/>
    <col min="6694" max="6694" width="5.85546875" style="1" bestFit="1" customWidth="1"/>
    <col min="6695" max="6695" width="9.140625" style="1" bestFit="1" customWidth="1"/>
    <col min="6696" max="6696" width="6.5703125" style="1" bestFit="1" customWidth="1"/>
    <col min="6697" max="6697" width="8.85546875" style="1" bestFit="1" customWidth="1"/>
    <col min="6698" max="6698" width="8.28515625" style="1" bestFit="1" customWidth="1"/>
    <col min="6699" max="6912" width="11.42578125" style="1"/>
    <col min="6913" max="6913" width="13.7109375" style="1" customWidth="1"/>
    <col min="6914" max="6915" width="13.140625" style="1" customWidth="1"/>
    <col min="6916" max="6916" width="13" style="1" customWidth="1"/>
    <col min="6917" max="6917" width="14" style="1" customWidth="1"/>
    <col min="6918" max="6918" width="12.42578125" style="1" customWidth="1"/>
    <col min="6919" max="6919" width="17.28515625" style="1" customWidth="1"/>
    <col min="6920" max="6920" width="14.140625" style="1" customWidth="1"/>
    <col min="6921" max="6921" width="15.5703125" style="1" customWidth="1"/>
    <col min="6922" max="6922" width="14.7109375" style="1" customWidth="1"/>
    <col min="6923" max="6923" width="12.85546875" style="1" customWidth="1"/>
    <col min="6924" max="6924" width="12.7109375" style="1" customWidth="1"/>
    <col min="6925" max="6925" width="12.140625" style="1" customWidth="1"/>
    <col min="6926" max="6926" width="13" style="1" customWidth="1"/>
    <col min="6927" max="6927" width="15.28515625" style="1" customWidth="1"/>
    <col min="6928" max="6928" width="15.85546875" style="1" customWidth="1"/>
    <col min="6929" max="6929" width="13.7109375" style="1" customWidth="1"/>
    <col min="6930" max="6930" width="10.5703125" style="1" customWidth="1"/>
    <col min="6931" max="6931" width="11.85546875" style="1" customWidth="1"/>
    <col min="6932" max="6932" width="20" style="1" customWidth="1"/>
    <col min="6933" max="6933" width="16.5703125" style="1" customWidth="1"/>
    <col min="6934" max="6934" width="11.42578125" style="1"/>
    <col min="6935" max="6935" width="14.140625" style="1" customWidth="1"/>
    <col min="6936" max="6936" width="14.5703125" style="1" customWidth="1"/>
    <col min="6937" max="6937" width="11.7109375" style="1" customWidth="1"/>
    <col min="6938" max="6938" width="11.42578125" style="1"/>
    <col min="6939" max="6939" width="13.7109375" style="1" customWidth="1"/>
    <col min="6940" max="6940" width="15.42578125" style="1" customWidth="1"/>
    <col min="6941" max="6941" width="15.85546875" style="1" customWidth="1"/>
    <col min="6942" max="6942" width="15.7109375" style="1" customWidth="1"/>
    <col min="6943" max="6943" width="5" style="1" bestFit="1" customWidth="1"/>
    <col min="6944" max="6944" width="6.42578125" style="1" bestFit="1" customWidth="1"/>
    <col min="6945" max="6945" width="5.42578125" style="1" bestFit="1" customWidth="1"/>
    <col min="6946" max="6946" width="4.28515625" style="1" bestFit="1" customWidth="1"/>
    <col min="6947" max="6947" width="5" style="1" bestFit="1" customWidth="1"/>
    <col min="6948" max="6948" width="4.5703125" style="1" bestFit="1" customWidth="1"/>
    <col min="6949" max="6949" width="4.140625" style="1" bestFit="1" customWidth="1"/>
    <col min="6950" max="6950" width="5.85546875" style="1" bestFit="1" customWidth="1"/>
    <col min="6951" max="6951" width="9.140625" style="1" bestFit="1" customWidth="1"/>
    <col min="6952" max="6952" width="6.5703125" style="1" bestFit="1" customWidth="1"/>
    <col min="6953" max="6953" width="8.85546875" style="1" bestFit="1" customWidth="1"/>
    <col min="6954" max="6954" width="8.28515625" style="1" bestFit="1" customWidth="1"/>
    <col min="6955" max="7168" width="11.42578125" style="1"/>
    <col min="7169" max="7169" width="13.7109375" style="1" customWidth="1"/>
    <col min="7170" max="7171" width="13.140625" style="1" customWidth="1"/>
    <col min="7172" max="7172" width="13" style="1" customWidth="1"/>
    <col min="7173" max="7173" width="14" style="1" customWidth="1"/>
    <col min="7174" max="7174" width="12.42578125" style="1" customWidth="1"/>
    <col min="7175" max="7175" width="17.28515625" style="1" customWidth="1"/>
    <col min="7176" max="7176" width="14.140625" style="1" customWidth="1"/>
    <col min="7177" max="7177" width="15.5703125" style="1" customWidth="1"/>
    <col min="7178" max="7178" width="14.7109375" style="1" customWidth="1"/>
    <col min="7179" max="7179" width="12.85546875" style="1" customWidth="1"/>
    <col min="7180" max="7180" width="12.7109375" style="1" customWidth="1"/>
    <col min="7181" max="7181" width="12.140625" style="1" customWidth="1"/>
    <col min="7182" max="7182" width="13" style="1" customWidth="1"/>
    <col min="7183" max="7183" width="15.28515625" style="1" customWidth="1"/>
    <col min="7184" max="7184" width="15.85546875" style="1" customWidth="1"/>
    <col min="7185" max="7185" width="13.7109375" style="1" customWidth="1"/>
    <col min="7186" max="7186" width="10.5703125" style="1" customWidth="1"/>
    <col min="7187" max="7187" width="11.85546875" style="1" customWidth="1"/>
    <col min="7188" max="7188" width="20" style="1" customWidth="1"/>
    <col min="7189" max="7189" width="16.5703125" style="1" customWidth="1"/>
    <col min="7190" max="7190" width="11.42578125" style="1"/>
    <col min="7191" max="7191" width="14.140625" style="1" customWidth="1"/>
    <col min="7192" max="7192" width="14.5703125" style="1" customWidth="1"/>
    <col min="7193" max="7193" width="11.7109375" style="1" customWidth="1"/>
    <col min="7194" max="7194" width="11.42578125" style="1"/>
    <col min="7195" max="7195" width="13.7109375" style="1" customWidth="1"/>
    <col min="7196" max="7196" width="15.42578125" style="1" customWidth="1"/>
    <col min="7197" max="7197" width="15.85546875" style="1" customWidth="1"/>
    <col min="7198" max="7198" width="15.7109375" style="1" customWidth="1"/>
    <col min="7199" max="7199" width="5" style="1" bestFit="1" customWidth="1"/>
    <col min="7200" max="7200" width="6.42578125" style="1" bestFit="1" customWidth="1"/>
    <col min="7201" max="7201" width="5.42578125" style="1" bestFit="1" customWidth="1"/>
    <col min="7202" max="7202" width="4.28515625" style="1" bestFit="1" customWidth="1"/>
    <col min="7203" max="7203" width="5" style="1" bestFit="1" customWidth="1"/>
    <col min="7204" max="7204" width="4.5703125" style="1" bestFit="1" customWidth="1"/>
    <col min="7205" max="7205" width="4.140625" style="1" bestFit="1" customWidth="1"/>
    <col min="7206" max="7206" width="5.85546875" style="1" bestFit="1" customWidth="1"/>
    <col min="7207" max="7207" width="9.140625" style="1" bestFit="1" customWidth="1"/>
    <col min="7208" max="7208" width="6.5703125" style="1" bestFit="1" customWidth="1"/>
    <col min="7209" max="7209" width="8.85546875" style="1" bestFit="1" customWidth="1"/>
    <col min="7210" max="7210" width="8.28515625" style="1" bestFit="1" customWidth="1"/>
    <col min="7211" max="7424" width="11.42578125" style="1"/>
    <col min="7425" max="7425" width="13.7109375" style="1" customWidth="1"/>
    <col min="7426" max="7427" width="13.140625" style="1" customWidth="1"/>
    <col min="7428" max="7428" width="13" style="1" customWidth="1"/>
    <col min="7429" max="7429" width="14" style="1" customWidth="1"/>
    <col min="7430" max="7430" width="12.42578125" style="1" customWidth="1"/>
    <col min="7431" max="7431" width="17.28515625" style="1" customWidth="1"/>
    <col min="7432" max="7432" width="14.140625" style="1" customWidth="1"/>
    <col min="7433" max="7433" width="15.5703125" style="1" customWidth="1"/>
    <col min="7434" max="7434" width="14.7109375" style="1" customWidth="1"/>
    <col min="7435" max="7435" width="12.85546875" style="1" customWidth="1"/>
    <col min="7436" max="7436" width="12.7109375" style="1" customWidth="1"/>
    <col min="7437" max="7437" width="12.140625" style="1" customWidth="1"/>
    <col min="7438" max="7438" width="13" style="1" customWidth="1"/>
    <col min="7439" max="7439" width="15.28515625" style="1" customWidth="1"/>
    <col min="7440" max="7440" width="15.85546875" style="1" customWidth="1"/>
    <col min="7441" max="7441" width="13.7109375" style="1" customWidth="1"/>
    <col min="7442" max="7442" width="10.5703125" style="1" customWidth="1"/>
    <col min="7443" max="7443" width="11.85546875" style="1" customWidth="1"/>
    <col min="7444" max="7444" width="20" style="1" customWidth="1"/>
    <col min="7445" max="7445" width="16.5703125" style="1" customWidth="1"/>
    <col min="7446" max="7446" width="11.42578125" style="1"/>
    <col min="7447" max="7447" width="14.140625" style="1" customWidth="1"/>
    <col min="7448" max="7448" width="14.5703125" style="1" customWidth="1"/>
    <col min="7449" max="7449" width="11.7109375" style="1" customWidth="1"/>
    <col min="7450" max="7450" width="11.42578125" style="1"/>
    <col min="7451" max="7451" width="13.7109375" style="1" customWidth="1"/>
    <col min="7452" max="7452" width="15.42578125" style="1" customWidth="1"/>
    <col min="7453" max="7453" width="15.85546875" style="1" customWidth="1"/>
    <col min="7454" max="7454" width="15.7109375" style="1" customWidth="1"/>
    <col min="7455" max="7455" width="5" style="1" bestFit="1" customWidth="1"/>
    <col min="7456" max="7456" width="6.42578125" style="1" bestFit="1" customWidth="1"/>
    <col min="7457" max="7457" width="5.42578125" style="1" bestFit="1" customWidth="1"/>
    <col min="7458" max="7458" width="4.28515625" style="1" bestFit="1" customWidth="1"/>
    <col min="7459" max="7459" width="5" style="1" bestFit="1" customWidth="1"/>
    <col min="7460" max="7460" width="4.5703125" style="1" bestFit="1" customWidth="1"/>
    <col min="7461" max="7461" width="4.140625" style="1" bestFit="1" customWidth="1"/>
    <col min="7462" max="7462" width="5.85546875" style="1" bestFit="1" customWidth="1"/>
    <col min="7463" max="7463" width="9.140625" style="1" bestFit="1" customWidth="1"/>
    <col min="7464" max="7464" width="6.5703125" style="1" bestFit="1" customWidth="1"/>
    <col min="7465" max="7465" width="8.85546875" style="1" bestFit="1" customWidth="1"/>
    <col min="7466" max="7466" width="8.28515625" style="1" bestFit="1" customWidth="1"/>
    <col min="7467" max="7680" width="11.42578125" style="1"/>
    <col min="7681" max="7681" width="13.7109375" style="1" customWidth="1"/>
    <col min="7682" max="7683" width="13.140625" style="1" customWidth="1"/>
    <col min="7684" max="7684" width="13" style="1" customWidth="1"/>
    <col min="7685" max="7685" width="14" style="1" customWidth="1"/>
    <col min="7686" max="7686" width="12.42578125" style="1" customWidth="1"/>
    <col min="7687" max="7687" width="17.28515625" style="1" customWidth="1"/>
    <col min="7688" max="7688" width="14.140625" style="1" customWidth="1"/>
    <col min="7689" max="7689" width="15.5703125" style="1" customWidth="1"/>
    <col min="7690" max="7690" width="14.7109375" style="1" customWidth="1"/>
    <col min="7691" max="7691" width="12.85546875" style="1" customWidth="1"/>
    <col min="7692" max="7692" width="12.7109375" style="1" customWidth="1"/>
    <col min="7693" max="7693" width="12.140625" style="1" customWidth="1"/>
    <col min="7694" max="7694" width="13" style="1" customWidth="1"/>
    <col min="7695" max="7695" width="15.28515625" style="1" customWidth="1"/>
    <col min="7696" max="7696" width="15.85546875" style="1" customWidth="1"/>
    <col min="7697" max="7697" width="13.7109375" style="1" customWidth="1"/>
    <col min="7698" max="7698" width="10.5703125" style="1" customWidth="1"/>
    <col min="7699" max="7699" width="11.85546875" style="1" customWidth="1"/>
    <col min="7700" max="7700" width="20" style="1" customWidth="1"/>
    <col min="7701" max="7701" width="16.5703125" style="1" customWidth="1"/>
    <col min="7702" max="7702" width="11.42578125" style="1"/>
    <col min="7703" max="7703" width="14.140625" style="1" customWidth="1"/>
    <col min="7704" max="7704" width="14.5703125" style="1" customWidth="1"/>
    <col min="7705" max="7705" width="11.7109375" style="1" customWidth="1"/>
    <col min="7706" max="7706" width="11.42578125" style="1"/>
    <col min="7707" max="7707" width="13.7109375" style="1" customWidth="1"/>
    <col min="7708" max="7708" width="15.42578125" style="1" customWidth="1"/>
    <col min="7709" max="7709" width="15.85546875" style="1" customWidth="1"/>
    <col min="7710" max="7710" width="15.7109375" style="1" customWidth="1"/>
    <col min="7711" max="7711" width="5" style="1" bestFit="1" customWidth="1"/>
    <col min="7712" max="7712" width="6.42578125" style="1" bestFit="1" customWidth="1"/>
    <col min="7713" max="7713" width="5.42578125" style="1" bestFit="1" customWidth="1"/>
    <col min="7714" max="7714" width="4.28515625" style="1" bestFit="1" customWidth="1"/>
    <col min="7715" max="7715" width="5" style="1" bestFit="1" customWidth="1"/>
    <col min="7716" max="7716" width="4.5703125" style="1" bestFit="1" customWidth="1"/>
    <col min="7717" max="7717" width="4.140625" style="1" bestFit="1" customWidth="1"/>
    <col min="7718" max="7718" width="5.85546875" style="1" bestFit="1" customWidth="1"/>
    <col min="7719" max="7719" width="9.140625" style="1" bestFit="1" customWidth="1"/>
    <col min="7720" max="7720" width="6.5703125" style="1" bestFit="1" customWidth="1"/>
    <col min="7721" max="7721" width="8.85546875" style="1" bestFit="1" customWidth="1"/>
    <col min="7722" max="7722" width="8.28515625" style="1" bestFit="1" customWidth="1"/>
    <col min="7723" max="7936" width="11.42578125" style="1"/>
    <col min="7937" max="7937" width="13.7109375" style="1" customWidth="1"/>
    <col min="7938" max="7939" width="13.140625" style="1" customWidth="1"/>
    <col min="7940" max="7940" width="13" style="1" customWidth="1"/>
    <col min="7941" max="7941" width="14" style="1" customWidth="1"/>
    <col min="7942" max="7942" width="12.42578125" style="1" customWidth="1"/>
    <col min="7943" max="7943" width="17.28515625" style="1" customWidth="1"/>
    <col min="7944" max="7944" width="14.140625" style="1" customWidth="1"/>
    <col min="7945" max="7945" width="15.5703125" style="1" customWidth="1"/>
    <col min="7946" max="7946" width="14.7109375" style="1" customWidth="1"/>
    <col min="7947" max="7947" width="12.85546875" style="1" customWidth="1"/>
    <col min="7948" max="7948" width="12.7109375" style="1" customWidth="1"/>
    <col min="7949" max="7949" width="12.140625" style="1" customWidth="1"/>
    <col min="7950" max="7950" width="13" style="1" customWidth="1"/>
    <col min="7951" max="7951" width="15.28515625" style="1" customWidth="1"/>
    <col min="7952" max="7952" width="15.85546875" style="1" customWidth="1"/>
    <col min="7953" max="7953" width="13.7109375" style="1" customWidth="1"/>
    <col min="7954" max="7954" width="10.5703125" style="1" customWidth="1"/>
    <col min="7955" max="7955" width="11.85546875" style="1" customWidth="1"/>
    <col min="7956" max="7956" width="20" style="1" customWidth="1"/>
    <col min="7957" max="7957" width="16.5703125" style="1" customWidth="1"/>
    <col min="7958" max="7958" width="11.42578125" style="1"/>
    <col min="7959" max="7959" width="14.140625" style="1" customWidth="1"/>
    <col min="7960" max="7960" width="14.5703125" style="1" customWidth="1"/>
    <col min="7961" max="7961" width="11.7109375" style="1" customWidth="1"/>
    <col min="7962" max="7962" width="11.42578125" style="1"/>
    <col min="7963" max="7963" width="13.7109375" style="1" customWidth="1"/>
    <col min="7964" max="7964" width="15.42578125" style="1" customWidth="1"/>
    <col min="7965" max="7965" width="15.85546875" style="1" customWidth="1"/>
    <col min="7966" max="7966" width="15.7109375" style="1" customWidth="1"/>
    <col min="7967" max="7967" width="5" style="1" bestFit="1" customWidth="1"/>
    <col min="7968" max="7968" width="6.42578125" style="1" bestFit="1" customWidth="1"/>
    <col min="7969" max="7969" width="5.42578125" style="1" bestFit="1" customWidth="1"/>
    <col min="7970" max="7970" width="4.28515625" style="1" bestFit="1" customWidth="1"/>
    <col min="7971" max="7971" width="5" style="1" bestFit="1" customWidth="1"/>
    <col min="7972" max="7972" width="4.5703125" style="1" bestFit="1" customWidth="1"/>
    <col min="7973" max="7973" width="4.140625" style="1" bestFit="1" customWidth="1"/>
    <col min="7974" max="7974" width="5.85546875" style="1" bestFit="1" customWidth="1"/>
    <col min="7975" max="7975" width="9.140625" style="1" bestFit="1" customWidth="1"/>
    <col min="7976" max="7976" width="6.5703125" style="1" bestFit="1" customWidth="1"/>
    <col min="7977" max="7977" width="8.85546875" style="1" bestFit="1" customWidth="1"/>
    <col min="7978" max="7978" width="8.28515625" style="1" bestFit="1" customWidth="1"/>
    <col min="7979" max="8192" width="11.42578125" style="1"/>
    <col min="8193" max="8193" width="13.7109375" style="1" customWidth="1"/>
    <col min="8194" max="8195" width="13.140625" style="1" customWidth="1"/>
    <col min="8196" max="8196" width="13" style="1" customWidth="1"/>
    <col min="8197" max="8197" width="14" style="1" customWidth="1"/>
    <col min="8198" max="8198" width="12.42578125" style="1" customWidth="1"/>
    <col min="8199" max="8199" width="17.28515625" style="1" customWidth="1"/>
    <col min="8200" max="8200" width="14.140625" style="1" customWidth="1"/>
    <col min="8201" max="8201" width="15.5703125" style="1" customWidth="1"/>
    <col min="8202" max="8202" width="14.7109375" style="1" customWidth="1"/>
    <col min="8203" max="8203" width="12.85546875" style="1" customWidth="1"/>
    <col min="8204" max="8204" width="12.7109375" style="1" customWidth="1"/>
    <col min="8205" max="8205" width="12.140625" style="1" customWidth="1"/>
    <col min="8206" max="8206" width="13" style="1" customWidth="1"/>
    <col min="8207" max="8207" width="15.28515625" style="1" customWidth="1"/>
    <col min="8208" max="8208" width="15.85546875" style="1" customWidth="1"/>
    <col min="8209" max="8209" width="13.7109375" style="1" customWidth="1"/>
    <col min="8210" max="8210" width="10.5703125" style="1" customWidth="1"/>
    <col min="8211" max="8211" width="11.85546875" style="1" customWidth="1"/>
    <col min="8212" max="8212" width="20" style="1" customWidth="1"/>
    <col min="8213" max="8213" width="16.5703125" style="1" customWidth="1"/>
    <col min="8214" max="8214" width="11.42578125" style="1"/>
    <col min="8215" max="8215" width="14.140625" style="1" customWidth="1"/>
    <col min="8216" max="8216" width="14.5703125" style="1" customWidth="1"/>
    <col min="8217" max="8217" width="11.7109375" style="1" customWidth="1"/>
    <col min="8218" max="8218" width="11.42578125" style="1"/>
    <col min="8219" max="8219" width="13.7109375" style="1" customWidth="1"/>
    <col min="8220" max="8220" width="15.42578125" style="1" customWidth="1"/>
    <col min="8221" max="8221" width="15.85546875" style="1" customWidth="1"/>
    <col min="8222" max="8222" width="15.7109375" style="1" customWidth="1"/>
    <col min="8223" max="8223" width="5" style="1" bestFit="1" customWidth="1"/>
    <col min="8224" max="8224" width="6.42578125" style="1" bestFit="1" customWidth="1"/>
    <col min="8225" max="8225" width="5.42578125" style="1" bestFit="1" customWidth="1"/>
    <col min="8226" max="8226" width="4.28515625" style="1" bestFit="1" customWidth="1"/>
    <col min="8227" max="8227" width="5" style="1" bestFit="1" customWidth="1"/>
    <col min="8228" max="8228" width="4.5703125" style="1" bestFit="1" customWidth="1"/>
    <col min="8229" max="8229" width="4.140625" style="1" bestFit="1" customWidth="1"/>
    <col min="8230" max="8230" width="5.85546875" style="1" bestFit="1" customWidth="1"/>
    <col min="8231" max="8231" width="9.140625" style="1" bestFit="1" customWidth="1"/>
    <col min="8232" max="8232" width="6.5703125" style="1" bestFit="1" customWidth="1"/>
    <col min="8233" max="8233" width="8.85546875" style="1" bestFit="1" customWidth="1"/>
    <col min="8234" max="8234" width="8.28515625" style="1" bestFit="1" customWidth="1"/>
    <col min="8235" max="8448" width="11.42578125" style="1"/>
    <col min="8449" max="8449" width="13.7109375" style="1" customWidth="1"/>
    <col min="8450" max="8451" width="13.140625" style="1" customWidth="1"/>
    <col min="8452" max="8452" width="13" style="1" customWidth="1"/>
    <col min="8453" max="8453" width="14" style="1" customWidth="1"/>
    <col min="8454" max="8454" width="12.42578125" style="1" customWidth="1"/>
    <col min="8455" max="8455" width="17.28515625" style="1" customWidth="1"/>
    <col min="8456" max="8456" width="14.140625" style="1" customWidth="1"/>
    <col min="8457" max="8457" width="15.5703125" style="1" customWidth="1"/>
    <col min="8458" max="8458" width="14.7109375" style="1" customWidth="1"/>
    <col min="8459" max="8459" width="12.85546875" style="1" customWidth="1"/>
    <col min="8460" max="8460" width="12.7109375" style="1" customWidth="1"/>
    <col min="8461" max="8461" width="12.140625" style="1" customWidth="1"/>
    <col min="8462" max="8462" width="13" style="1" customWidth="1"/>
    <col min="8463" max="8463" width="15.28515625" style="1" customWidth="1"/>
    <col min="8464" max="8464" width="15.85546875" style="1" customWidth="1"/>
    <col min="8465" max="8465" width="13.7109375" style="1" customWidth="1"/>
    <col min="8466" max="8466" width="10.5703125" style="1" customWidth="1"/>
    <col min="8467" max="8467" width="11.85546875" style="1" customWidth="1"/>
    <col min="8468" max="8468" width="20" style="1" customWidth="1"/>
    <col min="8469" max="8469" width="16.5703125" style="1" customWidth="1"/>
    <col min="8470" max="8470" width="11.42578125" style="1"/>
    <col min="8471" max="8471" width="14.140625" style="1" customWidth="1"/>
    <col min="8472" max="8472" width="14.5703125" style="1" customWidth="1"/>
    <col min="8473" max="8473" width="11.7109375" style="1" customWidth="1"/>
    <col min="8474" max="8474" width="11.42578125" style="1"/>
    <col min="8475" max="8475" width="13.7109375" style="1" customWidth="1"/>
    <col min="8476" max="8476" width="15.42578125" style="1" customWidth="1"/>
    <col min="8477" max="8477" width="15.85546875" style="1" customWidth="1"/>
    <col min="8478" max="8478" width="15.7109375" style="1" customWidth="1"/>
    <col min="8479" max="8479" width="5" style="1" bestFit="1" customWidth="1"/>
    <col min="8480" max="8480" width="6.42578125" style="1" bestFit="1" customWidth="1"/>
    <col min="8481" max="8481" width="5.42578125" style="1" bestFit="1" customWidth="1"/>
    <col min="8482" max="8482" width="4.28515625" style="1" bestFit="1" customWidth="1"/>
    <col min="8483" max="8483" width="5" style="1" bestFit="1" customWidth="1"/>
    <col min="8484" max="8484" width="4.5703125" style="1" bestFit="1" customWidth="1"/>
    <col min="8485" max="8485" width="4.140625" style="1" bestFit="1" customWidth="1"/>
    <col min="8486" max="8486" width="5.85546875" style="1" bestFit="1" customWidth="1"/>
    <col min="8487" max="8487" width="9.140625" style="1" bestFit="1" customWidth="1"/>
    <col min="8488" max="8488" width="6.5703125" style="1" bestFit="1" customWidth="1"/>
    <col min="8489" max="8489" width="8.85546875" style="1" bestFit="1" customWidth="1"/>
    <col min="8490" max="8490" width="8.28515625" style="1" bestFit="1" customWidth="1"/>
    <col min="8491" max="8704" width="11.42578125" style="1"/>
    <col min="8705" max="8705" width="13.7109375" style="1" customWidth="1"/>
    <col min="8706" max="8707" width="13.140625" style="1" customWidth="1"/>
    <col min="8708" max="8708" width="13" style="1" customWidth="1"/>
    <col min="8709" max="8709" width="14" style="1" customWidth="1"/>
    <col min="8710" max="8710" width="12.42578125" style="1" customWidth="1"/>
    <col min="8711" max="8711" width="17.28515625" style="1" customWidth="1"/>
    <col min="8712" max="8712" width="14.140625" style="1" customWidth="1"/>
    <col min="8713" max="8713" width="15.5703125" style="1" customWidth="1"/>
    <col min="8714" max="8714" width="14.7109375" style="1" customWidth="1"/>
    <col min="8715" max="8715" width="12.85546875" style="1" customWidth="1"/>
    <col min="8716" max="8716" width="12.7109375" style="1" customWidth="1"/>
    <col min="8717" max="8717" width="12.140625" style="1" customWidth="1"/>
    <col min="8718" max="8718" width="13" style="1" customWidth="1"/>
    <col min="8719" max="8719" width="15.28515625" style="1" customWidth="1"/>
    <col min="8720" max="8720" width="15.85546875" style="1" customWidth="1"/>
    <col min="8721" max="8721" width="13.7109375" style="1" customWidth="1"/>
    <col min="8722" max="8722" width="10.5703125" style="1" customWidth="1"/>
    <col min="8723" max="8723" width="11.85546875" style="1" customWidth="1"/>
    <col min="8724" max="8724" width="20" style="1" customWidth="1"/>
    <col min="8725" max="8725" width="16.5703125" style="1" customWidth="1"/>
    <col min="8726" max="8726" width="11.42578125" style="1"/>
    <col min="8727" max="8727" width="14.140625" style="1" customWidth="1"/>
    <col min="8728" max="8728" width="14.5703125" style="1" customWidth="1"/>
    <col min="8729" max="8729" width="11.7109375" style="1" customWidth="1"/>
    <col min="8730" max="8730" width="11.42578125" style="1"/>
    <col min="8731" max="8731" width="13.7109375" style="1" customWidth="1"/>
    <col min="8732" max="8732" width="15.42578125" style="1" customWidth="1"/>
    <col min="8733" max="8733" width="15.85546875" style="1" customWidth="1"/>
    <col min="8734" max="8734" width="15.7109375" style="1" customWidth="1"/>
    <col min="8735" max="8735" width="5" style="1" bestFit="1" customWidth="1"/>
    <col min="8736" max="8736" width="6.42578125" style="1" bestFit="1" customWidth="1"/>
    <col min="8737" max="8737" width="5.42578125" style="1" bestFit="1" customWidth="1"/>
    <col min="8738" max="8738" width="4.28515625" style="1" bestFit="1" customWidth="1"/>
    <col min="8739" max="8739" width="5" style="1" bestFit="1" customWidth="1"/>
    <col min="8740" max="8740" width="4.5703125" style="1" bestFit="1" customWidth="1"/>
    <col min="8741" max="8741" width="4.140625" style="1" bestFit="1" customWidth="1"/>
    <col min="8742" max="8742" width="5.85546875" style="1" bestFit="1" customWidth="1"/>
    <col min="8743" max="8743" width="9.140625" style="1" bestFit="1" customWidth="1"/>
    <col min="8744" max="8744" width="6.5703125" style="1" bestFit="1" customWidth="1"/>
    <col min="8745" max="8745" width="8.85546875" style="1" bestFit="1" customWidth="1"/>
    <col min="8746" max="8746" width="8.28515625" style="1" bestFit="1" customWidth="1"/>
    <col min="8747" max="8960" width="11.42578125" style="1"/>
    <col min="8961" max="8961" width="13.7109375" style="1" customWidth="1"/>
    <col min="8962" max="8963" width="13.140625" style="1" customWidth="1"/>
    <col min="8964" max="8964" width="13" style="1" customWidth="1"/>
    <col min="8965" max="8965" width="14" style="1" customWidth="1"/>
    <col min="8966" max="8966" width="12.42578125" style="1" customWidth="1"/>
    <col min="8967" max="8967" width="17.28515625" style="1" customWidth="1"/>
    <col min="8968" max="8968" width="14.140625" style="1" customWidth="1"/>
    <col min="8969" max="8969" width="15.5703125" style="1" customWidth="1"/>
    <col min="8970" max="8970" width="14.7109375" style="1" customWidth="1"/>
    <col min="8971" max="8971" width="12.85546875" style="1" customWidth="1"/>
    <col min="8972" max="8972" width="12.7109375" style="1" customWidth="1"/>
    <col min="8973" max="8973" width="12.140625" style="1" customWidth="1"/>
    <col min="8974" max="8974" width="13" style="1" customWidth="1"/>
    <col min="8975" max="8975" width="15.28515625" style="1" customWidth="1"/>
    <col min="8976" max="8976" width="15.85546875" style="1" customWidth="1"/>
    <col min="8977" max="8977" width="13.7109375" style="1" customWidth="1"/>
    <col min="8978" max="8978" width="10.5703125" style="1" customWidth="1"/>
    <col min="8979" max="8979" width="11.85546875" style="1" customWidth="1"/>
    <col min="8980" max="8980" width="20" style="1" customWidth="1"/>
    <col min="8981" max="8981" width="16.5703125" style="1" customWidth="1"/>
    <col min="8982" max="8982" width="11.42578125" style="1"/>
    <col min="8983" max="8983" width="14.140625" style="1" customWidth="1"/>
    <col min="8984" max="8984" width="14.5703125" style="1" customWidth="1"/>
    <col min="8985" max="8985" width="11.7109375" style="1" customWidth="1"/>
    <col min="8986" max="8986" width="11.42578125" style="1"/>
    <col min="8987" max="8987" width="13.7109375" style="1" customWidth="1"/>
    <col min="8988" max="8988" width="15.42578125" style="1" customWidth="1"/>
    <col min="8989" max="8989" width="15.85546875" style="1" customWidth="1"/>
    <col min="8990" max="8990" width="15.7109375" style="1" customWidth="1"/>
    <col min="8991" max="8991" width="5" style="1" bestFit="1" customWidth="1"/>
    <col min="8992" max="8992" width="6.42578125" style="1" bestFit="1" customWidth="1"/>
    <col min="8993" max="8993" width="5.42578125" style="1" bestFit="1" customWidth="1"/>
    <col min="8994" max="8994" width="4.28515625" style="1" bestFit="1" customWidth="1"/>
    <col min="8995" max="8995" width="5" style="1" bestFit="1" customWidth="1"/>
    <col min="8996" max="8996" width="4.5703125" style="1" bestFit="1" customWidth="1"/>
    <col min="8997" max="8997" width="4.140625" style="1" bestFit="1" customWidth="1"/>
    <col min="8998" max="8998" width="5.85546875" style="1" bestFit="1" customWidth="1"/>
    <col min="8999" max="8999" width="9.140625" style="1" bestFit="1" customWidth="1"/>
    <col min="9000" max="9000" width="6.5703125" style="1" bestFit="1" customWidth="1"/>
    <col min="9001" max="9001" width="8.85546875" style="1" bestFit="1" customWidth="1"/>
    <col min="9002" max="9002" width="8.28515625" style="1" bestFit="1" customWidth="1"/>
    <col min="9003" max="9216" width="11.42578125" style="1"/>
    <col min="9217" max="9217" width="13.7109375" style="1" customWidth="1"/>
    <col min="9218" max="9219" width="13.140625" style="1" customWidth="1"/>
    <col min="9220" max="9220" width="13" style="1" customWidth="1"/>
    <col min="9221" max="9221" width="14" style="1" customWidth="1"/>
    <col min="9222" max="9222" width="12.42578125" style="1" customWidth="1"/>
    <col min="9223" max="9223" width="17.28515625" style="1" customWidth="1"/>
    <col min="9224" max="9224" width="14.140625" style="1" customWidth="1"/>
    <col min="9225" max="9225" width="15.5703125" style="1" customWidth="1"/>
    <col min="9226" max="9226" width="14.7109375" style="1" customWidth="1"/>
    <col min="9227" max="9227" width="12.85546875" style="1" customWidth="1"/>
    <col min="9228" max="9228" width="12.7109375" style="1" customWidth="1"/>
    <col min="9229" max="9229" width="12.140625" style="1" customWidth="1"/>
    <col min="9230" max="9230" width="13" style="1" customWidth="1"/>
    <col min="9231" max="9231" width="15.28515625" style="1" customWidth="1"/>
    <col min="9232" max="9232" width="15.85546875" style="1" customWidth="1"/>
    <col min="9233" max="9233" width="13.7109375" style="1" customWidth="1"/>
    <col min="9234" max="9234" width="10.5703125" style="1" customWidth="1"/>
    <col min="9235" max="9235" width="11.85546875" style="1" customWidth="1"/>
    <col min="9236" max="9236" width="20" style="1" customWidth="1"/>
    <col min="9237" max="9237" width="16.5703125" style="1" customWidth="1"/>
    <col min="9238" max="9238" width="11.42578125" style="1"/>
    <col min="9239" max="9239" width="14.140625" style="1" customWidth="1"/>
    <col min="9240" max="9240" width="14.5703125" style="1" customWidth="1"/>
    <col min="9241" max="9241" width="11.7109375" style="1" customWidth="1"/>
    <col min="9242" max="9242" width="11.42578125" style="1"/>
    <col min="9243" max="9243" width="13.7109375" style="1" customWidth="1"/>
    <col min="9244" max="9244" width="15.42578125" style="1" customWidth="1"/>
    <col min="9245" max="9245" width="15.85546875" style="1" customWidth="1"/>
    <col min="9246" max="9246" width="15.7109375" style="1" customWidth="1"/>
    <col min="9247" max="9247" width="5" style="1" bestFit="1" customWidth="1"/>
    <col min="9248" max="9248" width="6.42578125" style="1" bestFit="1" customWidth="1"/>
    <col min="9249" max="9249" width="5.42578125" style="1" bestFit="1" customWidth="1"/>
    <col min="9250" max="9250" width="4.28515625" style="1" bestFit="1" customWidth="1"/>
    <col min="9251" max="9251" width="5" style="1" bestFit="1" customWidth="1"/>
    <col min="9252" max="9252" width="4.5703125" style="1" bestFit="1" customWidth="1"/>
    <col min="9253" max="9253" width="4.140625" style="1" bestFit="1" customWidth="1"/>
    <col min="9254" max="9254" width="5.85546875" style="1" bestFit="1" customWidth="1"/>
    <col min="9255" max="9255" width="9.140625" style="1" bestFit="1" customWidth="1"/>
    <col min="9256" max="9256" width="6.5703125" style="1" bestFit="1" customWidth="1"/>
    <col min="9257" max="9257" width="8.85546875" style="1" bestFit="1" customWidth="1"/>
    <col min="9258" max="9258" width="8.28515625" style="1" bestFit="1" customWidth="1"/>
    <col min="9259" max="9472" width="11.42578125" style="1"/>
    <col min="9473" max="9473" width="13.7109375" style="1" customWidth="1"/>
    <col min="9474" max="9475" width="13.140625" style="1" customWidth="1"/>
    <col min="9476" max="9476" width="13" style="1" customWidth="1"/>
    <col min="9477" max="9477" width="14" style="1" customWidth="1"/>
    <col min="9478" max="9478" width="12.42578125" style="1" customWidth="1"/>
    <col min="9479" max="9479" width="17.28515625" style="1" customWidth="1"/>
    <col min="9480" max="9480" width="14.140625" style="1" customWidth="1"/>
    <col min="9481" max="9481" width="15.5703125" style="1" customWidth="1"/>
    <col min="9482" max="9482" width="14.7109375" style="1" customWidth="1"/>
    <col min="9483" max="9483" width="12.85546875" style="1" customWidth="1"/>
    <col min="9484" max="9484" width="12.7109375" style="1" customWidth="1"/>
    <col min="9485" max="9485" width="12.140625" style="1" customWidth="1"/>
    <col min="9486" max="9486" width="13" style="1" customWidth="1"/>
    <col min="9487" max="9487" width="15.28515625" style="1" customWidth="1"/>
    <col min="9488" max="9488" width="15.85546875" style="1" customWidth="1"/>
    <col min="9489" max="9489" width="13.7109375" style="1" customWidth="1"/>
    <col min="9490" max="9490" width="10.5703125" style="1" customWidth="1"/>
    <col min="9491" max="9491" width="11.85546875" style="1" customWidth="1"/>
    <col min="9492" max="9492" width="20" style="1" customWidth="1"/>
    <col min="9493" max="9493" width="16.5703125" style="1" customWidth="1"/>
    <col min="9494" max="9494" width="11.42578125" style="1"/>
    <col min="9495" max="9495" width="14.140625" style="1" customWidth="1"/>
    <col min="9496" max="9496" width="14.5703125" style="1" customWidth="1"/>
    <col min="9497" max="9497" width="11.7109375" style="1" customWidth="1"/>
    <col min="9498" max="9498" width="11.42578125" style="1"/>
    <col min="9499" max="9499" width="13.7109375" style="1" customWidth="1"/>
    <col min="9500" max="9500" width="15.42578125" style="1" customWidth="1"/>
    <col min="9501" max="9501" width="15.85546875" style="1" customWidth="1"/>
    <col min="9502" max="9502" width="15.7109375" style="1" customWidth="1"/>
    <col min="9503" max="9503" width="5" style="1" bestFit="1" customWidth="1"/>
    <col min="9504" max="9504" width="6.42578125" style="1" bestFit="1" customWidth="1"/>
    <col min="9505" max="9505" width="5.42578125" style="1" bestFit="1" customWidth="1"/>
    <col min="9506" max="9506" width="4.28515625" style="1" bestFit="1" customWidth="1"/>
    <col min="9507" max="9507" width="5" style="1" bestFit="1" customWidth="1"/>
    <col min="9508" max="9508" width="4.5703125" style="1" bestFit="1" customWidth="1"/>
    <col min="9509" max="9509" width="4.140625" style="1" bestFit="1" customWidth="1"/>
    <col min="9510" max="9510" width="5.85546875" style="1" bestFit="1" customWidth="1"/>
    <col min="9511" max="9511" width="9.140625" style="1" bestFit="1" customWidth="1"/>
    <col min="9512" max="9512" width="6.5703125" style="1" bestFit="1" customWidth="1"/>
    <col min="9513" max="9513" width="8.85546875" style="1" bestFit="1" customWidth="1"/>
    <col min="9514" max="9514" width="8.28515625" style="1" bestFit="1" customWidth="1"/>
    <col min="9515" max="9728" width="11.42578125" style="1"/>
    <col min="9729" max="9729" width="13.7109375" style="1" customWidth="1"/>
    <col min="9730" max="9731" width="13.140625" style="1" customWidth="1"/>
    <col min="9732" max="9732" width="13" style="1" customWidth="1"/>
    <col min="9733" max="9733" width="14" style="1" customWidth="1"/>
    <col min="9734" max="9734" width="12.42578125" style="1" customWidth="1"/>
    <col min="9735" max="9735" width="17.28515625" style="1" customWidth="1"/>
    <col min="9736" max="9736" width="14.140625" style="1" customWidth="1"/>
    <col min="9737" max="9737" width="15.5703125" style="1" customWidth="1"/>
    <col min="9738" max="9738" width="14.7109375" style="1" customWidth="1"/>
    <col min="9739" max="9739" width="12.85546875" style="1" customWidth="1"/>
    <col min="9740" max="9740" width="12.7109375" style="1" customWidth="1"/>
    <col min="9741" max="9741" width="12.140625" style="1" customWidth="1"/>
    <col min="9742" max="9742" width="13" style="1" customWidth="1"/>
    <col min="9743" max="9743" width="15.28515625" style="1" customWidth="1"/>
    <col min="9744" max="9744" width="15.85546875" style="1" customWidth="1"/>
    <col min="9745" max="9745" width="13.7109375" style="1" customWidth="1"/>
    <col min="9746" max="9746" width="10.5703125" style="1" customWidth="1"/>
    <col min="9747" max="9747" width="11.85546875" style="1" customWidth="1"/>
    <col min="9748" max="9748" width="20" style="1" customWidth="1"/>
    <col min="9749" max="9749" width="16.5703125" style="1" customWidth="1"/>
    <col min="9750" max="9750" width="11.42578125" style="1"/>
    <col min="9751" max="9751" width="14.140625" style="1" customWidth="1"/>
    <col min="9752" max="9752" width="14.5703125" style="1" customWidth="1"/>
    <col min="9753" max="9753" width="11.7109375" style="1" customWidth="1"/>
    <col min="9754" max="9754" width="11.42578125" style="1"/>
    <col min="9755" max="9755" width="13.7109375" style="1" customWidth="1"/>
    <col min="9756" max="9756" width="15.42578125" style="1" customWidth="1"/>
    <col min="9757" max="9757" width="15.85546875" style="1" customWidth="1"/>
    <col min="9758" max="9758" width="15.7109375" style="1" customWidth="1"/>
    <col min="9759" max="9759" width="5" style="1" bestFit="1" customWidth="1"/>
    <col min="9760" max="9760" width="6.42578125" style="1" bestFit="1" customWidth="1"/>
    <col min="9761" max="9761" width="5.42578125" style="1" bestFit="1" customWidth="1"/>
    <col min="9762" max="9762" width="4.28515625" style="1" bestFit="1" customWidth="1"/>
    <col min="9763" max="9763" width="5" style="1" bestFit="1" customWidth="1"/>
    <col min="9764" max="9764" width="4.5703125" style="1" bestFit="1" customWidth="1"/>
    <col min="9765" max="9765" width="4.140625" style="1" bestFit="1" customWidth="1"/>
    <col min="9766" max="9766" width="5.85546875" style="1" bestFit="1" customWidth="1"/>
    <col min="9767" max="9767" width="9.140625" style="1" bestFit="1" customWidth="1"/>
    <col min="9768" max="9768" width="6.5703125" style="1" bestFit="1" customWidth="1"/>
    <col min="9769" max="9769" width="8.85546875" style="1" bestFit="1" customWidth="1"/>
    <col min="9770" max="9770" width="8.28515625" style="1" bestFit="1" customWidth="1"/>
    <col min="9771" max="9984" width="11.42578125" style="1"/>
    <col min="9985" max="9985" width="13.7109375" style="1" customWidth="1"/>
    <col min="9986" max="9987" width="13.140625" style="1" customWidth="1"/>
    <col min="9988" max="9988" width="13" style="1" customWidth="1"/>
    <col min="9989" max="9989" width="14" style="1" customWidth="1"/>
    <col min="9990" max="9990" width="12.42578125" style="1" customWidth="1"/>
    <col min="9991" max="9991" width="17.28515625" style="1" customWidth="1"/>
    <col min="9992" max="9992" width="14.140625" style="1" customWidth="1"/>
    <col min="9993" max="9993" width="15.5703125" style="1" customWidth="1"/>
    <col min="9994" max="9994" width="14.7109375" style="1" customWidth="1"/>
    <col min="9995" max="9995" width="12.85546875" style="1" customWidth="1"/>
    <col min="9996" max="9996" width="12.7109375" style="1" customWidth="1"/>
    <col min="9997" max="9997" width="12.140625" style="1" customWidth="1"/>
    <col min="9998" max="9998" width="13" style="1" customWidth="1"/>
    <col min="9999" max="9999" width="15.28515625" style="1" customWidth="1"/>
    <col min="10000" max="10000" width="15.85546875" style="1" customWidth="1"/>
    <col min="10001" max="10001" width="13.7109375" style="1" customWidth="1"/>
    <col min="10002" max="10002" width="10.5703125" style="1" customWidth="1"/>
    <col min="10003" max="10003" width="11.85546875" style="1" customWidth="1"/>
    <col min="10004" max="10004" width="20" style="1" customWidth="1"/>
    <col min="10005" max="10005" width="16.5703125" style="1" customWidth="1"/>
    <col min="10006" max="10006" width="11.42578125" style="1"/>
    <col min="10007" max="10007" width="14.140625" style="1" customWidth="1"/>
    <col min="10008" max="10008" width="14.5703125" style="1" customWidth="1"/>
    <col min="10009" max="10009" width="11.7109375" style="1" customWidth="1"/>
    <col min="10010" max="10010" width="11.42578125" style="1"/>
    <col min="10011" max="10011" width="13.7109375" style="1" customWidth="1"/>
    <col min="10012" max="10012" width="15.42578125" style="1" customWidth="1"/>
    <col min="10013" max="10013" width="15.85546875" style="1" customWidth="1"/>
    <col min="10014" max="10014" width="15.7109375" style="1" customWidth="1"/>
    <col min="10015" max="10015" width="5" style="1" bestFit="1" customWidth="1"/>
    <col min="10016" max="10016" width="6.42578125" style="1" bestFit="1" customWidth="1"/>
    <col min="10017" max="10017" width="5.42578125" style="1" bestFit="1" customWidth="1"/>
    <col min="10018" max="10018" width="4.28515625" style="1" bestFit="1" customWidth="1"/>
    <col min="10019" max="10019" width="5" style="1" bestFit="1" customWidth="1"/>
    <col min="10020" max="10020" width="4.5703125" style="1" bestFit="1" customWidth="1"/>
    <col min="10021" max="10021" width="4.140625" style="1" bestFit="1" customWidth="1"/>
    <col min="10022" max="10022" width="5.85546875" style="1" bestFit="1" customWidth="1"/>
    <col min="10023" max="10023" width="9.140625" style="1" bestFit="1" customWidth="1"/>
    <col min="10024" max="10024" width="6.5703125" style="1" bestFit="1" customWidth="1"/>
    <col min="10025" max="10025" width="8.85546875" style="1" bestFit="1" customWidth="1"/>
    <col min="10026" max="10026" width="8.28515625" style="1" bestFit="1" customWidth="1"/>
    <col min="10027" max="10240" width="11.42578125" style="1"/>
    <col min="10241" max="10241" width="13.7109375" style="1" customWidth="1"/>
    <col min="10242" max="10243" width="13.140625" style="1" customWidth="1"/>
    <col min="10244" max="10244" width="13" style="1" customWidth="1"/>
    <col min="10245" max="10245" width="14" style="1" customWidth="1"/>
    <col min="10246" max="10246" width="12.42578125" style="1" customWidth="1"/>
    <col min="10247" max="10247" width="17.28515625" style="1" customWidth="1"/>
    <col min="10248" max="10248" width="14.140625" style="1" customWidth="1"/>
    <col min="10249" max="10249" width="15.5703125" style="1" customWidth="1"/>
    <col min="10250" max="10250" width="14.7109375" style="1" customWidth="1"/>
    <col min="10251" max="10251" width="12.85546875" style="1" customWidth="1"/>
    <col min="10252" max="10252" width="12.7109375" style="1" customWidth="1"/>
    <col min="10253" max="10253" width="12.140625" style="1" customWidth="1"/>
    <col min="10254" max="10254" width="13" style="1" customWidth="1"/>
    <col min="10255" max="10255" width="15.28515625" style="1" customWidth="1"/>
    <col min="10256" max="10256" width="15.85546875" style="1" customWidth="1"/>
    <col min="10257" max="10257" width="13.7109375" style="1" customWidth="1"/>
    <col min="10258" max="10258" width="10.5703125" style="1" customWidth="1"/>
    <col min="10259" max="10259" width="11.85546875" style="1" customWidth="1"/>
    <col min="10260" max="10260" width="20" style="1" customWidth="1"/>
    <col min="10261" max="10261" width="16.5703125" style="1" customWidth="1"/>
    <col min="10262" max="10262" width="11.42578125" style="1"/>
    <col min="10263" max="10263" width="14.140625" style="1" customWidth="1"/>
    <col min="10264" max="10264" width="14.5703125" style="1" customWidth="1"/>
    <col min="10265" max="10265" width="11.7109375" style="1" customWidth="1"/>
    <col min="10266" max="10266" width="11.42578125" style="1"/>
    <col min="10267" max="10267" width="13.7109375" style="1" customWidth="1"/>
    <col min="10268" max="10268" width="15.42578125" style="1" customWidth="1"/>
    <col min="10269" max="10269" width="15.85546875" style="1" customWidth="1"/>
    <col min="10270" max="10270" width="15.7109375" style="1" customWidth="1"/>
    <col min="10271" max="10271" width="5" style="1" bestFit="1" customWidth="1"/>
    <col min="10272" max="10272" width="6.42578125" style="1" bestFit="1" customWidth="1"/>
    <col min="10273" max="10273" width="5.42578125" style="1" bestFit="1" customWidth="1"/>
    <col min="10274" max="10274" width="4.28515625" style="1" bestFit="1" customWidth="1"/>
    <col min="10275" max="10275" width="5" style="1" bestFit="1" customWidth="1"/>
    <col min="10276" max="10276" width="4.5703125" style="1" bestFit="1" customWidth="1"/>
    <col min="10277" max="10277" width="4.140625" style="1" bestFit="1" customWidth="1"/>
    <col min="10278" max="10278" width="5.85546875" style="1" bestFit="1" customWidth="1"/>
    <col min="10279" max="10279" width="9.140625" style="1" bestFit="1" customWidth="1"/>
    <col min="10280" max="10280" width="6.5703125" style="1" bestFit="1" customWidth="1"/>
    <col min="10281" max="10281" width="8.85546875" style="1" bestFit="1" customWidth="1"/>
    <col min="10282" max="10282" width="8.28515625" style="1" bestFit="1" customWidth="1"/>
    <col min="10283" max="10496" width="11.42578125" style="1"/>
    <col min="10497" max="10497" width="13.7109375" style="1" customWidth="1"/>
    <col min="10498" max="10499" width="13.140625" style="1" customWidth="1"/>
    <col min="10500" max="10500" width="13" style="1" customWidth="1"/>
    <col min="10501" max="10501" width="14" style="1" customWidth="1"/>
    <col min="10502" max="10502" width="12.42578125" style="1" customWidth="1"/>
    <col min="10503" max="10503" width="17.28515625" style="1" customWidth="1"/>
    <col min="10504" max="10504" width="14.140625" style="1" customWidth="1"/>
    <col min="10505" max="10505" width="15.5703125" style="1" customWidth="1"/>
    <col min="10506" max="10506" width="14.7109375" style="1" customWidth="1"/>
    <col min="10507" max="10507" width="12.85546875" style="1" customWidth="1"/>
    <col min="10508" max="10508" width="12.7109375" style="1" customWidth="1"/>
    <col min="10509" max="10509" width="12.140625" style="1" customWidth="1"/>
    <col min="10510" max="10510" width="13" style="1" customWidth="1"/>
    <col min="10511" max="10511" width="15.28515625" style="1" customWidth="1"/>
    <col min="10512" max="10512" width="15.85546875" style="1" customWidth="1"/>
    <col min="10513" max="10513" width="13.7109375" style="1" customWidth="1"/>
    <col min="10514" max="10514" width="10.5703125" style="1" customWidth="1"/>
    <col min="10515" max="10515" width="11.85546875" style="1" customWidth="1"/>
    <col min="10516" max="10516" width="20" style="1" customWidth="1"/>
    <col min="10517" max="10517" width="16.5703125" style="1" customWidth="1"/>
    <col min="10518" max="10518" width="11.42578125" style="1"/>
    <col min="10519" max="10519" width="14.140625" style="1" customWidth="1"/>
    <col min="10520" max="10520" width="14.5703125" style="1" customWidth="1"/>
    <col min="10521" max="10521" width="11.7109375" style="1" customWidth="1"/>
    <col min="10522" max="10522" width="11.42578125" style="1"/>
    <col min="10523" max="10523" width="13.7109375" style="1" customWidth="1"/>
    <col min="10524" max="10524" width="15.42578125" style="1" customWidth="1"/>
    <col min="10525" max="10525" width="15.85546875" style="1" customWidth="1"/>
    <col min="10526" max="10526" width="15.7109375" style="1" customWidth="1"/>
    <col min="10527" max="10527" width="5" style="1" bestFit="1" customWidth="1"/>
    <col min="10528" max="10528" width="6.42578125" style="1" bestFit="1" customWidth="1"/>
    <col min="10529" max="10529" width="5.42578125" style="1" bestFit="1" customWidth="1"/>
    <col min="10530" max="10530" width="4.28515625" style="1" bestFit="1" customWidth="1"/>
    <col min="10531" max="10531" width="5" style="1" bestFit="1" customWidth="1"/>
    <col min="10532" max="10532" width="4.5703125" style="1" bestFit="1" customWidth="1"/>
    <col min="10533" max="10533" width="4.140625" style="1" bestFit="1" customWidth="1"/>
    <col min="10534" max="10534" width="5.85546875" style="1" bestFit="1" customWidth="1"/>
    <col min="10535" max="10535" width="9.140625" style="1" bestFit="1" customWidth="1"/>
    <col min="10536" max="10536" width="6.5703125" style="1" bestFit="1" customWidth="1"/>
    <col min="10537" max="10537" width="8.85546875" style="1" bestFit="1" customWidth="1"/>
    <col min="10538" max="10538" width="8.28515625" style="1" bestFit="1" customWidth="1"/>
    <col min="10539" max="10752" width="11.42578125" style="1"/>
    <col min="10753" max="10753" width="13.7109375" style="1" customWidth="1"/>
    <col min="10754" max="10755" width="13.140625" style="1" customWidth="1"/>
    <col min="10756" max="10756" width="13" style="1" customWidth="1"/>
    <col min="10757" max="10757" width="14" style="1" customWidth="1"/>
    <col min="10758" max="10758" width="12.42578125" style="1" customWidth="1"/>
    <col min="10759" max="10759" width="17.28515625" style="1" customWidth="1"/>
    <col min="10760" max="10760" width="14.140625" style="1" customWidth="1"/>
    <col min="10761" max="10761" width="15.5703125" style="1" customWidth="1"/>
    <col min="10762" max="10762" width="14.7109375" style="1" customWidth="1"/>
    <col min="10763" max="10763" width="12.85546875" style="1" customWidth="1"/>
    <col min="10764" max="10764" width="12.7109375" style="1" customWidth="1"/>
    <col min="10765" max="10765" width="12.140625" style="1" customWidth="1"/>
    <col min="10766" max="10766" width="13" style="1" customWidth="1"/>
    <col min="10767" max="10767" width="15.28515625" style="1" customWidth="1"/>
    <col min="10768" max="10768" width="15.85546875" style="1" customWidth="1"/>
    <col min="10769" max="10769" width="13.7109375" style="1" customWidth="1"/>
    <col min="10770" max="10770" width="10.5703125" style="1" customWidth="1"/>
    <col min="10771" max="10771" width="11.85546875" style="1" customWidth="1"/>
    <col min="10772" max="10772" width="20" style="1" customWidth="1"/>
    <col min="10773" max="10773" width="16.5703125" style="1" customWidth="1"/>
    <col min="10774" max="10774" width="11.42578125" style="1"/>
    <col min="10775" max="10775" width="14.140625" style="1" customWidth="1"/>
    <col min="10776" max="10776" width="14.5703125" style="1" customWidth="1"/>
    <col min="10777" max="10777" width="11.7109375" style="1" customWidth="1"/>
    <col min="10778" max="10778" width="11.42578125" style="1"/>
    <col min="10779" max="10779" width="13.7109375" style="1" customWidth="1"/>
    <col min="10780" max="10780" width="15.42578125" style="1" customWidth="1"/>
    <col min="10781" max="10781" width="15.85546875" style="1" customWidth="1"/>
    <col min="10782" max="10782" width="15.7109375" style="1" customWidth="1"/>
    <col min="10783" max="10783" width="5" style="1" bestFit="1" customWidth="1"/>
    <col min="10784" max="10784" width="6.42578125" style="1" bestFit="1" customWidth="1"/>
    <col min="10785" max="10785" width="5.42578125" style="1" bestFit="1" customWidth="1"/>
    <col min="10786" max="10786" width="4.28515625" style="1" bestFit="1" customWidth="1"/>
    <col min="10787" max="10787" width="5" style="1" bestFit="1" customWidth="1"/>
    <col min="10788" max="10788" width="4.5703125" style="1" bestFit="1" customWidth="1"/>
    <col min="10789" max="10789" width="4.140625" style="1" bestFit="1" customWidth="1"/>
    <col min="10790" max="10790" width="5.85546875" style="1" bestFit="1" customWidth="1"/>
    <col min="10791" max="10791" width="9.140625" style="1" bestFit="1" customWidth="1"/>
    <col min="10792" max="10792" width="6.5703125" style="1" bestFit="1" customWidth="1"/>
    <col min="10793" max="10793" width="8.85546875" style="1" bestFit="1" customWidth="1"/>
    <col min="10794" max="10794" width="8.28515625" style="1" bestFit="1" customWidth="1"/>
    <col min="10795" max="11008" width="11.42578125" style="1"/>
    <col min="11009" max="11009" width="13.7109375" style="1" customWidth="1"/>
    <col min="11010" max="11011" width="13.140625" style="1" customWidth="1"/>
    <col min="11012" max="11012" width="13" style="1" customWidth="1"/>
    <col min="11013" max="11013" width="14" style="1" customWidth="1"/>
    <col min="11014" max="11014" width="12.42578125" style="1" customWidth="1"/>
    <col min="11015" max="11015" width="17.28515625" style="1" customWidth="1"/>
    <col min="11016" max="11016" width="14.140625" style="1" customWidth="1"/>
    <col min="11017" max="11017" width="15.5703125" style="1" customWidth="1"/>
    <col min="11018" max="11018" width="14.7109375" style="1" customWidth="1"/>
    <col min="11019" max="11019" width="12.85546875" style="1" customWidth="1"/>
    <col min="11020" max="11020" width="12.7109375" style="1" customWidth="1"/>
    <col min="11021" max="11021" width="12.140625" style="1" customWidth="1"/>
    <col min="11022" max="11022" width="13" style="1" customWidth="1"/>
    <col min="11023" max="11023" width="15.28515625" style="1" customWidth="1"/>
    <col min="11024" max="11024" width="15.85546875" style="1" customWidth="1"/>
    <col min="11025" max="11025" width="13.7109375" style="1" customWidth="1"/>
    <col min="11026" max="11026" width="10.5703125" style="1" customWidth="1"/>
    <col min="11027" max="11027" width="11.85546875" style="1" customWidth="1"/>
    <col min="11028" max="11028" width="20" style="1" customWidth="1"/>
    <col min="11029" max="11029" width="16.5703125" style="1" customWidth="1"/>
    <col min="11030" max="11030" width="11.42578125" style="1"/>
    <col min="11031" max="11031" width="14.140625" style="1" customWidth="1"/>
    <col min="11032" max="11032" width="14.5703125" style="1" customWidth="1"/>
    <col min="11033" max="11033" width="11.7109375" style="1" customWidth="1"/>
    <col min="11034" max="11034" width="11.42578125" style="1"/>
    <col min="11035" max="11035" width="13.7109375" style="1" customWidth="1"/>
    <col min="11036" max="11036" width="15.42578125" style="1" customWidth="1"/>
    <col min="11037" max="11037" width="15.85546875" style="1" customWidth="1"/>
    <col min="11038" max="11038" width="15.7109375" style="1" customWidth="1"/>
    <col min="11039" max="11039" width="5" style="1" bestFit="1" customWidth="1"/>
    <col min="11040" max="11040" width="6.42578125" style="1" bestFit="1" customWidth="1"/>
    <col min="11041" max="11041" width="5.42578125" style="1" bestFit="1" customWidth="1"/>
    <col min="11042" max="11042" width="4.28515625" style="1" bestFit="1" customWidth="1"/>
    <col min="11043" max="11043" width="5" style="1" bestFit="1" customWidth="1"/>
    <col min="11044" max="11044" width="4.5703125" style="1" bestFit="1" customWidth="1"/>
    <col min="11045" max="11045" width="4.140625" style="1" bestFit="1" customWidth="1"/>
    <col min="11046" max="11046" width="5.85546875" style="1" bestFit="1" customWidth="1"/>
    <col min="11047" max="11047" width="9.140625" style="1" bestFit="1" customWidth="1"/>
    <col min="11048" max="11048" width="6.5703125" style="1" bestFit="1" customWidth="1"/>
    <col min="11049" max="11049" width="8.85546875" style="1" bestFit="1" customWidth="1"/>
    <col min="11050" max="11050" width="8.28515625" style="1" bestFit="1" customWidth="1"/>
    <col min="11051" max="11264" width="11.42578125" style="1"/>
    <col min="11265" max="11265" width="13.7109375" style="1" customWidth="1"/>
    <col min="11266" max="11267" width="13.140625" style="1" customWidth="1"/>
    <col min="11268" max="11268" width="13" style="1" customWidth="1"/>
    <col min="11269" max="11269" width="14" style="1" customWidth="1"/>
    <col min="11270" max="11270" width="12.42578125" style="1" customWidth="1"/>
    <col min="11271" max="11271" width="17.28515625" style="1" customWidth="1"/>
    <col min="11272" max="11272" width="14.140625" style="1" customWidth="1"/>
    <col min="11273" max="11273" width="15.5703125" style="1" customWidth="1"/>
    <col min="11274" max="11274" width="14.7109375" style="1" customWidth="1"/>
    <col min="11275" max="11275" width="12.85546875" style="1" customWidth="1"/>
    <col min="11276" max="11276" width="12.7109375" style="1" customWidth="1"/>
    <col min="11277" max="11277" width="12.140625" style="1" customWidth="1"/>
    <col min="11278" max="11278" width="13" style="1" customWidth="1"/>
    <col min="11279" max="11279" width="15.28515625" style="1" customWidth="1"/>
    <col min="11280" max="11280" width="15.85546875" style="1" customWidth="1"/>
    <col min="11281" max="11281" width="13.7109375" style="1" customWidth="1"/>
    <col min="11282" max="11282" width="10.5703125" style="1" customWidth="1"/>
    <col min="11283" max="11283" width="11.85546875" style="1" customWidth="1"/>
    <col min="11284" max="11284" width="20" style="1" customWidth="1"/>
    <col min="11285" max="11285" width="16.5703125" style="1" customWidth="1"/>
    <col min="11286" max="11286" width="11.42578125" style="1"/>
    <col min="11287" max="11287" width="14.140625" style="1" customWidth="1"/>
    <col min="11288" max="11288" width="14.5703125" style="1" customWidth="1"/>
    <col min="11289" max="11289" width="11.7109375" style="1" customWidth="1"/>
    <col min="11290" max="11290" width="11.42578125" style="1"/>
    <col min="11291" max="11291" width="13.7109375" style="1" customWidth="1"/>
    <col min="11292" max="11292" width="15.42578125" style="1" customWidth="1"/>
    <col min="11293" max="11293" width="15.85546875" style="1" customWidth="1"/>
    <col min="11294" max="11294" width="15.7109375" style="1" customWidth="1"/>
    <col min="11295" max="11295" width="5" style="1" bestFit="1" customWidth="1"/>
    <col min="11296" max="11296" width="6.42578125" style="1" bestFit="1" customWidth="1"/>
    <col min="11297" max="11297" width="5.42578125" style="1" bestFit="1" customWidth="1"/>
    <col min="11298" max="11298" width="4.28515625" style="1" bestFit="1" customWidth="1"/>
    <col min="11299" max="11299" width="5" style="1" bestFit="1" customWidth="1"/>
    <col min="11300" max="11300" width="4.5703125" style="1" bestFit="1" customWidth="1"/>
    <col min="11301" max="11301" width="4.140625" style="1" bestFit="1" customWidth="1"/>
    <col min="11302" max="11302" width="5.85546875" style="1" bestFit="1" customWidth="1"/>
    <col min="11303" max="11303" width="9.140625" style="1" bestFit="1" customWidth="1"/>
    <col min="11304" max="11304" width="6.5703125" style="1" bestFit="1" customWidth="1"/>
    <col min="11305" max="11305" width="8.85546875" style="1" bestFit="1" customWidth="1"/>
    <col min="11306" max="11306" width="8.28515625" style="1" bestFit="1" customWidth="1"/>
    <col min="11307" max="11520" width="11.42578125" style="1"/>
    <col min="11521" max="11521" width="13.7109375" style="1" customWidth="1"/>
    <col min="11522" max="11523" width="13.140625" style="1" customWidth="1"/>
    <col min="11524" max="11524" width="13" style="1" customWidth="1"/>
    <col min="11525" max="11525" width="14" style="1" customWidth="1"/>
    <col min="11526" max="11526" width="12.42578125" style="1" customWidth="1"/>
    <col min="11527" max="11527" width="17.28515625" style="1" customWidth="1"/>
    <col min="11528" max="11528" width="14.140625" style="1" customWidth="1"/>
    <col min="11529" max="11529" width="15.5703125" style="1" customWidth="1"/>
    <col min="11530" max="11530" width="14.7109375" style="1" customWidth="1"/>
    <col min="11531" max="11531" width="12.85546875" style="1" customWidth="1"/>
    <col min="11532" max="11532" width="12.7109375" style="1" customWidth="1"/>
    <col min="11533" max="11533" width="12.140625" style="1" customWidth="1"/>
    <col min="11534" max="11534" width="13" style="1" customWidth="1"/>
    <col min="11535" max="11535" width="15.28515625" style="1" customWidth="1"/>
    <col min="11536" max="11536" width="15.85546875" style="1" customWidth="1"/>
    <col min="11537" max="11537" width="13.7109375" style="1" customWidth="1"/>
    <col min="11538" max="11538" width="10.5703125" style="1" customWidth="1"/>
    <col min="11539" max="11539" width="11.85546875" style="1" customWidth="1"/>
    <col min="11540" max="11540" width="20" style="1" customWidth="1"/>
    <col min="11541" max="11541" width="16.5703125" style="1" customWidth="1"/>
    <col min="11542" max="11542" width="11.42578125" style="1"/>
    <col min="11543" max="11543" width="14.140625" style="1" customWidth="1"/>
    <col min="11544" max="11544" width="14.5703125" style="1" customWidth="1"/>
    <col min="11545" max="11545" width="11.7109375" style="1" customWidth="1"/>
    <col min="11546" max="11546" width="11.42578125" style="1"/>
    <col min="11547" max="11547" width="13.7109375" style="1" customWidth="1"/>
    <col min="11548" max="11548" width="15.42578125" style="1" customWidth="1"/>
    <col min="11549" max="11549" width="15.85546875" style="1" customWidth="1"/>
    <col min="11550" max="11550" width="15.7109375" style="1" customWidth="1"/>
    <col min="11551" max="11551" width="5" style="1" bestFit="1" customWidth="1"/>
    <col min="11552" max="11552" width="6.42578125" style="1" bestFit="1" customWidth="1"/>
    <col min="11553" max="11553" width="5.42578125" style="1" bestFit="1" customWidth="1"/>
    <col min="11554" max="11554" width="4.28515625" style="1" bestFit="1" customWidth="1"/>
    <col min="11555" max="11555" width="5" style="1" bestFit="1" customWidth="1"/>
    <col min="11556" max="11556" width="4.5703125" style="1" bestFit="1" customWidth="1"/>
    <col min="11557" max="11557" width="4.140625" style="1" bestFit="1" customWidth="1"/>
    <col min="11558" max="11558" width="5.85546875" style="1" bestFit="1" customWidth="1"/>
    <col min="11559" max="11559" width="9.140625" style="1" bestFit="1" customWidth="1"/>
    <col min="11560" max="11560" width="6.5703125" style="1" bestFit="1" customWidth="1"/>
    <col min="11561" max="11561" width="8.85546875" style="1" bestFit="1" customWidth="1"/>
    <col min="11562" max="11562" width="8.28515625" style="1" bestFit="1" customWidth="1"/>
    <col min="11563" max="11776" width="11.42578125" style="1"/>
    <col min="11777" max="11777" width="13.7109375" style="1" customWidth="1"/>
    <col min="11778" max="11779" width="13.140625" style="1" customWidth="1"/>
    <col min="11780" max="11780" width="13" style="1" customWidth="1"/>
    <col min="11781" max="11781" width="14" style="1" customWidth="1"/>
    <col min="11782" max="11782" width="12.42578125" style="1" customWidth="1"/>
    <col min="11783" max="11783" width="17.28515625" style="1" customWidth="1"/>
    <col min="11784" max="11784" width="14.140625" style="1" customWidth="1"/>
    <col min="11785" max="11785" width="15.5703125" style="1" customWidth="1"/>
    <col min="11786" max="11786" width="14.7109375" style="1" customWidth="1"/>
    <col min="11787" max="11787" width="12.85546875" style="1" customWidth="1"/>
    <col min="11788" max="11788" width="12.7109375" style="1" customWidth="1"/>
    <col min="11789" max="11789" width="12.140625" style="1" customWidth="1"/>
    <col min="11790" max="11790" width="13" style="1" customWidth="1"/>
    <col min="11791" max="11791" width="15.28515625" style="1" customWidth="1"/>
    <col min="11792" max="11792" width="15.85546875" style="1" customWidth="1"/>
    <col min="11793" max="11793" width="13.7109375" style="1" customWidth="1"/>
    <col min="11794" max="11794" width="10.5703125" style="1" customWidth="1"/>
    <col min="11795" max="11795" width="11.85546875" style="1" customWidth="1"/>
    <col min="11796" max="11796" width="20" style="1" customWidth="1"/>
    <col min="11797" max="11797" width="16.5703125" style="1" customWidth="1"/>
    <col min="11798" max="11798" width="11.42578125" style="1"/>
    <col min="11799" max="11799" width="14.140625" style="1" customWidth="1"/>
    <col min="11800" max="11800" width="14.5703125" style="1" customWidth="1"/>
    <col min="11801" max="11801" width="11.7109375" style="1" customWidth="1"/>
    <col min="11802" max="11802" width="11.42578125" style="1"/>
    <col min="11803" max="11803" width="13.7109375" style="1" customWidth="1"/>
    <col min="11804" max="11804" width="15.42578125" style="1" customWidth="1"/>
    <col min="11805" max="11805" width="15.85546875" style="1" customWidth="1"/>
    <col min="11806" max="11806" width="15.7109375" style="1" customWidth="1"/>
    <col min="11807" max="11807" width="5" style="1" bestFit="1" customWidth="1"/>
    <col min="11808" max="11808" width="6.42578125" style="1" bestFit="1" customWidth="1"/>
    <col min="11809" max="11809" width="5.42578125" style="1" bestFit="1" customWidth="1"/>
    <col min="11810" max="11810" width="4.28515625" style="1" bestFit="1" customWidth="1"/>
    <col min="11811" max="11811" width="5" style="1" bestFit="1" customWidth="1"/>
    <col min="11812" max="11812" width="4.5703125" style="1" bestFit="1" customWidth="1"/>
    <col min="11813" max="11813" width="4.140625" style="1" bestFit="1" customWidth="1"/>
    <col min="11814" max="11814" width="5.85546875" style="1" bestFit="1" customWidth="1"/>
    <col min="11815" max="11815" width="9.140625" style="1" bestFit="1" customWidth="1"/>
    <col min="11816" max="11816" width="6.5703125" style="1" bestFit="1" customWidth="1"/>
    <col min="11817" max="11817" width="8.85546875" style="1" bestFit="1" customWidth="1"/>
    <col min="11818" max="11818" width="8.28515625" style="1" bestFit="1" customWidth="1"/>
    <col min="11819" max="12032" width="11.42578125" style="1"/>
    <col min="12033" max="12033" width="13.7109375" style="1" customWidth="1"/>
    <col min="12034" max="12035" width="13.140625" style="1" customWidth="1"/>
    <col min="12036" max="12036" width="13" style="1" customWidth="1"/>
    <col min="12037" max="12037" width="14" style="1" customWidth="1"/>
    <col min="12038" max="12038" width="12.42578125" style="1" customWidth="1"/>
    <col min="12039" max="12039" width="17.28515625" style="1" customWidth="1"/>
    <col min="12040" max="12040" width="14.140625" style="1" customWidth="1"/>
    <col min="12041" max="12041" width="15.5703125" style="1" customWidth="1"/>
    <col min="12042" max="12042" width="14.7109375" style="1" customWidth="1"/>
    <col min="12043" max="12043" width="12.85546875" style="1" customWidth="1"/>
    <col min="12044" max="12044" width="12.7109375" style="1" customWidth="1"/>
    <col min="12045" max="12045" width="12.140625" style="1" customWidth="1"/>
    <col min="12046" max="12046" width="13" style="1" customWidth="1"/>
    <col min="12047" max="12047" width="15.28515625" style="1" customWidth="1"/>
    <col min="12048" max="12048" width="15.85546875" style="1" customWidth="1"/>
    <col min="12049" max="12049" width="13.7109375" style="1" customWidth="1"/>
    <col min="12050" max="12050" width="10.5703125" style="1" customWidth="1"/>
    <col min="12051" max="12051" width="11.85546875" style="1" customWidth="1"/>
    <col min="12052" max="12052" width="20" style="1" customWidth="1"/>
    <col min="12053" max="12053" width="16.5703125" style="1" customWidth="1"/>
    <col min="12054" max="12054" width="11.42578125" style="1"/>
    <col min="12055" max="12055" width="14.140625" style="1" customWidth="1"/>
    <col min="12056" max="12056" width="14.5703125" style="1" customWidth="1"/>
    <col min="12057" max="12057" width="11.7109375" style="1" customWidth="1"/>
    <col min="12058" max="12058" width="11.42578125" style="1"/>
    <col min="12059" max="12059" width="13.7109375" style="1" customWidth="1"/>
    <col min="12060" max="12060" width="15.42578125" style="1" customWidth="1"/>
    <col min="12061" max="12061" width="15.85546875" style="1" customWidth="1"/>
    <col min="12062" max="12062" width="15.7109375" style="1" customWidth="1"/>
    <col min="12063" max="12063" width="5" style="1" bestFit="1" customWidth="1"/>
    <col min="12064" max="12064" width="6.42578125" style="1" bestFit="1" customWidth="1"/>
    <col min="12065" max="12065" width="5.42578125" style="1" bestFit="1" customWidth="1"/>
    <col min="12066" max="12066" width="4.28515625" style="1" bestFit="1" customWidth="1"/>
    <col min="12067" max="12067" width="5" style="1" bestFit="1" customWidth="1"/>
    <col min="12068" max="12068" width="4.5703125" style="1" bestFit="1" customWidth="1"/>
    <col min="12069" max="12069" width="4.140625" style="1" bestFit="1" customWidth="1"/>
    <col min="12070" max="12070" width="5.85546875" style="1" bestFit="1" customWidth="1"/>
    <col min="12071" max="12071" width="9.140625" style="1" bestFit="1" customWidth="1"/>
    <col min="12072" max="12072" width="6.5703125" style="1" bestFit="1" customWidth="1"/>
    <col min="12073" max="12073" width="8.85546875" style="1" bestFit="1" customWidth="1"/>
    <col min="12074" max="12074" width="8.28515625" style="1" bestFit="1" customWidth="1"/>
    <col min="12075" max="12288" width="11.42578125" style="1"/>
    <col min="12289" max="12289" width="13.7109375" style="1" customWidth="1"/>
    <col min="12290" max="12291" width="13.140625" style="1" customWidth="1"/>
    <col min="12292" max="12292" width="13" style="1" customWidth="1"/>
    <col min="12293" max="12293" width="14" style="1" customWidth="1"/>
    <col min="12294" max="12294" width="12.42578125" style="1" customWidth="1"/>
    <col min="12295" max="12295" width="17.28515625" style="1" customWidth="1"/>
    <col min="12296" max="12296" width="14.140625" style="1" customWidth="1"/>
    <col min="12297" max="12297" width="15.5703125" style="1" customWidth="1"/>
    <col min="12298" max="12298" width="14.7109375" style="1" customWidth="1"/>
    <col min="12299" max="12299" width="12.85546875" style="1" customWidth="1"/>
    <col min="12300" max="12300" width="12.7109375" style="1" customWidth="1"/>
    <col min="12301" max="12301" width="12.140625" style="1" customWidth="1"/>
    <col min="12302" max="12302" width="13" style="1" customWidth="1"/>
    <col min="12303" max="12303" width="15.28515625" style="1" customWidth="1"/>
    <col min="12304" max="12304" width="15.85546875" style="1" customWidth="1"/>
    <col min="12305" max="12305" width="13.7109375" style="1" customWidth="1"/>
    <col min="12306" max="12306" width="10.5703125" style="1" customWidth="1"/>
    <col min="12307" max="12307" width="11.85546875" style="1" customWidth="1"/>
    <col min="12308" max="12308" width="20" style="1" customWidth="1"/>
    <col min="12309" max="12309" width="16.5703125" style="1" customWidth="1"/>
    <col min="12310" max="12310" width="11.42578125" style="1"/>
    <col min="12311" max="12311" width="14.140625" style="1" customWidth="1"/>
    <col min="12312" max="12312" width="14.5703125" style="1" customWidth="1"/>
    <col min="12313" max="12313" width="11.7109375" style="1" customWidth="1"/>
    <col min="12314" max="12314" width="11.42578125" style="1"/>
    <col min="12315" max="12315" width="13.7109375" style="1" customWidth="1"/>
    <col min="12316" max="12316" width="15.42578125" style="1" customWidth="1"/>
    <col min="12317" max="12317" width="15.85546875" style="1" customWidth="1"/>
    <col min="12318" max="12318" width="15.7109375" style="1" customWidth="1"/>
    <col min="12319" max="12319" width="5" style="1" bestFit="1" customWidth="1"/>
    <col min="12320" max="12320" width="6.42578125" style="1" bestFit="1" customWidth="1"/>
    <col min="12321" max="12321" width="5.42578125" style="1" bestFit="1" customWidth="1"/>
    <col min="12322" max="12322" width="4.28515625" style="1" bestFit="1" customWidth="1"/>
    <col min="12323" max="12323" width="5" style="1" bestFit="1" customWidth="1"/>
    <col min="12324" max="12324" width="4.5703125" style="1" bestFit="1" customWidth="1"/>
    <col min="12325" max="12325" width="4.140625" style="1" bestFit="1" customWidth="1"/>
    <col min="12326" max="12326" width="5.85546875" style="1" bestFit="1" customWidth="1"/>
    <col min="12327" max="12327" width="9.140625" style="1" bestFit="1" customWidth="1"/>
    <col min="12328" max="12328" width="6.5703125" style="1" bestFit="1" customWidth="1"/>
    <col min="12329" max="12329" width="8.85546875" style="1" bestFit="1" customWidth="1"/>
    <col min="12330" max="12330" width="8.28515625" style="1" bestFit="1" customWidth="1"/>
    <col min="12331" max="12544" width="11.42578125" style="1"/>
    <col min="12545" max="12545" width="13.7109375" style="1" customWidth="1"/>
    <col min="12546" max="12547" width="13.140625" style="1" customWidth="1"/>
    <col min="12548" max="12548" width="13" style="1" customWidth="1"/>
    <col min="12549" max="12549" width="14" style="1" customWidth="1"/>
    <col min="12550" max="12550" width="12.42578125" style="1" customWidth="1"/>
    <col min="12551" max="12551" width="17.28515625" style="1" customWidth="1"/>
    <col min="12552" max="12552" width="14.140625" style="1" customWidth="1"/>
    <col min="12553" max="12553" width="15.5703125" style="1" customWidth="1"/>
    <col min="12554" max="12554" width="14.7109375" style="1" customWidth="1"/>
    <col min="12555" max="12555" width="12.85546875" style="1" customWidth="1"/>
    <col min="12556" max="12556" width="12.7109375" style="1" customWidth="1"/>
    <col min="12557" max="12557" width="12.140625" style="1" customWidth="1"/>
    <col min="12558" max="12558" width="13" style="1" customWidth="1"/>
    <col min="12559" max="12559" width="15.28515625" style="1" customWidth="1"/>
    <col min="12560" max="12560" width="15.85546875" style="1" customWidth="1"/>
    <col min="12561" max="12561" width="13.7109375" style="1" customWidth="1"/>
    <col min="12562" max="12562" width="10.5703125" style="1" customWidth="1"/>
    <col min="12563" max="12563" width="11.85546875" style="1" customWidth="1"/>
    <col min="12564" max="12564" width="20" style="1" customWidth="1"/>
    <col min="12565" max="12565" width="16.5703125" style="1" customWidth="1"/>
    <col min="12566" max="12566" width="11.42578125" style="1"/>
    <col min="12567" max="12567" width="14.140625" style="1" customWidth="1"/>
    <col min="12568" max="12568" width="14.5703125" style="1" customWidth="1"/>
    <col min="12569" max="12569" width="11.7109375" style="1" customWidth="1"/>
    <col min="12570" max="12570" width="11.42578125" style="1"/>
    <col min="12571" max="12571" width="13.7109375" style="1" customWidth="1"/>
    <col min="12572" max="12572" width="15.42578125" style="1" customWidth="1"/>
    <col min="12573" max="12573" width="15.85546875" style="1" customWidth="1"/>
    <col min="12574" max="12574" width="15.7109375" style="1" customWidth="1"/>
    <col min="12575" max="12575" width="5" style="1" bestFit="1" customWidth="1"/>
    <col min="12576" max="12576" width="6.42578125" style="1" bestFit="1" customWidth="1"/>
    <col min="12577" max="12577" width="5.42578125" style="1" bestFit="1" customWidth="1"/>
    <col min="12578" max="12578" width="4.28515625" style="1" bestFit="1" customWidth="1"/>
    <col min="12579" max="12579" width="5" style="1" bestFit="1" customWidth="1"/>
    <col min="12580" max="12580" width="4.5703125" style="1" bestFit="1" customWidth="1"/>
    <col min="12581" max="12581" width="4.140625" style="1" bestFit="1" customWidth="1"/>
    <col min="12582" max="12582" width="5.85546875" style="1" bestFit="1" customWidth="1"/>
    <col min="12583" max="12583" width="9.140625" style="1" bestFit="1" customWidth="1"/>
    <col min="12584" max="12584" width="6.5703125" style="1" bestFit="1" customWidth="1"/>
    <col min="12585" max="12585" width="8.85546875" style="1" bestFit="1" customWidth="1"/>
    <col min="12586" max="12586" width="8.28515625" style="1" bestFit="1" customWidth="1"/>
    <col min="12587" max="12800" width="11.42578125" style="1"/>
    <col min="12801" max="12801" width="13.7109375" style="1" customWidth="1"/>
    <col min="12802" max="12803" width="13.140625" style="1" customWidth="1"/>
    <col min="12804" max="12804" width="13" style="1" customWidth="1"/>
    <col min="12805" max="12805" width="14" style="1" customWidth="1"/>
    <col min="12806" max="12806" width="12.42578125" style="1" customWidth="1"/>
    <col min="12807" max="12807" width="17.28515625" style="1" customWidth="1"/>
    <col min="12808" max="12808" width="14.140625" style="1" customWidth="1"/>
    <col min="12809" max="12809" width="15.5703125" style="1" customWidth="1"/>
    <col min="12810" max="12810" width="14.7109375" style="1" customWidth="1"/>
    <col min="12811" max="12811" width="12.85546875" style="1" customWidth="1"/>
    <col min="12812" max="12812" width="12.7109375" style="1" customWidth="1"/>
    <col min="12813" max="12813" width="12.140625" style="1" customWidth="1"/>
    <col min="12814" max="12814" width="13" style="1" customWidth="1"/>
    <col min="12815" max="12815" width="15.28515625" style="1" customWidth="1"/>
    <col min="12816" max="12816" width="15.85546875" style="1" customWidth="1"/>
    <col min="12817" max="12817" width="13.7109375" style="1" customWidth="1"/>
    <col min="12818" max="12818" width="10.5703125" style="1" customWidth="1"/>
    <col min="12819" max="12819" width="11.85546875" style="1" customWidth="1"/>
    <col min="12820" max="12820" width="20" style="1" customWidth="1"/>
    <col min="12821" max="12821" width="16.5703125" style="1" customWidth="1"/>
    <col min="12822" max="12822" width="11.42578125" style="1"/>
    <col min="12823" max="12823" width="14.140625" style="1" customWidth="1"/>
    <col min="12824" max="12824" width="14.5703125" style="1" customWidth="1"/>
    <col min="12825" max="12825" width="11.7109375" style="1" customWidth="1"/>
    <col min="12826" max="12826" width="11.42578125" style="1"/>
    <col min="12827" max="12827" width="13.7109375" style="1" customWidth="1"/>
    <col min="12828" max="12828" width="15.42578125" style="1" customWidth="1"/>
    <col min="12829" max="12829" width="15.85546875" style="1" customWidth="1"/>
    <col min="12830" max="12830" width="15.7109375" style="1" customWidth="1"/>
    <col min="12831" max="12831" width="5" style="1" bestFit="1" customWidth="1"/>
    <col min="12832" max="12832" width="6.42578125" style="1" bestFit="1" customWidth="1"/>
    <col min="12833" max="12833" width="5.42578125" style="1" bestFit="1" customWidth="1"/>
    <col min="12834" max="12834" width="4.28515625" style="1" bestFit="1" customWidth="1"/>
    <col min="12835" max="12835" width="5" style="1" bestFit="1" customWidth="1"/>
    <col min="12836" max="12836" width="4.5703125" style="1" bestFit="1" customWidth="1"/>
    <col min="12837" max="12837" width="4.140625" style="1" bestFit="1" customWidth="1"/>
    <col min="12838" max="12838" width="5.85546875" style="1" bestFit="1" customWidth="1"/>
    <col min="12839" max="12839" width="9.140625" style="1" bestFit="1" customWidth="1"/>
    <col min="12840" max="12840" width="6.5703125" style="1" bestFit="1" customWidth="1"/>
    <col min="12841" max="12841" width="8.85546875" style="1" bestFit="1" customWidth="1"/>
    <col min="12842" max="12842" width="8.28515625" style="1" bestFit="1" customWidth="1"/>
    <col min="12843" max="13056" width="11.42578125" style="1"/>
    <col min="13057" max="13057" width="13.7109375" style="1" customWidth="1"/>
    <col min="13058" max="13059" width="13.140625" style="1" customWidth="1"/>
    <col min="13060" max="13060" width="13" style="1" customWidth="1"/>
    <col min="13061" max="13061" width="14" style="1" customWidth="1"/>
    <col min="13062" max="13062" width="12.42578125" style="1" customWidth="1"/>
    <col min="13063" max="13063" width="17.28515625" style="1" customWidth="1"/>
    <col min="13064" max="13064" width="14.140625" style="1" customWidth="1"/>
    <col min="13065" max="13065" width="15.5703125" style="1" customWidth="1"/>
    <col min="13066" max="13066" width="14.7109375" style="1" customWidth="1"/>
    <col min="13067" max="13067" width="12.85546875" style="1" customWidth="1"/>
    <col min="13068" max="13068" width="12.7109375" style="1" customWidth="1"/>
    <col min="13069" max="13069" width="12.140625" style="1" customWidth="1"/>
    <col min="13070" max="13070" width="13" style="1" customWidth="1"/>
    <col min="13071" max="13071" width="15.28515625" style="1" customWidth="1"/>
    <col min="13072" max="13072" width="15.85546875" style="1" customWidth="1"/>
    <col min="13073" max="13073" width="13.7109375" style="1" customWidth="1"/>
    <col min="13074" max="13074" width="10.5703125" style="1" customWidth="1"/>
    <col min="13075" max="13075" width="11.85546875" style="1" customWidth="1"/>
    <col min="13076" max="13076" width="20" style="1" customWidth="1"/>
    <col min="13077" max="13077" width="16.5703125" style="1" customWidth="1"/>
    <col min="13078" max="13078" width="11.42578125" style="1"/>
    <col min="13079" max="13079" width="14.140625" style="1" customWidth="1"/>
    <col min="13080" max="13080" width="14.5703125" style="1" customWidth="1"/>
    <col min="13081" max="13081" width="11.7109375" style="1" customWidth="1"/>
    <col min="13082" max="13082" width="11.42578125" style="1"/>
    <col min="13083" max="13083" width="13.7109375" style="1" customWidth="1"/>
    <col min="13084" max="13084" width="15.42578125" style="1" customWidth="1"/>
    <col min="13085" max="13085" width="15.85546875" style="1" customWidth="1"/>
    <col min="13086" max="13086" width="15.7109375" style="1" customWidth="1"/>
    <col min="13087" max="13087" width="5" style="1" bestFit="1" customWidth="1"/>
    <col min="13088" max="13088" width="6.42578125" style="1" bestFit="1" customWidth="1"/>
    <col min="13089" max="13089" width="5.42578125" style="1" bestFit="1" customWidth="1"/>
    <col min="13090" max="13090" width="4.28515625" style="1" bestFit="1" customWidth="1"/>
    <col min="13091" max="13091" width="5" style="1" bestFit="1" customWidth="1"/>
    <col min="13092" max="13092" width="4.5703125" style="1" bestFit="1" customWidth="1"/>
    <col min="13093" max="13093" width="4.140625" style="1" bestFit="1" customWidth="1"/>
    <col min="13094" max="13094" width="5.85546875" style="1" bestFit="1" customWidth="1"/>
    <col min="13095" max="13095" width="9.140625" style="1" bestFit="1" customWidth="1"/>
    <col min="13096" max="13096" width="6.5703125" style="1" bestFit="1" customWidth="1"/>
    <col min="13097" max="13097" width="8.85546875" style="1" bestFit="1" customWidth="1"/>
    <col min="13098" max="13098" width="8.28515625" style="1" bestFit="1" customWidth="1"/>
    <col min="13099" max="13312" width="11.42578125" style="1"/>
    <col min="13313" max="13313" width="13.7109375" style="1" customWidth="1"/>
    <col min="13314" max="13315" width="13.140625" style="1" customWidth="1"/>
    <col min="13316" max="13316" width="13" style="1" customWidth="1"/>
    <col min="13317" max="13317" width="14" style="1" customWidth="1"/>
    <col min="13318" max="13318" width="12.42578125" style="1" customWidth="1"/>
    <col min="13319" max="13319" width="17.28515625" style="1" customWidth="1"/>
    <col min="13320" max="13320" width="14.140625" style="1" customWidth="1"/>
    <col min="13321" max="13321" width="15.5703125" style="1" customWidth="1"/>
    <col min="13322" max="13322" width="14.7109375" style="1" customWidth="1"/>
    <col min="13323" max="13323" width="12.85546875" style="1" customWidth="1"/>
    <col min="13324" max="13324" width="12.7109375" style="1" customWidth="1"/>
    <col min="13325" max="13325" width="12.140625" style="1" customWidth="1"/>
    <col min="13326" max="13326" width="13" style="1" customWidth="1"/>
    <col min="13327" max="13327" width="15.28515625" style="1" customWidth="1"/>
    <col min="13328" max="13328" width="15.85546875" style="1" customWidth="1"/>
    <col min="13329" max="13329" width="13.7109375" style="1" customWidth="1"/>
    <col min="13330" max="13330" width="10.5703125" style="1" customWidth="1"/>
    <col min="13331" max="13331" width="11.85546875" style="1" customWidth="1"/>
    <col min="13332" max="13332" width="20" style="1" customWidth="1"/>
    <col min="13333" max="13333" width="16.5703125" style="1" customWidth="1"/>
    <col min="13334" max="13334" width="11.42578125" style="1"/>
    <col min="13335" max="13335" width="14.140625" style="1" customWidth="1"/>
    <col min="13336" max="13336" width="14.5703125" style="1" customWidth="1"/>
    <col min="13337" max="13337" width="11.7109375" style="1" customWidth="1"/>
    <col min="13338" max="13338" width="11.42578125" style="1"/>
    <col min="13339" max="13339" width="13.7109375" style="1" customWidth="1"/>
    <col min="13340" max="13340" width="15.42578125" style="1" customWidth="1"/>
    <col min="13341" max="13341" width="15.85546875" style="1" customWidth="1"/>
    <col min="13342" max="13342" width="15.7109375" style="1" customWidth="1"/>
    <col min="13343" max="13343" width="5" style="1" bestFit="1" customWidth="1"/>
    <col min="13344" max="13344" width="6.42578125" style="1" bestFit="1" customWidth="1"/>
    <col min="13345" max="13345" width="5.42578125" style="1" bestFit="1" customWidth="1"/>
    <col min="13346" max="13346" width="4.28515625" style="1" bestFit="1" customWidth="1"/>
    <col min="13347" max="13347" width="5" style="1" bestFit="1" customWidth="1"/>
    <col min="13348" max="13348" width="4.5703125" style="1" bestFit="1" customWidth="1"/>
    <col min="13349" max="13349" width="4.140625" style="1" bestFit="1" customWidth="1"/>
    <col min="13350" max="13350" width="5.85546875" style="1" bestFit="1" customWidth="1"/>
    <col min="13351" max="13351" width="9.140625" style="1" bestFit="1" customWidth="1"/>
    <col min="13352" max="13352" width="6.5703125" style="1" bestFit="1" customWidth="1"/>
    <col min="13353" max="13353" width="8.85546875" style="1" bestFit="1" customWidth="1"/>
    <col min="13354" max="13354" width="8.28515625" style="1" bestFit="1" customWidth="1"/>
    <col min="13355" max="13568" width="11.42578125" style="1"/>
    <col min="13569" max="13569" width="13.7109375" style="1" customWidth="1"/>
    <col min="13570" max="13571" width="13.140625" style="1" customWidth="1"/>
    <col min="13572" max="13572" width="13" style="1" customWidth="1"/>
    <col min="13573" max="13573" width="14" style="1" customWidth="1"/>
    <col min="13574" max="13574" width="12.42578125" style="1" customWidth="1"/>
    <col min="13575" max="13575" width="17.28515625" style="1" customWidth="1"/>
    <col min="13576" max="13576" width="14.140625" style="1" customWidth="1"/>
    <col min="13577" max="13577" width="15.5703125" style="1" customWidth="1"/>
    <col min="13578" max="13578" width="14.7109375" style="1" customWidth="1"/>
    <col min="13579" max="13579" width="12.85546875" style="1" customWidth="1"/>
    <col min="13580" max="13580" width="12.7109375" style="1" customWidth="1"/>
    <col min="13581" max="13581" width="12.140625" style="1" customWidth="1"/>
    <col min="13582" max="13582" width="13" style="1" customWidth="1"/>
    <col min="13583" max="13583" width="15.28515625" style="1" customWidth="1"/>
    <col min="13584" max="13584" width="15.85546875" style="1" customWidth="1"/>
    <col min="13585" max="13585" width="13.7109375" style="1" customWidth="1"/>
    <col min="13586" max="13586" width="10.5703125" style="1" customWidth="1"/>
    <col min="13587" max="13587" width="11.85546875" style="1" customWidth="1"/>
    <col min="13588" max="13588" width="20" style="1" customWidth="1"/>
    <col min="13589" max="13589" width="16.5703125" style="1" customWidth="1"/>
    <col min="13590" max="13590" width="11.42578125" style="1"/>
    <col min="13591" max="13591" width="14.140625" style="1" customWidth="1"/>
    <col min="13592" max="13592" width="14.5703125" style="1" customWidth="1"/>
    <col min="13593" max="13593" width="11.7109375" style="1" customWidth="1"/>
    <col min="13594" max="13594" width="11.42578125" style="1"/>
    <col min="13595" max="13595" width="13.7109375" style="1" customWidth="1"/>
    <col min="13596" max="13596" width="15.42578125" style="1" customWidth="1"/>
    <col min="13597" max="13597" width="15.85546875" style="1" customWidth="1"/>
    <col min="13598" max="13598" width="15.7109375" style="1" customWidth="1"/>
    <col min="13599" max="13599" width="5" style="1" bestFit="1" customWidth="1"/>
    <col min="13600" max="13600" width="6.42578125" style="1" bestFit="1" customWidth="1"/>
    <col min="13601" max="13601" width="5.42578125" style="1" bestFit="1" customWidth="1"/>
    <col min="13602" max="13602" width="4.28515625" style="1" bestFit="1" customWidth="1"/>
    <col min="13603" max="13603" width="5" style="1" bestFit="1" customWidth="1"/>
    <col min="13604" max="13604" width="4.5703125" style="1" bestFit="1" customWidth="1"/>
    <col min="13605" max="13605" width="4.140625" style="1" bestFit="1" customWidth="1"/>
    <col min="13606" max="13606" width="5.85546875" style="1" bestFit="1" customWidth="1"/>
    <col min="13607" max="13607" width="9.140625" style="1" bestFit="1" customWidth="1"/>
    <col min="13608" max="13608" width="6.5703125" style="1" bestFit="1" customWidth="1"/>
    <col min="13609" max="13609" width="8.85546875" style="1" bestFit="1" customWidth="1"/>
    <col min="13610" max="13610" width="8.28515625" style="1" bestFit="1" customWidth="1"/>
    <col min="13611" max="13824" width="11.42578125" style="1"/>
    <col min="13825" max="13825" width="13.7109375" style="1" customWidth="1"/>
    <col min="13826" max="13827" width="13.140625" style="1" customWidth="1"/>
    <col min="13828" max="13828" width="13" style="1" customWidth="1"/>
    <col min="13829" max="13829" width="14" style="1" customWidth="1"/>
    <col min="13830" max="13830" width="12.42578125" style="1" customWidth="1"/>
    <col min="13831" max="13831" width="17.28515625" style="1" customWidth="1"/>
    <col min="13832" max="13832" width="14.140625" style="1" customWidth="1"/>
    <col min="13833" max="13833" width="15.5703125" style="1" customWidth="1"/>
    <col min="13834" max="13834" width="14.7109375" style="1" customWidth="1"/>
    <col min="13835" max="13835" width="12.85546875" style="1" customWidth="1"/>
    <col min="13836" max="13836" width="12.7109375" style="1" customWidth="1"/>
    <col min="13837" max="13837" width="12.140625" style="1" customWidth="1"/>
    <col min="13838" max="13838" width="13" style="1" customWidth="1"/>
    <col min="13839" max="13839" width="15.28515625" style="1" customWidth="1"/>
    <col min="13840" max="13840" width="15.85546875" style="1" customWidth="1"/>
    <col min="13841" max="13841" width="13.7109375" style="1" customWidth="1"/>
    <col min="13842" max="13842" width="10.5703125" style="1" customWidth="1"/>
    <col min="13843" max="13843" width="11.85546875" style="1" customWidth="1"/>
    <col min="13844" max="13844" width="20" style="1" customWidth="1"/>
    <col min="13845" max="13845" width="16.5703125" style="1" customWidth="1"/>
    <col min="13846" max="13846" width="11.42578125" style="1"/>
    <col min="13847" max="13847" width="14.140625" style="1" customWidth="1"/>
    <col min="13848" max="13848" width="14.5703125" style="1" customWidth="1"/>
    <col min="13849" max="13849" width="11.7109375" style="1" customWidth="1"/>
    <col min="13850" max="13850" width="11.42578125" style="1"/>
    <col min="13851" max="13851" width="13.7109375" style="1" customWidth="1"/>
    <col min="13852" max="13852" width="15.42578125" style="1" customWidth="1"/>
    <col min="13853" max="13853" width="15.85546875" style="1" customWidth="1"/>
    <col min="13854" max="13854" width="15.7109375" style="1" customWidth="1"/>
    <col min="13855" max="13855" width="5" style="1" bestFit="1" customWidth="1"/>
    <col min="13856" max="13856" width="6.42578125" style="1" bestFit="1" customWidth="1"/>
    <col min="13857" max="13857" width="5.42578125" style="1" bestFit="1" customWidth="1"/>
    <col min="13858" max="13858" width="4.28515625" style="1" bestFit="1" customWidth="1"/>
    <col min="13859" max="13859" width="5" style="1" bestFit="1" customWidth="1"/>
    <col min="13860" max="13860" width="4.5703125" style="1" bestFit="1" customWidth="1"/>
    <col min="13861" max="13861" width="4.140625" style="1" bestFit="1" customWidth="1"/>
    <col min="13862" max="13862" width="5.85546875" style="1" bestFit="1" customWidth="1"/>
    <col min="13863" max="13863" width="9.140625" style="1" bestFit="1" customWidth="1"/>
    <col min="13864" max="13864" width="6.5703125" style="1" bestFit="1" customWidth="1"/>
    <col min="13865" max="13865" width="8.85546875" style="1" bestFit="1" customWidth="1"/>
    <col min="13866" max="13866" width="8.28515625" style="1" bestFit="1" customWidth="1"/>
    <col min="13867" max="14080" width="11.42578125" style="1"/>
    <col min="14081" max="14081" width="13.7109375" style="1" customWidth="1"/>
    <col min="14082" max="14083" width="13.140625" style="1" customWidth="1"/>
    <col min="14084" max="14084" width="13" style="1" customWidth="1"/>
    <col min="14085" max="14085" width="14" style="1" customWidth="1"/>
    <col min="14086" max="14086" width="12.42578125" style="1" customWidth="1"/>
    <col min="14087" max="14087" width="17.28515625" style="1" customWidth="1"/>
    <col min="14088" max="14088" width="14.140625" style="1" customWidth="1"/>
    <col min="14089" max="14089" width="15.5703125" style="1" customWidth="1"/>
    <col min="14090" max="14090" width="14.7109375" style="1" customWidth="1"/>
    <col min="14091" max="14091" width="12.85546875" style="1" customWidth="1"/>
    <col min="14092" max="14092" width="12.7109375" style="1" customWidth="1"/>
    <col min="14093" max="14093" width="12.140625" style="1" customWidth="1"/>
    <col min="14094" max="14094" width="13" style="1" customWidth="1"/>
    <col min="14095" max="14095" width="15.28515625" style="1" customWidth="1"/>
    <col min="14096" max="14096" width="15.85546875" style="1" customWidth="1"/>
    <col min="14097" max="14097" width="13.7109375" style="1" customWidth="1"/>
    <col min="14098" max="14098" width="10.5703125" style="1" customWidth="1"/>
    <col min="14099" max="14099" width="11.85546875" style="1" customWidth="1"/>
    <col min="14100" max="14100" width="20" style="1" customWidth="1"/>
    <col min="14101" max="14101" width="16.5703125" style="1" customWidth="1"/>
    <col min="14102" max="14102" width="11.42578125" style="1"/>
    <col min="14103" max="14103" width="14.140625" style="1" customWidth="1"/>
    <col min="14104" max="14104" width="14.5703125" style="1" customWidth="1"/>
    <col min="14105" max="14105" width="11.7109375" style="1" customWidth="1"/>
    <col min="14106" max="14106" width="11.42578125" style="1"/>
    <col min="14107" max="14107" width="13.7109375" style="1" customWidth="1"/>
    <col min="14108" max="14108" width="15.42578125" style="1" customWidth="1"/>
    <col min="14109" max="14109" width="15.85546875" style="1" customWidth="1"/>
    <col min="14110" max="14110" width="15.7109375" style="1" customWidth="1"/>
    <col min="14111" max="14111" width="5" style="1" bestFit="1" customWidth="1"/>
    <col min="14112" max="14112" width="6.42578125" style="1" bestFit="1" customWidth="1"/>
    <col min="14113" max="14113" width="5.42578125" style="1" bestFit="1" customWidth="1"/>
    <col min="14114" max="14114" width="4.28515625" style="1" bestFit="1" customWidth="1"/>
    <col min="14115" max="14115" width="5" style="1" bestFit="1" customWidth="1"/>
    <col min="14116" max="14116" width="4.5703125" style="1" bestFit="1" customWidth="1"/>
    <col min="14117" max="14117" width="4.140625" style="1" bestFit="1" customWidth="1"/>
    <col min="14118" max="14118" width="5.85546875" style="1" bestFit="1" customWidth="1"/>
    <col min="14119" max="14119" width="9.140625" style="1" bestFit="1" customWidth="1"/>
    <col min="14120" max="14120" width="6.5703125" style="1" bestFit="1" customWidth="1"/>
    <col min="14121" max="14121" width="8.85546875" style="1" bestFit="1" customWidth="1"/>
    <col min="14122" max="14122" width="8.28515625" style="1" bestFit="1" customWidth="1"/>
    <col min="14123" max="14336" width="11.42578125" style="1"/>
    <col min="14337" max="14337" width="13.7109375" style="1" customWidth="1"/>
    <col min="14338" max="14339" width="13.140625" style="1" customWidth="1"/>
    <col min="14340" max="14340" width="13" style="1" customWidth="1"/>
    <col min="14341" max="14341" width="14" style="1" customWidth="1"/>
    <col min="14342" max="14342" width="12.42578125" style="1" customWidth="1"/>
    <col min="14343" max="14343" width="17.28515625" style="1" customWidth="1"/>
    <col min="14344" max="14344" width="14.140625" style="1" customWidth="1"/>
    <col min="14345" max="14345" width="15.5703125" style="1" customWidth="1"/>
    <col min="14346" max="14346" width="14.7109375" style="1" customWidth="1"/>
    <col min="14347" max="14347" width="12.85546875" style="1" customWidth="1"/>
    <col min="14348" max="14348" width="12.7109375" style="1" customWidth="1"/>
    <col min="14349" max="14349" width="12.140625" style="1" customWidth="1"/>
    <col min="14350" max="14350" width="13" style="1" customWidth="1"/>
    <col min="14351" max="14351" width="15.28515625" style="1" customWidth="1"/>
    <col min="14352" max="14352" width="15.85546875" style="1" customWidth="1"/>
    <col min="14353" max="14353" width="13.7109375" style="1" customWidth="1"/>
    <col min="14354" max="14354" width="10.5703125" style="1" customWidth="1"/>
    <col min="14355" max="14355" width="11.85546875" style="1" customWidth="1"/>
    <col min="14356" max="14356" width="20" style="1" customWidth="1"/>
    <col min="14357" max="14357" width="16.5703125" style="1" customWidth="1"/>
    <col min="14358" max="14358" width="11.42578125" style="1"/>
    <col min="14359" max="14359" width="14.140625" style="1" customWidth="1"/>
    <col min="14360" max="14360" width="14.5703125" style="1" customWidth="1"/>
    <col min="14361" max="14361" width="11.7109375" style="1" customWidth="1"/>
    <col min="14362" max="14362" width="11.42578125" style="1"/>
    <col min="14363" max="14363" width="13.7109375" style="1" customWidth="1"/>
    <col min="14364" max="14364" width="15.42578125" style="1" customWidth="1"/>
    <col min="14365" max="14365" width="15.85546875" style="1" customWidth="1"/>
    <col min="14366" max="14366" width="15.7109375" style="1" customWidth="1"/>
    <col min="14367" max="14367" width="5" style="1" bestFit="1" customWidth="1"/>
    <col min="14368" max="14368" width="6.42578125" style="1" bestFit="1" customWidth="1"/>
    <col min="14369" max="14369" width="5.42578125" style="1" bestFit="1" customWidth="1"/>
    <col min="14370" max="14370" width="4.28515625" style="1" bestFit="1" customWidth="1"/>
    <col min="14371" max="14371" width="5" style="1" bestFit="1" customWidth="1"/>
    <col min="14372" max="14372" width="4.5703125" style="1" bestFit="1" customWidth="1"/>
    <col min="14373" max="14373" width="4.140625" style="1" bestFit="1" customWidth="1"/>
    <col min="14374" max="14374" width="5.85546875" style="1" bestFit="1" customWidth="1"/>
    <col min="14375" max="14375" width="9.140625" style="1" bestFit="1" customWidth="1"/>
    <col min="14376" max="14376" width="6.5703125" style="1" bestFit="1" customWidth="1"/>
    <col min="14377" max="14377" width="8.85546875" style="1" bestFit="1" customWidth="1"/>
    <col min="14378" max="14378" width="8.28515625" style="1" bestFit="1" customWidth="1"/>
    <col min="14379" max="14592" width="11.42578125" style="1"/>
    <col min="14593" max="14593" width="13.7109375" style="1" customWidth="1"/>
    <col min="14594" max="14595" width="13.140625" style="1" customWidth="1"/>
    <col min="14596" max="14596" width="13" style="1" customWidth="1"/>
    <col min="14597" max="14597" width="14" style="1" customWidth="1"/>
    <col min="14598" max="14598" width="12.42578125" style="1" customWidth="1"/>
    <col min="14599" max="14599" width="17.28515625" style="1" customWidth="1"/>
    <col min="14600" max="14600" width="14.140625" style="1" customWidth="1"/>
    <col min="14601" max="14601" width="15.5703125" style="1" customWidth="1"/>
    <col min="14602" max="14602" width="14.7109375" style="1" customWidth="1"/>
    <col min="14603" max="14603" width="12.85546875" style="1" customWidth="1"/>
    <col min="14604" max="14604" width="12.7109375" style="1" customWidth="1"/>
    <col min="14605" max="14605" width="12.140625" style="1" customWidth="1"/>
    <col min="14606" max="14606" width="13" style="1" customWidth="1"/>
    <col min="14607" max="14607" width="15.28515625" style="1" customWidth="1"/>
    <col min="14608" max="14608" width="15.85546875" style="1" customWidth="1"/>
    <col min="14609" max="14609" width="13.7109375" style="1" customWidth="1"/>
    <col min="14610" max="14610" width="10.5703125" style="1" customWidth="1"/>
    <col min="14611" max="14611" width="11.85546875" style="1" customWidth="1"/>
    <col min="14612" max="14612" width="20" style="1" customWidth="1"/>
    <col min="14613" max="14613" width="16.5703125" style="1" customWidth="1"/>
    <col min="14614" max="14614" width="11.42578125" style="1"/>
    <col min="14615" max="14615" width="14.140625" style="1" customWidth="1"/>
    <col min="14616" max="14616" width="14.5703125" style="1" customWidth="1"/>
    <col min="14617" max="14617" width="11.7109375" style="1" customWidth="1"/>
    <col min="14618" max="14618" width="11.42578125" style="1"/>
    <col min="14619" max="14619" width="13.7109375" style="1" customWidth="1"/>
    <col min="14620" max="14620" width="15.42578125" style="1" customWidth="1"/>
    <col min="14621" max="14621" width="15.85546875" style="1" customWidth="1"/>
    <col min="14622" max="14622" width="15.7109375" style="1" customWidth="1"/>
    <col min="14623" max="14623" width="5" style="1" bestFit="1" customWidth="1"/>
    <col min="14624" max="14624" width="6.42578125" style="1" bestFit="1" customWidth="1"/>
    <col min="14625" max="14625" width="5.42578125" style="1" bestFit="1" customWidth="1"/>
    <col min="14626" max="14626" width="4.28515625" style="1" bestFit="1" customWidth="1"/>
    <col min="14627" max="14627" width="5" style="1" bestFit="1" customWidth="1"/>
    <col min="14628" max="14628" width="4.5703125" style="1" bestFit="1" customWidth="1"/>
    <col min="14629" max="14629" width="4.140625" style="1" bestFit="1" customWidth="1"/>
    <col min="14630" max="14630" width="5.85546875" style="1" bestFit="1" customWidth="1"/>
    <col min="14631" max="14631" width="9.140625" style="1" bestFit="1" customWidth="1"/>
    <col min="14632" max="14632" width="6.5703125" style="1" bestFit="1" customWidth="1"/>
    <col min="14633" max="14633" width="8.85546875" style="1" bestFit="1" customWidth="1"/>
    <col min="14634" max="14634" width="8.28515625" style="1" bestFit="1" customWidth="1"/>
    <col min="14635" max="14848" width="11.42578125" style="1"/>
    <col min="14849" max="14849" width="13.7109375" style="1" customWidth="1"/>
    <col min="14850" max="14851" width="13.140625" style="1" customWidth="1"/>
    <col min="14852" max="14852" width="13" style="1" customWidth="1"/>
    <col min="14853" max="14853" width="14" style="1" customWidth="1"/>
    <col min="14854" max="14854" width="12.42578125" style="1" customWidth="1"/>
    <col min="14855" max="14855" width="17.28515625" style="1" customWidth="1"/>
    <col min="14856" max="14856" width="14.140625" style="1" customWidth="1"/>
    <col min="14857" max="14857" width="15.5703125" style="1" customWidth="1"/>
    <col min="14858" max="14858" width="14.7109375" style="1" customWidth="1"/>
    <col min="14859" max="14859" width="12.85546875" style="1" customWidth="1"/>
    <col min="14860" max="14860" width="12.7109375" style="1" customWidth="1"/>
    <col min="14861" max="14861" width="12.140625" style="1" customWidth="1"/>
    <col min="14862" max="14862" width="13" style="1" customWidth="1"/>
    <col min="14863" max="14863" width="15.28515625" style="1" customWidth="1"/>
    <col min="14864" max="14864" width="15.85546875" style="1" customWidth="1"/>
    <col min="14865" max="14865" width="13.7109375" style="1" customWidth="1"/>
    <col min="14866" max="14866" width="10.5703125" style="1" customWidth="1"/>
    <col min="14867" max="14867" width="11.85546875" style="1" customWidth="1"/>
    <col min="14868" max="14868" width="20" style="1" customWidth="1"/>
    <col min="14869" max="14869" width="16.5703125" style="1" customWidth="1"/>
    <col min="14870" max="14870" width="11.42578125" style="1"/>
    <col min="14871" max="14871" width="14.140625" style="1" customWidth="1"/>
    <col min="14872" max="14872" width="14.5703125" style="1" customWidth="1"/>
    <col min="14873" max="14873" width="11.7109375" style="1" customWidth="1"/>
    <col min="14874" max="14874" width="11.42578125" style="1"/>
    <col min="14875" max="14875" width="13.7109375" style="1" customWidth="1"/>
    <col min="14876" max="14876" width="15.42578125" style="1" customWidth="1"/>
    <col min="14877" max="14877" width="15.85546875" style="1" customWidth="1"/>
    <col min="14878" max="14878" width="15.7109375" style="1" customWidth="1"/>
    <col min="14879" max="14879" width="5" style="1" bestFit="1" customWidth="1"/>
    <col min="14880" max="14880" width="6.42578125" style="1" bestFit="1" customWidth="1"/>
    <col min="14881" max="14881" width="5.42578125" style="1" bestFit="1" customWidth="1"/>
    <col min="14882" max="14882" width="4.28515625" style="1" bestFit="1" customWidth="1"/>
    <col min="14883" max="14883" width="5" style="1" bestFit="1" customWidth="1"/>
    <col min="14884" max="14884" width="4.5703125" style="1" bestFit="1" customWidth="1"/>
    <col min="14885" max="14885" width="4.140625" style="1" bestFit="1" customWidth="1"/>
    <col min="14886" max="14886" width="5.85546875" style="1" bestFit="1" customWidth="1"/>
    <col min="14887" max="14887" width="9.140625" style="1" bestFit="1" customWidth="1"/>
    <col min="14888" max="14888" width="6.5703125" style="1" bestFit="1" customWidth="1"/>
    <col min="14889" max="14889" width="8.85546875" style="1" bestFit="1" customWidth="1"/>
    <col min="14890" max="14890" width="8.28515625" style="1" bestFit="1" customWidth="1"/>
    <col min="14891" max="15104" width="11.42578125" style="1"/>
    <col min="15105" max="15105" width="13.7109375" style="1" customWidth="1"/>
    <col min="15106" max="15107" width="13.140625" style="1" customWidth="1"/>
    <col min="15108" max="15108" width="13" style="1" customWidth="1"/>
    <col min="15109" max="15109" width="14" style="1" customWidth="1"/>
    <col min="15110" max="15110" width="12.42578125" style="1" customWidth="1"/>
    <col min="15111" max="15111" width="17.28515625" style="1" customWidth="1"/>
    <col min="15112" max="15112" width="14.140625" style="1" customWidth="1"/>
    <col min="15113" max="15113" width="15.5703125" style="1" customWidth="1"/>
    <col min="15114" max="15114" width="14.7109375" style="1" customWidth="1"/>
    <col min="15115" max="15115" width="12.85546875" style="1" customWidth="1"/>
    <col min="15116" max="15116" width="12.7109375" style="1" customWidth="1"/>
    <col min="15117" max="15117" width="12.140625" style="1" customWidth="1"/>
    <col min="15118" max="15118" width="13" style="1" customWidth="1"/>
    <col min="15119" max="15119" width="15.28515625" style="1" customWidth="1"/>
    <col min="15120" max="15120" width="15.85546875" style="1" customWidth="1"/>
    <col min="15121" max="15121" width="13.7109375" style="1" customWidth="1"/>
    <col min="15122" max="15122" width="10.5703125" style="1" customWidth="1"/>
    <col min="15123" max="15123" width="11.85546875" style="1" customWidth="1"/>
    <col min="15124" max="15124" width="20" style="1" customWidth="1"/>
    <col min="15125" max="15125" width="16.5703125" style="1" customWidth="1"/>
    <col min="15126" max="15126" width="11.42578125" style="1"/>
    <col min="15127" max="15127" width="14.140625" style="1" customWidth="1"/>
    <col min="15128" max="15128" width="14.5703125" style="1" customWidth="1"/>
    <col min="15129" max="15129" width="11.7109375" style="1" customWidth="1"/>
    <col min="15130" max="15130" width="11.42578125" style="1"/>
    <col min="15131" max="15131" width="13.7109375" style="1" customWidth="1"/>
    <col min="15132" max="15132" width="15.42578125" style="1" customWidth="1"/>
    <col min="15133" max="15133" width="15.85546875" style="1" customWidth="1"/>
    <col min="15134" max="15134" width="15.7109375" style="1" customWidth="1"/>
    <col min="15135" max="15135" width="5" style="1" bestFit="1" customWidth="1"/>
    <col min="15136" max="15136" width="6.42578125" style="1" bestFit="1" customWidth="1"/>
    <col min="15137" max="15137" width="5.42578125" style="1" bestFit="1" customWidth="1"/>
    <col min="15138" max="15138" width="4.28515625" style="1" bestFit="1" customWidth="1"/>
    <col min="15139" max="15139" width="5" style="1" bestFit="1" customWidth="1"/>
    <col min="15140" max="15140" width="4.5703125" style="1" bestFit="1" customWidth="1"/>
    <col min="15141" max="15141" width="4.140625" style="1" bestFit="1" customWidth="1"/>
    <col min="15142" max="15142" width="5.85546875" style="1" bestFit="1" customWidth="1"/>
    <col min="15143" max="15143" width="9.140625" style="1" bestFit="1" customWidth="1"/>
    <col min="15144" max="15144" width="6.5703125" style="1" bestFit="1" customWidth="1"/>
    <col min="15145" max="15145" width="8.85546875" style="1" bestFit="1" customWidth="1"/>
    <col min="15146" max="15146" width="8.28515625" style="1" bestFit="1" customWidth="1"/>
    <col min="15147" max="15360" width="11.42578125" style="1"/>
    <col min="15361" max="15361" width="13.7109375" style="1" customWidth="1"/>
    <col min="15362" max="15363" width="13.140625" style="1" customWidth="1"/>
    <col min="15364" max="15364" width="13" style="1" customWidth="1"/>
    <col min="15365" max="15365" width="14" style="1" customWidth="1"/>
    <col min="15366" max="15366" width="12.42578125" style="1" customWidth="1"/>
    <col min="15367" max="15367" width="17.28515625" style="1" customWidth="1"/>
    <col min="15368" max="15368" width="14.140625" style="1" customWidth="1"/>
    <col min="15369" max="15369" width="15.5703125" style="1" customWidth="1"/>
    <col min="15370" max="15370" width="14.7109375" style="1" customWidth="1"/>
    <col min="15371" max="15371" width="12.85546875" style="1" customWidth="1"/>
    <col min="15372" max="15372" width="12.7109375" style="1" customWidth="1"/>
    <col min="15373" max="15373" width="12.140625" style="1" customWidth="1"/>
    <col min="15374" max="15374" width="13" style="1" customWidth="1"/>
    <col min="15375" max="15375" width="15.28515625" style="1" customWidth="1"/>
    <col min="15376" max="15376" width="15.85546875" style="1" customWidth="1"/>
    <col min="15377" max="15377" width="13.7109375" style="1" customWidth="1"/>
    <col min="15378" max="15378" width="10.5703125" style="1" customWidth="1"/>
    <col min="15379" max="15379" width="11.85546875" style="1" customWidth="1"/>
    <col min="15380" max="15380" width="20" style="1" customWidth="1"/>
    <col min="15381" max="15381" width="16.5703125" style="1" customWidth="1"/>
    <col min="15382" max="15382" width="11.42578125" style="1"/>
    <col min="15383" max="15383" width="14.140625" style="1" customWidth="1"/>
    <col min="15384" max="15384" width="14.5703125" style="1" customWidth="1"/>
    <col min="15385" max="15385" width="11.7109375" style="1" customWidth="1"/>
    <col min="15386" max="15386" width="11.42578125" style="1"/>
    <col min="15387" max="15387" width="13.7109375" style="1" customWidth="1"/>
    <col min="15388" max="15388" width="15.42578125" style="1" customWidth="1"/>
    <col min="15389" max="15389" width="15.85546875" style="1" customWidth="1"/>
    <col min="15390" max="15390" width="15.7109375" style="1" customWidth="1"/>
    <col min="15391" max="15391" width="5" style="1" bestFit="1" customWidth="1"/>
    <col min="15392" max="15392" width="6.42578125" style="1" bestFit="1" customWidth="1"/>
    <col min="15393" max="15393" width="5.42578125" style="1" bestFit="1" customWidth="1"/>
    <col min="15394" max="15394" width="4.28515625" style="1" bestFit="1" customWidth="1"/>
    <col min="15395" max="15395" width="5" style="1" bestFit="1" customWidth="1"/>
    <col min="15396" max="15396" width="4.5703125" style="1" bestFit="1" customWidth="1"/>
    <col min="15397" max="15397" width="4.140625" style="1" bestFit="1" customWidth="1"/>
    <col min="15398" max="15398" width="5.85546875" style="1" bestFit="1" customWidth="1"/>
    <col min="15399" max="15399" width="9.140625" style="1" bestFit="1" customWidth="1"/>
    <col min="15400" max="15400" width="6.5703125" style="1" bestFit="1" customWidth="1"/>
    <col min="15401" max="15401" width="8.85546875" style="1" bestFit="1" customWidth="1"/>
    <col min="15402" max="15402" width="8.28515625" style="1" bestFit="1" customWidth="1"/>
    <col min="15403" max="15616" width="11.42578125" style="1"/>
    <col min="15617" max="15617" width="13.7109375" style="1" customWidth="1"/>
    <col min="15618" max="15619" width="13.140625" style="1" customWidth="1"/>
    <col min="15620" max="15620" width="13" style="1" customWidth="1"/>
    <col min="15621" max="15621" width="14" style="1" customWidth="1"/>
    <col min="15622" max="15622" width="12.42578125" style="1" customWidth="1"/>
    <col min="15623" max="15623" width="17.28515625" style="1" customWidth="1"/>
    <col min="15624" max="15624" width="14.140625" style="1" customWidth="1"/>
    <col min="15625" max="15625" width="15.5703125" style="1" customWidth="1"/>
    <col min="15626" max="15626" width="14.7109375" style="1" customWidth="1"/>
    <col min="15627" max="15627" width="12.85546875" style="1" customWidth="1"/>
    <col min="15628" max="15628" width="12.7109375" style="1" customWidth="1"/>
    <col min="15629" max="15629" width="12.140625" style="1" customWidth="1"/>
    <col min="15630" max="15630" width="13" style="1" customWidth="1"/>
    <col min="15631" max="15631" width="15.28515625" style="1" customWidth="1"/>
    <col min="15632" max="15632" width="15.85546875" style="1" customWidth="1"/>
    <col min="15633" max="15633" width="13.7109375" style="1" customWidth="1"/>
    <col min="15634" max="15634" width="10.5703125" style="1" customWidth="1"/>
    <col min="15635" max="15635" width="11.85546875" style="1" customWidth="1"/>
    <col min="15636" max="15636" width="20" style="1" customWidth="1"/>
    <col min="15637" max="15637" width="16.5703125" style="1" customWidth="1"/>
    <col min="15638" max="15638" width="11.42578125" style="1"/>
    <col min="15639" max="15639" width="14.140625" style="1" customWidth="1"/>
    <col min="15640" max="15640" width="14.5703125" style="1" customWidth="1"/>
    <col min="15641" max="15641" width="11.7109375" style="1" customWidth="1"/>
    <col min="15642" max="15642" width="11.42578125" style="1"/>
    <col min="15643" max="15643" width="13.7109375" style="1" customWidth="1"/>
    <col min="15644" max="15644" width="15.42578125" style="1" customWidth="1"/>
    <col min="15645" max="15645" width="15.85546875" style="1" customWidth="1"/>
    <col min="15646" max="15646" width="15.7109375" style="1" customWidth="1"/>
    <col min="15647" max="15647" width="5" style="1" bestFit="1" customWidth="1"/>
    <col min="15648" max="15648" width="6.42578125" style="1" bestFit="1" customWidth="1"/>
    <col min="15649" max="15649" width="5.42578125" style="1" bestFit="1" customWidth="1"/>
    <col min="15650" max="15650" width="4.28515625" style="1" bestFit="1" customWidth="1"/>
    <col min="15651" max="15651" width="5" style="1" bestFit="1" customWidth="1"/>
    <col min="15652" max="15652" width="4.5703125" style="1" bestFit="1" customWidth="1"/>
    <col min="15653" max="15653" width="4.140625" style="1" bestFit="1" customWidth="1"/>
    <col min="15654" max="15654" width="5.85546875" style="1" bestFit="1" customWidth="1"/>
    <col min="15655" max="15655" width="9.140625" style="1" bestFit="1" customWidth="1"/>
    <col min="15656" max="15656" width="6.5703125" style="1" bestFit="1" customWidth="1"/>
    <col min="15657" max="15657" width="8.85546875" style="1" bestFit="1" customWidth="1"/>
    <col min="15658" max="15658" width="8.28515625" style="1" bestFit="1" customWidth="1"/>
    <col min="15659" max="15872" width="11.42578125" style="1"/>
    <col min="15873" max="15873" width="13.7109375" style="1" customWidth="1"/>
    <col min="15874" max="15875" width="13.140625" style="1" customWidth="1"/>
    <col min="15876" max="15876" width="13" style="1" customWidth="1"/>
    <col min="15877" max="15877" width="14" style="1" customWidth="1"/>
    <col min="15878" max="15878" width="12.42578125" style="1" customWidth="1"/>
    <col min="15879" max="15879" width="17.28515625" style="1" customWidth="1"/>
    <col min="15880" max="15880" width="14.140625" style="1" customWidth="1"/>
    <col min="15881" max="15881" width="15.5703125" style="1" customWidth="1"/>
    <col min="15882" max="15882" width="14.7109375" style="1" customWidth="1"/>
    <col min="15883" max="15883" width="12.85546875" style="1" customWidth="1"/>
    <col min="15884" max="15884" width="12.7109375" style="1" customWidth="1"/>
    <col min="15885" max="15885" width="12.140625" style="1" customWidth="1"/>
    <col min="15886" max="15886" width="13" style="1" customWidth="1"/>
    <col min="15887" max="15887" width="15.28515625" style="1" customWidth="1"/>
    <col min="15888" max="15888" width="15.85546875" style="1" customWidth="1"/>
    <col min="15889" max="15889" width="13.7109375" style="1" customWidth="1"/>
    <col min="15890" max="15890" width="10.5703125" style="1" customWidth="1"/>
    <col min="15891" max="15891" width="11.85546875" style="1" customWidth="1"/>
    <col min="15892" max="15892" width="20" style="1" customWidth="1"/>
    <col min="15893" max="15893" width="16.5703125" style="1" customWidth="1"/>
    <col min="15894" max="15894" width="11.42578125" style="1"/>
    <col min="15895" max="15895" width="14.140625" style="1" customWidth="1"/>
    <col min="15896" max="15896" width="14.5703125" style="1" customWidth="1"/>
    <col min="15897" max="15897" width="11.7109375" style="1" customWidth="1"/>
    <col min="15898" max="15898" width="11.42578125" style="1"/>
    <col min="15899" max="15899" width="13.7109375" style="1" customWidth="1"/>
    <col min="15900" max="15900" width="15.42578125" style="1" customWidth="1"/>
    <col min="15901" max="15901" width="15.85546875" style="1" customWidth="1"/>
    <col min="15902" max="15902" width="15.7109375" style="1" customWidth="1"/>
    <col min="15903" max="15903" width="5" style="1" bestFit="1" customWidth="1"/>
    <col min="15904" max="15904" width="6.42578125" style="1" bestFit="1" customWidth="1"/>
    <col min="15905" max="15905" width="5.42578125" style="1" bestFit="1" customWidth="1"/>
    <col min="15906" max="15906" width="4.28515625" style="1" bestFit="1" customWidth="1"/>
    <col min="15907" max="15907" width="5" style="1" bestFit="1" customWidth="1"/>
    <col min="15908" max="15908" width="4.5703125" style="1" bestFit="1" customWidth="1"/>
    <col min="15909" max="15909" width="4.140625" style="1" bestFit="1" customWidth="1"/>
    <col min="15910" max="15910" width="5.85546875" style="1" bestFit="1" customWidth="1"/>
    <col min="15911" max="15911" width="9.140625" style="1" bestFit="1" customWidth="1"/>
    <col min="15912" max="15912" width="6.5703125" style="1" bestFit="1" customWidth="1"/>
    <col min="15913" max="15913" width="8.85546875" style="1" bestFit="1" customWidth="1"/>
    <col min="15914" max="15914" width="8.28515625" style="1" bestFit="1" customWidth="1"/>
    <col min="15915" max="16128" width="11.42578125" style="1"/>
    <col min="16129" max="16129" width="13.7109375" style="1" customWidth="1"/>
    <col min="16130" max="16131" width="13.140625" style="1" customWidth="1"/>
    <col min="16132" max="16132" width="13" style="1" customWidth="1"/>
    <col min="16133" max="16133" width="14" style="1" customWidth="1"/>
    <col min="16134" max="16134" width="12.42578125" style="1" customWidth="1"/>
    <col min="16135" max="16135" width="17.28515625" style="1" customWidth="1"/>
    <col min="16136" max="16136" width="14.140625" style="1" customWidth="1"/>
    <col min="16137" max="16137" width="15.5703125" style="1" customWidth="1"/>
    <col min="16138" max="16138" width="14.7109375" style="1" customWidth="1"/>
    <col min="16139" max="16139" width="12.85546875" style="1" customWidth="1"/>
    <col min="16140" max="16140" width="12.7109375" style="1" customWidth="1"/>
    <col min="16141" max="16141" width="12.140625" style="1" customWidth="1"/>
    <col min="16142" max="16142" width="13" style="1" customWidth="1"/>
    <col min="16143" max="16143" width="15.28515625" style="1" customWidth="1"/>
    <col min="16144" max="16144" width="15.85546875" style="1" customWidth="1"/>
    <col min="16145" max="16145" width="13.7109375" style="1" customWidth="1"/>
    <col min="16146" max="16146" width="10.5703125" style="1" customWidth="1"/>
    <col min="16147" max="16147" width="11.85546875" style="1" customWidth="1"/>
    <col min="16148" max="16148" width="20" style="1" customWidth="1"/>
    <col min="16149" max="16149" width="16.5703125" style="1" customWidth="1"/>
    <col min="16150" max="16150" width="11.42578125" style="1"/>
    <col min="16151" max="16151" width="14.140625" style="1" customWidth="1"/>
    <col min="16152" max="16152" width="14.5703125" style="1" customWidth="1"/>
    <col min="16153" max="16153" width="11.7109375" style="1" customWidth="1"/>
    <col min="16154" max="16154" width="11.42578125" style="1"/>
    <col min="16155" max="16155" width="13.7109375" style="1" customWidth="1"/>
    <col min="16156" max="16156" width="15.42578125" style="1" customWidth="1"/>
    <col min="16157" max="16157" width="15.85546875" style="1" customWidth="1"/>
    <col min="16158" max="16158" width="15.7109375" style="1" customWidth="1"/>
    <col min="16159" max="16159" width="5" style="1" bestFit="1" customWidth="1"/>
    <col min="16160" max="16160" width="6.42578125" style="1" bestFit="1" customWidth="1"/>
    <col min="16161" max="16161" width="5.42578125" style="1" bestFit="1" customWidth="1"/>
    <col min="16162" max="16162" width="4.28515625" style="1" bestFit="1" customWidth="1"/>
    <col min="16163" max="16163" width="5" style="1" bestFit="1" customWidth="1"/>
    <col min="16164" max="16164" width="4.5703125" style="1" bestFit="1" customWidth="1"/>
    <col min="16165" max="16165" width="4.140625" style="1" bestFit="1" customWidth="1"/>
    <col min="16166" max="16166" width="5.85546875" style="1" bestFit="1" customWidth="1"/>
    <col min="16167" max="16167" width="9.140625" style="1" bestFit="1" customWidth="1"/>
    <col min="16168" max="16168" width="6.5703125" style="1" bestFit="1" customWidth="1"/>
    <col min="16169" max="16169" width="8.85546875" style="1" bestFit="1" customWidth="1"/>
    <col min="16170" max="16170" width="8.28515625" style="1" bestFit="1" customWidth="1"/>
    <col min="16171" max="16384" width="11.42578125" style="1"/>
  </cols>
  <sheetData>
    <row r="1" spans="1:43" x14ac:dyDescent="0.25">
      <c r="A1" s="645" t="s">
        <v>0</v>
      </c>
      <c r="B1" s="645"/>
      <c r="C1" s="645"/>
      <c r="D1" s="645"/>
      <c r="E1" s="645"/>
      <c r="F1" s="645"/>
      <c r="G1" s="645"/>
      <c r="H1" s="645"/>
      <c r="I1" s="645"/>
      <c r="J1" s="645"/>
      <c r="K1" s="645"/>
      <c r="L1" s="645"/>
      <c r="M1" s="645"/>
      <c r="N1" s="645"/>
      <c r="O1" s="645"/>
      <c r="P1" s="645"/>
    </row>
    <row r="2" spans="1:43" x14ac:dyDescent="0.25">
      <c r="A2" s="645" t="s">
        <v>1</v>
      </c>
      <c r="B2" s="645"/>
      <c r="C2" s="645"/>
      <c r="D2" s="645"/>
      <c r="E2" s="645"/>
      <c r="F2" s="645"/>
      <c r="G2" s="645"/>
      <c r="H2" s="645"/>
      <c r="I2" s="645"/>
      <c r="J2" s="645"/>
      <c r="K2" s="645"/>
      <c r="L2" s="645"/>
      <c r="M2" s="645"/>
      <c r="N2" s="645"/>
      <c r="O2" s="645"/>
      <c r="P2" s="645"/>
    </row>
    <row r="3" spans="1:43" x14ac:dyDescent="0.25">
      <c r="A3" s="645" t="s">
        <v>111</v>
      </c>
      <c r="B3" s="645"/>
      <c r="C3" s="645"/>
      <c r="D3" s="645"/>
      <c r="E3" s="645"/>
      <c r="F3" s="645"/>
      <c r="G3" s="645"/>
      <c r="H3" s="645"/>
      <c r="I3" s="645"/>
      <c r="J3" s="645"/>
      <c r="K3" s="645"/>
      <c r="L3" s="645"/>
      <c r="M3" s="645"/>
      <c r="N3" s="645"/>
      <c r="O3" s="645"/>
      <c r="P3" s="645"/>
    </row>
    <row r="4" spans="1:43" x14ac:dyDescent="0.25">
      <c r="A4" s="645">
        <v>2013</v>
      </c>
      <c r="B4" s="645"/>
      <c r="C4" s="645"/>
      <c r="D4" s="645"/>
      <c r="E4" s="645"/>
      <c r="F4" s="645"/>
      <c r="G4" s="645"/>
      <c r="H4" s="645"/>
      <c r="I4" s="645"/>
      <c r="J4" s="645"/>
      <c r="K4" s="645"/>
      <c r="L4" s="645"/>
      <c r="M4" s="645"/>
      <c r="N4" s="645"/>
      <c r="O4" s="645"/>
      <c r="P4" s="645"/>
    </row>
    <row r="5" spans="1:43" x14ac:dyDescent="0.25">
      <c r="A5" s="646" t="s">
        <v>4</v>
      </c>
      <c r="B5" s="646"/>
      <c r="C5" s="20" t="s">
        <v>2325</v>
      </c>
      <c r="D5" s="20"/>
      <c r="E5" s="20"/>
      <c r="F5" s="20"/>
      <c r="G5" s="20"/>
      <c r="H5" s="20"/>
      <c r="I5" s="21"/>
      <c r="J5" s="21"/>
      <c r="K5" s="20"/>
      <c r="L5" s="21"/>
      <c r="M5" s="21"/>
      <c r="N5" s="21"/>
      <c r="O5" s="21"/>
      <c r="P5" s="21"/>
      <c r="Q5" s="22"/>
      <c r="R5" s="22"/>
      <c r="S5" s="22"/>
      <c r="T5" s="22"/>
      <c r="U5" s="22"/>
      <c r="V5" s="22"/>
      <c r="W5" s="22"/>
      <c r="X5" s="22"/>
      <c r="Y5" s="22"/>
      <c r="Z5" s="22"/>
      <c r="AA5" s="22"/>
      <c r="AB5" s="22"/>
      <c r="AC5" s="22"/>
      <c r="AD5" s="22"/>
    </row>
    <row r="6" spans="1:43" x14ac:dyDescent="0.25">
      <c r="I6" s="101">
        <f>I38-H38</f>
        <v>3567742093</v>
      </c>
    </row>
    <row r="7" spans="1:43" s="23" customFormat="1" ht="24" customHeight="1" x14ac:dyDescent="0.2">
      <c r="A7" s="647" t="s">
        <v>6</v>
      </c>
      <c r="B7" s="647" t="s">
        <v>7</v>
      </c>
      <c r="C7" s="647" t="s">
        <v>8</v>
      </c>
      <c r="D7" s="647" t="s">
        <v>9</v>
      </c>
      <c r="E7" s="647" t="s">
        <v>11</v>
      </c>
      <c r="F7" s="647" t="s">
        <v>12</v>
      </c>
      <c r="G7" s="647" t="s">
        <v>13</v>
      </c>
      <c r="H7" s="647" t="s">
        <v>112</v>
      </c>
      <c r="I7" s="679" t="s">
        <v>113</v>
      </c>
      <c r="J7" s="679" t="s">
        <v>114</v>
      </c>
      <c r="K7" s="647" t="s">
        <v>115</v>
      </c>
      <c r="L7" s="679" t="s">
        <v>116</v>
      </c>
      <c r="M7" s="679" t="s">
        <v>117</v>
      </c>
      <c r="N7" s="647" t="s">
        <v>118</v>
      </c>
      <c r="O7" s="657" t="s">
        <v>119</v>
      </c>
      <c r="P7" s="657" t="s">
        <v>120</v>
      </c>
      <c r="Q7" s="670" t="s">
        <v>121</v>
      </c>
      <c r="R7" s="670" t="s">
        <v>122</v>
      </c>
      <c r="S7" s="647" t="s">
        <v>123</v>
      </c>
      <c r="T7" s="672" t="s">
        <v>124</v>
      </c>
      <c r="U7" s="673"/>
      <c r="V7" s="673"/>
      <c r="W7" s="673"/>
      <c r="X7" s="673"/>
      <c r="Y7" s="673"/>
      <c r="Z7" s="673"/>
      <c r="AA7" s="673"/>
      <c r="AB7" s="673"/>
      <c r="AC7" s="673"/>
      <c r="AD7" s="674" t="s">
        <v>22</v>
      </c>
      <c r="AE7" s="676" t="s">
        <v>125</v>
      </c>
      <c r="AF7" s="677"/>
      <c r="AG7" s="677"/>
      <c r="AH7" s="677"/>
      <c r="AI7" s="677"/>
      <c r="AJ7" s="677"/>
      <c r="AK7" s="677"/>
      <c r="AL7" s="677"/>
      <c r="AM7" s="677"/>
      <c r="AN7" s="677"/>
      <c r="AO7" s="677"/>
      <c r="AP7" s="678"/>
    </row>
    <row r="8" spans="1:43" ht="36" customHeight="1" x14ac:dyDescent="0.25">
      <c r="A8" s="648"/>
      <c r="B8" s="648"/>
      <c r="C8" s="648"/>
      <c r="D8" s="648"/>
      <c r="E8" s="648"/>
      <c r="F8" s="648"/>
      <c r="G8" s="648"/>
      <c r="H8" s="648"/>
      <c r="I8" s="680"/>
      <c r="J8" s="680"/>
      <c r="K8" s="648"/>
      <c r="L8" s="680"/>
      <c r="M8" s="680"/>
      <c r="N8" s="648"/>
      <c r="O8" s="658"/>
      <c r="P8" s="658"/>
      <c r="Q8" s="671"/>
      <c r="R8" s="671"/>
      <c r="S8" s="649"/>
      <c r="T8" s="24" t="s">
        <v>126</v>
      </c>
      <c r="U8" s="24" t="s">
        <v>127</v>
      </c>
      <c r="V8" s="24" t="s">
        <v>128</v>
      </c>
      <c r="W8" s="25" t="s">
        <v>129</v>
      </c>
      <c r="X8" s="25" t="s">
        <v>130</v>
      </c>
      <c r="Y8" s="25" t="s">
        <v>131</v>
      </c>
      <c r="Z8" s="25" t="s">
        <v>132</v>
      </c>
      <c r="AA8" s="26" t="s">
        <v>133</v>
      </c>
      <c r="AB8" s="25" t="s">
        <v>134</v>
      </c>
      <c r="AC8" s="25" t="s">
        <v>135</v>
      </c>
      <c r="AD8" s="675"/>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3" ht="124.5" customHeight="1" x14ac:dyDescent="0.25">
      <c r="A9" s="28" t="s">
        <v>483</v>
      </c>
      <c r="B9" s="28" t="s">
        <v>550</v>
      </c>
      <c r="C9" s="28" t="s">
        <v>1904</v>
      </c>
      <c r="D9" s="28">
        <v>241310000</v>
      </c>
      <c r="E9" s="29" t="s">
        <v>2326</v>
      </c>
      <c r="F9" s="28" t="s">
        <v>2327</v>
      </c>
      <c r="G9" s="28" t="s">
        <v>2328</v>
      </c>
      <c r="H9" s="30">
        <v>30076331435</v>
      </c>
      <c r="I9" s="413">
        <v>33215122464</v>
      </c>
      <c r="J9" s="31"/>
      <c r="K9" s="32">
        <v>0</v>
      </c>
      <c r="L9" s="31"/>
      <c r="M9" s="31"/>
      <c r="N9" s="32">
        <v>30076331435</v>
      </c>
      <c r="O9" s="32"/>
      <c r="P9" s="32"/>
      <c r="Q9" s="31">
        <v>3644474648</v>
      </c>
      <c r="R9" s="31"/>
      <c r="S9" s="32">
        <f>Q9+R9</f>
        <v>3644474648</v>
      </c>
      <c r="T9" s="33">
        <v>0</v>
      </c>
      <c r="U9" s="33">
        <v>0</v>
      </c>
      <c r="V9" s="33">
        <v>0</v>
      </c>
      <c r="W9" s="34"/>
      <c r="X9" s="34"/>
      <c r="Y9" s="34"/>
      <c r="Z9" s="34"/>
      <c r="AA9" s="35">
        <v>0</v>
      </c>
      <c r="AB9" s="34"/>
      <c r="AC9" s="34"/>
      <c r="AD9" s="12"/>
      <c r="AE9" s="37">
        <v>0</v>
      </c>
      <c r="AF9" s="37">
        <v>0</v>
      </c>
      <c r="AG9" s="37">
        <v>0</v>
      </c>
      <c r="AH9" s="37">
        <v>0</v>
      </c>
      <c r="AI9" s="37">
        <v>0</v>
      </c>
      <c r="AJ9" s="37">
        <v>0</v>
      </c>
      <c r="AK9" s="37">
        <v>0</v>
      </c>
      <c r="AL9" s="37">
        <v>0</v>
      </c>
      <c r="AM9" s="37">
        <v>0</v>
      </c>
      <c r="AN9" s="37">
        <v>0</v>
      </c>
      <c r="AO9" s="37">
        <v>0</v>
      </c>
      <c r="AP9" s="37">
        <v>0</v>
      </c>
      <c r="AQ9" s="362"/>
    </row>
    <row r="10" spans="1:43" ht="92.25" customHeight="1" x14ac:dyDescent="0.25">
      <c r="A10" s="28">
        <v>0</v>
      </c>
      <c r="B10" s="28">
        <v>0</v>
      </c>
      <c r="C10" s="28">
        <v>0</v>
      </c>
      <c r="D10" s="28">
        <v>0</v>
      </c>
      <c r="E10" s="29">
        <v>0</v>
      </c>
      <c r="F10" s="28">
        <v>0</v>
      </c>
      <c r="G10" s="28">
        <v>0</v>
      </c>
      <c r="H10" s="30">
        <v>0</v>
      </c>
      <c r="I10" s="414"/>
      <c r="J10" s="38"/>
      <c r="K10" s="32">
        <v>0</v>
      </c>
      <c r="L10" s="38"/>
      <c r="M10" s="38"/>
      <c r="N10" s="32">
        <v>0</v>
      </c>
      <c r="O10" s="39">
        <v>0</v>
      </c>
      <c r="P10" s="39">
        <v>0</v>
      </c>
      <c r="Q10" s="38"/>
      <c r="R10" s="38"/>
      <c r="S10" s="32">
        <f t="shared" ref="S10:S41" si="0">Q10+R10</f>
        <v>0</v>
      </c>
      <c r="T10" s="33" t="s">
        <v>2329</v>
      </c>
      <c r="U10" s="33" t="s">
        <v>2330</v>
      </c>
      <c r="V10" s="33">
        <v>10</v>
      </c>
      <c r="W10" s="12">
        <v>10</v>
      </c>
      <c r="X10" s="12"/>
      <c r="Y10" s="12">
        <v>10</v>
      </c>
      <c r="Z10" s="12"/>
      <c r="AA10" s="35">
        <v>330</v>
      </c>
      <c r="AB10" s="12">
        <v>150</v>
      </c>
      <c r="AC10" s="12"/>
      <c r="AD10" s="12"/>
      <c r="AE10" s="37">
        <v>0</v>
      </c>
      <c r="AF10" s="37" t="s">
        <v>179</v>
      </c>
      <c r="AG10" s="37" t="s">
        <v>179</v>
      </c>
      <c r="AH10" s="37" t="s">
        <v>179</v>
      </c>
      <c r="AI10" s="37" t="s">
        <v>179</v>
      </c>
      <c r="AJ10" s="37" t="s">
        <v>179</v>
      </c>
      <c r="AK10" s="37" t="s">
        <v>179</v>
      </c>
      <c r="AL10" s="37" t="s">
        <v>179</v>
      </c>
      <c r="AM10" s="37" t="s">
        <v>179</v>
      </c>
      <c r="AN10" s="37" t="s">
        <v>179</v>
      </c>
      <c r="AO10" s="37" t="s">
        <v>179</v>
      </c>
      <c r="AP10" s="37" t="s">
        <v>179</v>
      </c>
      <c r="AQ10" s="362"/>
    </row>
    <row r="11" spans="1:43" ht="70.5" customHeight="1" x14ac:dyDescent="0.25">
      <c r="A11" s="28">
        <v>0</v>
      </c>
      <c r="B11" s="28">
        <v>0</v>
      </c>
      <c r="C11" s="28">
        <v>0</v>
      </c>
      <c r="D11" s="28">
        <v>0</v>
      </c>
      <c r="E11" s="29">
        <v>0</v>
      </c>
      <c r="F11" s="28">
        <v>0</v>
      </c>
      <c r="G11" s="28">
        <v>0</v>
      </c>
      <c r="H11" s="30">
        <v>0</v>
      </c>
      <c r="I11" s="414"/>
      <c r="J11" s="38"/>
      <c r="K11" s="32">
        <v>0</v>
      </c>
      <c r="L11" s="38"/>
      <c r="M11" s="38"/>
      <c r="N11" s="32">
        <v>0</v>
      </c>
      <c r="O11" s="39">
        <v>0</v>
      </c>
      <c r="P11" s="39">
        <v>0</v>
      </c>
      <c r="Q11" s="38"/>
      <c r="R11" s="38"/>
      <c r="S11" s="32">
        <f t="shared" si="0"/>
        <v>0</v>
      </c>
      <c r="T11" s="33" t="s">
        <v>2331</v>
      </c>
      <c r="U11" s="33" t="s">
        <v>1050</v>
      </c>
      <c r="V11" s="33">
        <v>3</v>
      </c>
      <c r="W11" s="12">
        <v>0</v>
      </c>
      <c r="X11" s="12"/>
      <c r="Y11" s="12">
        <v>3</v>
      </c>
      <c r="Z11" s="12"/>
      <c r="AA11" s="35">
        <v>240</v>
      </c>
      <c r="AB11" s="12">
        <v>120</v>
      </c>
      <c r="AC11" s="12"/>
      <c r="AD11" s="12" t="s">
        <v>2332</v>
      </c>
      <c r="AE11" s="37">
        <v>0</v>
      </c>
      <c r="AF11" s="37">
        <v>0</v>
      </c>
      <c r="AG11" s="37">
        <v>0</v>
      </c>
      <c r="AH11" s="37">
        <v>0</v>
      </c>
      <c r="AI11" s="37" t="s">
        <v>179</v>
      </c>
      <c r="AJ11" s="37" t="s">
        <v>179</v>
      </c>
      <c r="AK11" s="37" t="s">
        <v>179</v>
      </c>
      <c r="AL11" s="37" t="s">
        <v>179</v>
      </c>
      <c r="AM11" s="37" t="s">
        <v>179</v>
      </c>
      <c r="AN11" s="37" t="s">
        <v>179</v>
      </c>
      <c r="AO11" s="37" t="s">
        <v>179</v>
      </c>
      <c r="AP11" s="37" t="s">
        <v>179</v>
      </c>
      <c r="AQ11" s="362"/>
    </row>
    <row r="12" spans="1:43" ht="69" customHeight="1" x14ac:dyDescent="0.25">
      <c r="A12" s="28">
        <v>0</v>
      </c>
      <c r="B12" s="28">
        <v>0</v>
      </c>
      <c r="C12" s="28">
        <v>0</v>
      </c>
      <c r="D12" s="28">
        <v>0</v>
      </c>
      <c r="E12" s="29">
        <v>0</v>
      </c>
      <c r="F12" s="28">
        <v>0</v>
      </c>
      <c r="G12" s="28">
        <v>0</v>
      </c>
      <c r="H12" s="30">
        <v>0</v>
      </c>
      <c r="I12" s="414"/>
      <c r="J12" s="38"/>
      <c r="K12" s="32">
        <v>0</v>
      </c>
      <c r="L12" s="38"/>
      <c r="M12" s="38"/>
      <c r="N12" s="32">
        <v>0</v>
      </c>
      <c r="O12" s="39">
        <v>0</v>
      </c>
      <c r="P12" s="39">
        <v>0</v>
      </c>
      <c r="Q12" s="38"/>
      <c r="R12" s="38"/>
      <c r="S12" s="32">
        <f t="shared" si="0"/>
        <v>0</v>
      </c>
      <c r="T12" s="33" t="s">
        <v>2333</v>
      </c>
      <c r="U12" s="33" t="s">
        <v>1050</v>
      </c>
      <c r="V12" s="33">
        <v>5</v>
      </c>
      <c r="W12" s="12"/>
      <c r="X12" s="12"/>
      <c r="Y12" s="12">
        <v>5</v>
      </c>
      <c r="Z12" s="12"/>
      <c r="AA12" s="35">
        <v>240</v>
      </c>
      <c r="AB12" s="12">
        <v>120</v>
      </c>
      <c r="AC12" s="12"/>
      <c r="AD12" s="12" t="s">
        <v>2334</v>
      </c>
      <c r="AE12" s="37">
        <v>0</v>
      </c>
      <c r="AF12" s="37">
        <v>0</v>
      </c>
      <c r="AG12" s="37">
        <v>0</v>
      </c>
      <c r="AH12" s="37">
        <v>0</v>
      </c>
      <c r="AI12" s="37" t="s">
        <v>179</v>
      </c>
      <c r="AJ12" s="37" t="s">
        <v>179</v>
      </c>
      <c r="AK12" s="37" t="s">
        <v>179</v>
      </c>
      <c r="AL12" s="37" t="s">
        <v>179</v>
      </c>
      <c r="AM12" s="37" t="s">
        <v>179</v>
      </c>
      <c r="AN12" s="37" t="s">
        <v>179</v>
      </c>
      <c r="AO12" s="37" t="s">
        <v>179</v>
      </c>
      <c r="AP12" s="37" t="s">
        <v>179</v>
      </c>
      <c r="AQ12" s="362"/>
    </row>
    <row r="13" spans="1:43" ht="48" x14ac:dyDescent="0.25">
      <c r="A13" s="28">
        <v>0</v>
      </c>
      <c r="B13" s="28">
        <v>0</v>
      </c>
      <c r="C13" s="28">
        <v>0</v>
      </c>
      <c r="D13" s="28">
        <v>0</v>
      </c>
      <c r="E13" s="29">
        <v>0</v>
      </c>
      <c r="F13" s="28">
        <v>0</v>
      </c>
      <c r="G13" s="28">
        <v>0</v>
      </c>
      <c r="H13" s="30">
        <v>0</v>
      </c>
      <c r="I13" s="414"/>
      <c r="J13" s="38"/>
      <c r="K13" s="32">
        <v>0</v>
      </c>
      <c r="L13" s="38"/>
      <c r="M13" s="38"/>
      <c r="N13" s="32">
        <v>0</v>
      </c>
      <c r="O13" s="39">
        <v>0</v>
      </c>
      <c r="P13" s="39">
        <v>0</v>
      </c>
      <c r="Q13" s="38"/>
      <c r="R13" s="38"/>
      <c r="S13" s="32">
        <f t="shared" si="0"/>
        <v>0</v>
      </c>
      <c r="T13" s="33" t="s">
        <v>2335</v>
      </c>
      <c r="U13" s="33" t="s">
        <v>2336</v>
      </c>
      <c r="V13" s="33">
        <v>16</v>
      </c>
      <c r="W13" s="12"/>
      <c r="X13" s="12"/>
      <c r="Y13" s="12"/>
      <c r="Z13" s="12"/>
      <c r="AA13" s="35">
        <v>240</v>
      </c>
      <c r="AB13" s="12">
        <v>160</v>
      </c>
      <c r="AC13" s="12"/>
      <c r="AD13" s="12"/>
      <c r="AE13" s="37">
        <v>0</v>
      </c>
      <c r="AF13" s="37">
        <v>0</v>
      </c>
      <c r="AG13" s="37">
        <v>0</v>
      </c>
      <c r="AH13" s="37">
        <v>0</v>
      </c>
      <c r="AI13" s="37" t="s">
        <v>179</v>
      </c>
      <c r="AJ13" s="37" t="s">
        <v>179</v>
      </c>
      <c r="AK13" s="37" t="s">
        <v>179</v>
      </c>
      <c r="AL13" s="37" t="s">
        <v>179</v>
      </c>
      <c r="AM13" s="37" t="s">
        <v>179</v>
      </c>
      <c r="AN13" s="37" t="s">
        <v>179</v>
      </c>
      <c r="AO13" s="37" t="s">
        <v>179</v>
      </c>
      <c r="AP13" s="37" t="s">
        <v>179</v>
      </c>
      <c r="AQ13" s="362"/>
    </row>
    <row r="14" spans="1:43" ht="108" x14ac:dyDescent="0.25">
      <c r="A14" s="28" t="s">
        <v>483</v>
      </c>
      <c r="B14" s="28" t="s">
        <v>550</v>
      </c>
      <c r="C14" s="28" t="s">
        <v>1904</v>
      </c>
      <c r="D14" s="28">
        <v>241310000</v>
      </c>
      <c r="E14" s="29" t="s">
        <v>2337</v>
      </c>
      <c r="F14" s="28" t="s">
        <v>2338</v>
      </c>
      <c r="G14" s="28" t="s">
        <v>2339</v>
      </c>
      <c r="H14" s="30">
        <v>400000000</v>
      </c>
      <c r="I14" s="414">
        <v>0</v>
      </c>
      <c r="J14" s="38"/>
      <c r="K14" s="32">
        <v>0</v>
      </c>
      <c r="L14" s="38"/>
      <c r="M14" s="38"/>
      <c r="N14" s="32">
        <v>400000000</v>
      </c>
      <c r="O14" s="39">
        <v>0</v>
      </c>
      <c r="P14" s="39">
        <v>0</v>
      </c>
      <c r="Q14" s="38">
        <v>0</v>
      </c>
      <c r="R14" s="38"/>
      <c r="S14" s="32">
        <f t="shared" si="0"/>
        <v>0</v>
      </c>
      <c r="T14" s="33">
        <v>0</v>
      </c>
      <c r="U14" s="33">
        <v>0</v>
      </c>
      <c r="V14" s="33">
        <v>0</v>
      </c>
      <c r="W14" s="12"/>
      <c r="X14" s="12"/>
      <c r="Y14" s="12"/>
      <c r="Z14" s="12"/>
      <c r="AA14" s="35">
        <v>0</v>
      </c>
      <c r="AB14" s="12"/>
      <c r="AC14" s="12"/>
      <c r="AD14" s="12"/>
      <c r="AE14" s="37">
        <v>0</v>
      </c>
      <c r="AF14" s="37">
        <v>0</v>
      </c>
      <c r="AG14" s="37">
        <v>0</v>
      </c>
      <c r="AH14" s="37">
        <v>0</v>
      </c>
      <c r="AI14" s="37">
        <v>0</v>
      </c>
      <c r="AJ14" s="37">
        <v>0</v>
      </c>
      <c r="AK14" s="37">
        <v>0</v>
      </c>
      <c r="AL14" s="37">
        <v>0</v>
      </c>
      <c r="AM14" s="37">
        <v>0</v>
      </c>
      <c r="AN14" s="37">
        <v>0</v>
      </c>
      <c r="AO14" s="37">
        <v>0</v>
      </c>
      <c r="AP14" s="37">
        <v>0</v>
      </c>
      <c r="AQ14" s="362"/>
    </row>
    <row r="15" spans="1:43" ht="48" x14ac:dyDescent="0.25">
      <c r="A15" s="28">
        <v>0</v>
      </c>
      <c r="B15" s="28">
        <v>0</v>
      </c>
      <c r="C15" s="28">
        <v>0</v>
      </c>
      <c r="D15" s="28">
        <v>0</v>
      </c>
      <c r="E15" s="29">
        <v>0</v>
      </c>
      <c r="F15" s="28">
        <v>0</v>
      </c>
      <c r="G15" s="28">
        <v>0</v>
      </c>
      <c r="H15" s="30">
        <v>0</v>
      </c>
      <c r="I15" s="414"/>
      <c r="J15" s="38"/>
      <c r="K15" s="32">
        <v>0</v>
      </c>
      <c r="L15" s="38"/>
      <c r="M15" s="38"/>
      <c r="N15" s="32">
        <v>0</v>
      </c>
      <c r="O15" s="39">
        <v>0</v>
      </c>
      <c r="P15" s="39">
        <v>0</v>
      </c>
      <c r="Q15" s="38"/>
      <c r="R15" s="38"/>
      <c r="S15" s="32">
        <f t="shared" si="0"/>
        <v>0</v>
      </c>
      <c r="T15" s="33" t="s">
        <v>2340</v>
      </c>
      <c r="U15" s="33" t="s">
        <v>1050</v>
      </c>
      <c r="V15" s="33">
        <v>8</v>
      </c>
      <c r="W15" s="12">
        <v>6</v>
      </c>
      <c r="X15" s="12"/>
      <c r="Y15" s="12">
        <v>6</v>
      </c>
      <c r="Z15" s="12"/>
      <c r="AA15" s="35">
        <v>60</v>
      </c>
      <c r="AB15" s="12">
        <v>60</v>
      </c>
      <c r="AC15" s="12"/>
      <c r="AD15" s="12"/>
      <c r="AE15" s="37">
        <v>0</v>
      </c>
      <c r="AF15" s="37">
        <v>0</v>
      </c>
      <c r="AG15" s="37">
        <v>0</v>
      </c>
      <c r="AH15" s="37">
        <v>0</v>
      </c>
      <c r="AI15" s="37" t="s">
        <v>179</v>
      </c>
      <c r="AJ15" s="37" t="s">
        <v>179</v>
      </c>
      <c r="AK15" s="37">
        <v>0</v>
      </c>
      <c r="AL15" s="37">
        <v>0</v>
      </c>
      <c r="AM15" s="37">
        <v>0</v>
      </c>
      <c r="AN15" s="37">
        <v>0</v>
      </c>
      <c r="AO15" s="37">
        <v>0</v>
      </c>
      <c r="AP15" s="37">
        <v>0</v>
      </c>
      <c r="AQ15" s="362"/>
    </row>
    <row r="16" spans="1:43" ht="48" x14ac:dyDescent="0.25">
      <c r="A16" s="28">
        <v>0</v>
      </c>
      <c r="B16" s="28">
        <v>0</v>
      </c>
      <c r="C16" s="28">
        <v>0</v>
      </c>
      <c r="D16" s="28">
        <v>0</v>
      </c>
      <c r="E16" s="29">
        <v>0</v>
      </c>
      <c r="F16" s="28">
        <v>0</v>
      </c>
      <c r="G16" s="28">
        <v>0</v>
      </c>
      <c r="H16" s="30">
        <v>0</v>
      </c>
      <c r="I16" s="414"/>
      <c r="J16" s="38"/>
      <c r="K16" s="32">
        <v>0</v>
      </c>
      <c r="L16" s="38"/>
      <c r="M16" s="38"/>
      <c r="N16" s="32">
        <v>0</v>
      </c>
      <c r="O16" s="39">
        <v>0</v>
      </c>
      <c r="P16" s="39">
        <v>0</v>
      </c>
      <c r="Q16" s="38"/>
      <c r="R16" s="38"/>
      <c r="S16" s="32">
        <f t="shared" si="0"/>
        <v>0</v>
      </c>
      <c r="T16" s="33" t="s">
        <v>2341</v>
      </c>
      <c r="U16" s="33" t="s">
        <v>1050</v>
      </c>
      <c r="V16" s="33">
        <v>5</v>
      </c>
      <c r="W16" s="12">
        <v>0</v>
      </c>
      <c r="X16" s="12"/>
      <c r="Y16" s="12">
        <v>0</v>
      </c>
      <c r="Z16" s="12"/>
      <c r="AA16" s="35">
        <v>60</v>
      </c>
      <c r="AB16" s="12">
        <v>60</v>
      </c>
      <c r="AC16" s="12"/>
      <c r="AD16" s="12" t="s">
        <v>2334</v>
      </c>
      <c r="AE16" s="37">
        <v>0</v>
      </c>
      <c r="AF16" s="37">
        <v>0</v>
      </c>
      <c r="AG16" s="37">
        <v>0</v>
      </c>
      <c r="AH16" s="37">
        <v>0</v>
      </c>
      <c r="AI16" s="37" t="s">
        <v>179</v>
      </c>
      <c r="AJ16" s="37" t="s">
        <v>179</v>
      </c>
      <c r="AK16" s="37">
        <v>0</v>
      </c>
      <c r="AL16" s="37">
        <v>0</v>
      </c>
      <c r="AM16" s="37">
        <v>0</v>
      </c>
      <c r="AN16" s="37">
        <v>0</v>
      </c>
      <c r="AO16" s="37">
        <v>0</v>
      </c>
      <c r="AP16" s="37">
        <v>0</v>
      </c>
      <c r="AQ16" s="362"/>
    </row>
    <row r="17" spans="1:43" ht="72" x14ac:dyDescent="0.25">
      <c r="A17" s="28" t="s">
        <v>483</v>
      </c>
      <c r="B17" s="28" t="s">
        <v>550</v>
      </c>
      <c r="C17" s="28" t="s">
        <v>1904</v>
      </c>
      <c r="D17" s="28">
        <v>241310000</v>
      </c>
      <c r="E17" s="29" t="s">
        <v>2342</v>
      </c>
      <c r="F17" s="28" t="s">
        <v>2343</v>
      </c>
      <c r="G17" s="28" t="s">
        <v>2344</v>
      </c>
      <c r="H17" s="30">
        <v>2287520000</v>
      </c>
      <c r="I17" s="30">
        <v>4161486287</v>
      </c>
      <c r="J17" s="38"/>
      <c r="K17" s="32">
        <v>0</v>
      </c>
      <c r="L17" s="38"/>
      <c r="M17" s="38"/>
      <c r="N17" s="30">
        <f>H17+K17</f>
        <v>2287520000</v>
      </c>
      <c r="O17" s="32">
        <f>I17+L17</f>
        <v>4161486287</v>
      </c>
      <c r="P17" s="32">
        <f>J17+M17</f>
        <v>0</v>
      </c>
      <c r="Q17" s="31">
        <v>0</v>
      </c>
      <c r="R17" s="31"/>
      <c r="S17" s="32">
        <f t="shared" si="0"/>
        <v>0</v>
      </c>
      <c r="T17" s="33">
        <v>0</v>
      </c>
      <c r="U17" s="33">
        <v>0</v>
      </c>
      <c r="V17" s="33">
        <v>0</v>
      </c>
      <c r="W17" s="12"/>
      <c r="X17" s="12"/>
      <c r="Y17" s="12"/>
      <c r="Z17" s="12"/>
      <c r="AA17" s="35">
        <v>0</v>
      </c>
      <c r="AB17" s="12"/>
      <c r="AC17" s="12"/>
      <c r="AD17" s="12"/>
      <c r="AE17" s="37">
        <v>0</v>
      </c>
      <c r="AF17" s="37">
        <v>0</v>
      </c>
      <c r="AG17" s="37">
        <v>0</v>
      </c>
      <c r="AH17" s="37">
        <v>0</v>
      </c>
      <c r="AI17" s="37">
        <v>0</v>
      </c>
      <c r="AJ17" s="37">
        <v>0</v>
      </c>
      <c r="AK17" s="37">
        <v>0</v>
      </c>
      <c r="AL17" s="37">
        <v>0</v>
      </c>
      <c r="AM17" s="37">
        <v>0</v>
      </c>
      <c r="AN17" s="37">
        <v>0</v>
      </c>
      <c r="AO17" s="37">
        <v>0</v>
      </c>
      <c r="AP17" s="37">
        <v>0</v>
      </c>
      <c r="AQ17" s="362"/>
    </row>
    <row r="18" spans="1:43" ht="60" x14ac:dyDescent="0.25">
      <c r="A18" s="28">
        <v>0</v>
      </c>
      <c r="B18" s="28">
        <v>0</v>
      </c>
      <c r="C18" s="28">
        <v>0</v>
      </c>
      <c r="D18" s="28">
        <v>0</v>
      </c>
      <c r="E18" s="29">
        <v>0</v>
      </c>
      <c r="F18" s="28">
        <v>0</v>
      </c>
      <c r="G18" s="28">
        <v>0</v>
      </c>
      <c r="H18" s="30">
        <v>0</v>
      </c>
      <c r="I18" s="414"/>
      <c r="J18" s="38"/>
      <c r="K18" s="32">
        <v>0</v>
      </c>
      <c r="L18" s="38"/>
      <c r="M18" s="38"/>
      <c r="N18" s="30">
        <f t="shared" ref="N18:P41" si="1">H18+K18</f>
        <v>0</v>
      </c>
      <c r="O18" s="32">
        <f t="shared" si="1"/>
        <v>0</v>
      </c>
      <c r="P18" s="32">
        <f t="shared" si="1"/>
        <v>0</v>
      </c>
      <c r="Q18" s="31"/>
      <c r="R18" s="31"/>
      <c r="S18" s="32">
        <f t="shared" si="0"/>
        <v>0</v>
      </c>
      <c r="T18" s="33" t="s">
        <v>2345</v>
      </c>
      <c r="U18" s="33" t="s">
        <v>1050</v>
      </c>
      <c r="V18" s="33">
        <v>14</v>
      </c>
      <c r="W18" s="12"/>
      <c r="X18" s="12"/>
      <c r="Y18" s="12"/>
      <c r="Z18" s="12"/>
      <c r="AA18" s="35">
        <v>240</v>
      </c>
      <c r="AB18" s="12">
        <v>160</v>
      </c>
      <c r="AC18" s="12"/>
      <c r="AD18" s="12" t="s">
        <v>2334</v>
      </c>
      <c r="AE18" s="37">
        <v>0</v>
      </c>
      <c r="AF18" s="37">
        <v>0</v>
      </c>
      <c r="AG18" s="37">
        <v>0</v>
      </c>
      <c r="AH18" s="37">
        <v>0</v>
      </c>
      <c r="AI18" s="37" t="s">
        <v>179</v>
      </c>
      <c r="AJ18" s="37" t="s">
        <v>179</v>
      </c>
      <c r="AK18" s="37" t="s">
        <v>179</v>
      </c>
      <c r="AL18" s="37" t="s">
        <v>179</v>
      </c>
      <c r="AM18" s="37" t="s">
        <v>179</v>
      </c>
      <c r="AN18" s="37" t="s">
        <v>179</v>
      </c>
      <c r="AO18" s="37" t="s">
        <v>179</v>
      </c>
      <c r="AP18" s="37" t="s">
        <v>179</v>
      </c>
      <c r="AQ18" s="362"/>
    </row>
    <row r="19" spans="1:43" ht="96" x14ac:dyDescent="0.25">
      <c r="A19" s="28" t="s">
        <v>483</v>
      </c>
      <c r="B19" s="28" t="s">
        <v>550</v>
      </c>
      <c r="C19" s="28" t="s">
        <v>1904</v>
      </c>
      <c r="D19" s="28">
        <v>241310000</v>
      </c>
      <c r="E19" s="29" t="s">
        <v>2346</v>
      </c>
      <c r="F19" s="28" t="s">
        <v>2347</v>
      </c>
      <c r="G19" s="28" t="s">
        <v>2348</v>
      </c>
      <c r="H19" s="30">
        <v>142860000</v>
      </c>
      <c r="I19" s="414">
        <v>0</v>
      </c>
      <c r="J19" s="38"/>
      <c r="K19" s="32">
        <v>0</v>
      </c>
      <c r="L19" s="38"/>
      <c r="M19" s="38"/>
      <c r="N19" s="30">
        <f t="shared" si="1"/>
        <v>142860000</v>
      </c>
      <c r="O19" s="32">
        <f t="shared" si="1"/>
        <v>0</v>
      </c>
      <c r="P19" s="32">
        <f t="shared" si="1"/>
        <v>0</v>
      </c>
      <c r="Q19" s="31">
        <v>0</v>
      </c>
      <c r="R19" s="31"/>
      <c r="S19" s="32">
        <f t="shared" si="0"/>
        <v>0</v>
      </c>
      <c r="T19" s="33">
        <v>0</v>
      </c>
      <c r="U19" s="33">
        <v>0</v>
      </c>
      <c r="V19" s="33">
        <v>0</v>
      </c>
      <c r="W19" s="12"/>
      <c r="X19" s="12"/>
      <c r="Y19" s="12"/>
      <c r="Z19" s="12"/>
      <c r="AA19" s="35">
        <v>0</v>
      </c>
      <c r="AB19" s="12"/>
      <c r="AC19" s="12"/>
      <c r="AD19" s="12"/>
      <c r="AE19" s="37">
        <v>0</v>
      </c>
      <c r="AF19" s="37">
        <v>0</v>
      </c>
      <c r="AG19" s="37">
        <v>0</v>
      </c>
      <c r="AH19" s="37">
        <v>0</v>
      </c>
      <c r="AI19" s="37">
        <v>0</v>
      </c>
      <c r="AJ19" s="37">
        <v>0</v>
      </c>
      <c r="AK19" s="37">
        <v>0</v>
      </c>
      <c r="AL19" s="37">
        <v>0</v>
      </c>
      <c r="AM19" s="37">
        <v>0</v>
      </c>
      <c r="AN19" s="37">
        <v>0</v>
      </c>
      <c r="AO19" s="37">
        <v>0</v>
      </c>
      <c r="AP19" s="37">
        <v>0</v>
      </c>
      <c r="AQ19" s="362"/>
    </row>
    <row r="20" spans="1:43" ht="132" x14ac:dyDescent="0.25">
      <c r="A20" s="28">
        <v>0</v>
      </c>
      <c r="B20" s="28">
        <v>0</v>
      </c>
      <c r="C20" s="28">
        <v>0</v>
      </c>
      <c r="D20" s="28">
        <v>0</v>
      </c>
      <c r="E20" s="29">
        <v>0</v>
      </c>
      <c r="F20" s="28">
        <v>0</v>
      </c>
      <c r="G20" s="28">
        <v>0</v>
      </c>
      <c r="H20" s="30">
        <v>0</v>
      </c>
      <c r="I20" s="414"/>
      <c r="J20" s="38"/>
      <c r="K20" s="32">
        <v>0</v>
      </c>
      <c r="L20" s="38"/>
      <c r="M20" s="38"/>
      <c r="N20" s="30">
        <f t="shared" si="1"/>
        <v>0</v>
      </c>
      <c r="O20" s="32">
        <f t="shared" si="1"/>
        <v>0</v>
      </c>
      <c r="P20" s="32">
        <f t="shared" si="1"/>
        <v>0</v>
      </c>
      <c r="Q20" s="31"/>
      <c r="R20" s="31"/>
      <c r="S20" s="32">
        <f t="shared" si="0"/>
        <v>0</v>
      </c>
      <c r="T20" s="33" t="s">
        <v>2349</v>
      </c>
      <c r="U20" s="33" t="s">
        <v>2350</v>
      </c>
      <c r="V20" s="33">
        <v>80</v>
      </c>
      <c r="W20" s="12">
        <v>68</v>
      </c>
      <c r="X20" s="12"/>
      <c r="Y20" s="12">
        <v>68</v>
      </c>
      <c r="Z20" s="12"/>
      <c r="AA20" s="35">
        <v>180</v>
      </c>
      <c r="AB20" s="12">
        <v>60</v>
      </c>
      <c r="AC20" s="12"/>
      <c r="AD20" s="12" t="s">
        <v>2351</v>
      </c>
      <c r="AE20" s="37">
        <v>0</v>
      </c>
      <c r="AF20" s="37">
        <v>0</v>
      </c>
      <c r="AG20" s="37">
        <v>0</v>
      </c>
      <c r="AH20" s="37">
        <v>0</v>
      </c>
      <c r="AI20" s="37">
        <v>0</v>
      </c>
      <c r="AJ20" s="37" t="s">
        <v>179</v>
      </c>
      <c r="AK20" s="37" t="s">
        <v>179</v>
      </c>
      <c r="AL20" s="37" t="s">
        <v>179</v>
      </c>
      <c r="AM20" s="37" t="s">
        <v>179</v>
      </c>
      <c r="AN20" s="37" t="s">
        <v>179</v>
      </c>
      <c r="AO20" s="37" t="s">
        <v>179</v>
      </c>
      <c r="AP20" s="37" t="s">
        <v>179</v>
      </c>
      <c r="AQ20" s="362"/>
    </row>
    <row r="21" spans="1:43" ht="132" x14ac:dyDescent="0.25">
      <c r="A21" s="28" t="s">
        <v>483</v>
      </c>
      <c r="B21" s="28" t="s">
        <v>550</v>
      </c>
      <c r="C21" s="28" t="s">
        <v>1904</v>
      </c>
      <c r="D21" s="28">
        <v>241310000</v>
      </c>
      <c r="E21" s="29" t="s">
        <v>2352</v>
      </c>
      <c r="F21" s="28">
        <v>32240001</v>
      </c>
      <c r="G21" s="28" t="s">
        <v>2353</v>
      </c>
      <c r="H21" s="30">
        <v>581459000</v>
      </c>
      <c r="I21" s="30">
        <v>1275856046</v>
      </c>
      <c r="J21" s="38"/>
      <c r="K21" s="32">
        <v>0</v>
      </c>
      <c r="L21" s="38"/>
      <c r="M21" s="38"/>
      <c r="N21" s="30">
        <f t="shared" si="1"/>
        <v>581459000</v>
      </c>
      <c r="O21" s="32">
        <f t="shared" si="1"/>
        <v>1275856046</v>
      </c>
      <c r="P21" s="32">
        <f t="shared" si="1"/>
        <v>0</v>
      </c>
      <c r="Q21" s="31">
        <v>0</v>
      </c>
      <c r="R21" s="31"/>
      <c r="S21" s="32">
        <f t="shared" si="0"/>
        <v>0</v>
      </c>
      <c r="T21" s="33">
        <v>0</v>
      </c>
      <c r="U21" s="33">
        <v>0</v>
      </c>
      <c r="V21" s="33">
        <v>0</v>
      </c>
      <c r="W21" s="12"/>
      <c r="X21" s="12"/>
      <c r="Y21" s="12"/>
      <c r="Z21" s="12"/>
      <c r="AA21" s="35">
        <v>0</v>
      </c>
      <c r="AB21" s="12"/>
      <c r="AC21" s="12"/>
      <c r="AD21" s="12"/>
      <c r="AE21" s="37">
        <v>0</v>
      </c>
      <c r="AF21" s="37">
        <v>0</v>
      </c>
      <c r="AG21" s="37">
        <v>0</v>
      </c>
      <c r="AH21" s="37">
        <v>0</v>
      </c>
      <c r="AI21" s="37">
        <v>0</v>
      </c>
      <c r="AJ21" s="37">
        <v>0</v>
      </c>
      <c r="AK21" s="37">
        <v>0</v>
      </c>
      <c r="AL21" s="37">
        <v>0</v>
      </c>
      <c r="AM21" s="37">
        <v>0</v>
      </c>
      <c r="AN21" s="37">
        <v>0</v>
      </c>
      <c r="AO21" s="37">
        <v>0</v>
      </c>
      <c r="AP21" s="37">
        <v>0</v>
      </c>
      <c r="AQ21" s="362"/>
    </row>
    <row r="22" spans="1:43" ht="54.75" customHeight="1" x14ac:dyDescent="0.25">
      <c r="A22" s="28">
        <v>0</v>
      </c>
      <c r="B22" s="28">
        <v>0</v>
      </c>
      <c r="C22" s="28">
        <v>0</v>
      </c>
      <c r="D22" s="28">
        <v>0</v>
      </c>
      <c r="E22" s="29">
        <v>0</v>
      </c>
      <c r="F22" s="28">
        <v>0</v>
      </c>
      <c r="G22" s="28">
        <v>0</v>
      </c>
      <c r="H22" s="30">
        <v>0</v>
      </c>
      <c r="I22" s="414"/>
      <c r="J22" s="38"/>
      <c r="K22" s="32">
        <v>0</v>
      </c>
      <c r="L22" s="38"/>
      <c r="M22" s="38"/>
      <c r="N22" s="30">
        <f t="shared" si="1"/>
        <v>0</v>
      </c>
      <c r="O22" s="32">
        <f t="shared" si="1"/>
        <v>0</v>
      </c>
      <c r="P22" s="32">
        <f t="shared" si="1"/>
        <v>0</v>
      </c>
      <c r="Q22" s="31"/>
      <c r="R22" s="31"/>
      <c r="S22" s="32">
        <f t="shared" si="0"/>
        <v>0</v>
      </c>
      <c r="T22" s="33" t="s">
        <v>2354</v>
      </c>
      <c r="U22" s="33" t="s">
        <v>1507</v>
      </c>
      <c r="V22" s="33">
        <v>0</v>
      </c>
      <c r="W22" s="12">
        <v>1</v>
      </c>
      <c r="X22" s="12"/>
      <c r="Y22" s="12">
        <v>1</v>
      </c>
      <c r="Z22" s="12"/>
      <c r="AA22" s="35">
        <v>0</v>
      </c>
      <c r="AB22" s="12">
        <v>180</v>
      </c>
      <c r="AC22" s="12"/>
      <c r="AD22" s="12"/>
      <c r="AE22" s="37">
        <v>0</v>
      </c>
      <c r="AF22" s="37">
        <v>0</v>
      </c>
      <c r="AG22" s="37">
        <v>0</v>
      </c>
      <c r="AH22" s="37">
        <v>0</v>
      </c>
      <c r="AI22" s="37">
        <v>0</v>
      </c>
      <c r="AJ22" s="37">
        <v>0</v>
      </c>
      <c r="AK22" s="37">
        <v>0</v>
      </c>
      <c r="AL22" s="37">
        <v>0</v>
      </c>
      <c r="AM22" s="37">
        <v>0</v>
      </c>
      <c r="AN22" s="37">
        <v>0</v>
      </c>
      <c r="AO22" s="37">
        <v>0</v>
      </c>
      <c r="AP22" s="37">
        <v>0</v>
      </c>
      <c r="AQ22" s="362"/>
    </row>
    <row r="23" spans="1:43" ht="144" x14ac:dyDescent="0.25">
      <c r="A23" s="28" t="s">
        <v>483</v>
      </c>
      <c r="B23" s="28" t="s">
        <v>550</v>
      </c>
      <c r="C23" s="28" t="s">
        <v>1904</v>
      </c>
      <c r="D23" s="28">
        <v>241310000</v>
      </c>
      <c r="E23" s="29" t="s">
        <v>2352</v>
      </c>
      <c r="F23" s="28">
        <v>32240002</v>
      </c>
      <c r="G23" s="28" t="s">
        <v>2355</v>
      </c>
      <c r="H23" s="30">
        <v>274870000</v>
      </c>
      <c r="I23" s="30">
        <v>414429151</v>
      </c>
      <c r="J23" s="38"/>
      <c r="K23" s="32">
        <v>0</v>
      </c>
      <c r="L23" s="38"/>
      <c r="M23" s="38"/>
      <c r="N23" s="30">
        <f t="shared" si="1"/>
        <v>274870000</v>
      </c>
      <c r="O23" s="32">
        <f t="shared" si="1"/>
        <v>414429151</v>
      </c>
      <c r="P23" s="32">
        <f t="shared" si="1"/>
        <v>0</v>
      </c>
      <c r="Q23" s="31">
        <v>0</v>
      </c>
      <c r="R23" s="31"/>
      <c r="S23" s="32">
        <f t="shared" si="0"/>
        <v>0</v>
      </c>
      <c r="T23" s="33">
        <v>0</v>
      </c>
      <c r="U23" s="33">
        <v>0</v>
      </c>
      <c r="V23" s="33">
        <v>0</v>
      </c>
      <c r="W23" s="12"/>
      <c r="X23" s="12"/>
      <c r="Y23" s="12"/>
      <c r="Z23" s="12"/>
      <c r="AA23" s="35">
        <v>0</v>
      </c>
      <c r="AB23" s="12"/>
      <c r="AC23" s="12"/>
      <c r="AD23" s="12"/>
      <c r="AE23" s="37">
        <v>0</v>
      </c>
      <c r="AF23" s="37">
        <v>0</v>
      </c>
      <c r="AG23" s="37">
        <v>0</v>
      </c>
      <c r="AH23" s="37">
        <v>0</v>
      </c>
      <c r="AI23" s="37">
        <v>0</v>
      </c>
      <c r="AJ23" s="37">
        <v>0</v>
      </c>
      <c r="AK23" s="37">
        <v>0</v>
      </c>
      <c r="AL23" s="37">
        <v>0</v>
      </c>
      <c r="AM23" s="37">
        <v>0</v>
      </c>
      <c r="AN23" s="37">
        <v>0</v>
      </c>
      <c r="AO23" s="37">
        <v>0</v>
      </c>
      <c r="AP23" s="37">
        <v>0</v>
      </c>
      <c r="AQ23" s="362"/>
    </row>
    <row r="24" spans="1:43" ht="52.5" customHeight="1" x14ac:dyDescent="0.25">
      <c r="A24" s="28">
        <v>0</v>
      </c>
      <c r="B24" s="28">
        <v>0</v>
      </c>
      <c r="C24" s="28">
        <v>0</v>
      </c>
      <c r="D24" s="28">
        <v>0</v>
      </c>
      <c r="E24" s="29">
        <v>0</v>
      </c>
      <c r="F24" s="28">
        <v>0</v>
      </c>
      <c r="G24" s="28">
        <v>0</v>
      </c>
      <c r="H24" s="30">
        <v>0</v>
      </c>
      <c r="I24" s="414"/>
      <c r="J24" s="38"/>
      <c r="K24" s="32">
        <v>0</v>
      </c>
      <c r="L24" s="38"/>
      <c r="M24" s="38"/>
      <c r="N24" s="30">
        <f t="shared" si="1"/>
        <v>0</v>
      </c>
      <c r="O24" s="32">
        <f t="shared" si="1"/>
        <v>0</v>
      </c>
      <c r="P24" s="32">
        <f t="shared" si="1"/>
        <v>0</v>
      </c>
      <c r="Q24" s="31"/>
      <c r="R24" s="31"/>
      <c r="S24" s="32">
        <f t="shared" si="0"/>
        <v>0</v>
      </c>
      <c r="T24" s="33" t="s">
        <v>2354</v>
      </c>
      <c r="U24" s="33" t="s">
        <v>1507</v>
      </c>
      <c r="V24" s="33">
        <v>0</v>
      </c>
      <c r="W24" s="12">
        <v>1</v>
      </c>
      <c r="X24" s="12"/>
      <c r="Y24" s="12">
        <v>1</v>
      </c>
      <c r="Z24" s="12"/>
      <c r="AA24" s="35">
        <v>0</v>
      </c>
      <c r="AB24" s="12">
        <v>180</v>
      </c>
      <c r="AC24" s="12"/>
      <c r="AD24" s="12"/>
      <c r="AE24" s="37">
        <v>0</v>
      </c>
      <c r="AF24" s="37">
        <v>0</v>
      </c>
      <c r="AG24" s="37">
        <v>0</v>
      </c>
      <c r="AH24" s="37">
        <v>0</v>
      </c>
      <c r="AI24" s="37">
        <v>0</v>
      </c>
      <c r="AJ24" s="37">
        <v>0</v>
      </c>
      <c r="AK24" s="37">
        <v>0</v>
      </c>
      <c r="AL24" s="37">
        <v>0</v>
      </c>
      <c r="AM24" s="37">
        <v>0</v>
      </c>
      <c r="AN24" s="37">
        <v>0</v>
      </c>
      <c r="AO24" s="37">
        <v>0</v>
      </c>
      <c r="AP24" s="37">
        <v>0</v>
      </c>
      <c r="AQ24" s="362"/>
    </row>
    <row r="25" spans="1:43" ht="132" x14ac:dyDescent="0.25">
      <c r="A25" s="28" t="s">
        <v>483</v>
      </c>
      <c r="B25" s="28" t="s">
        <v>550</v>
      </c>
      <c r="C25" s="28" t="s">
        <v>1904</v>
      </c>
      <c r="D25" s="28">
        <v>241310000</v>
      </c>
      <c r="E25" s="29" t="s">
        <v>2352</v>
      </c>
      <c r="F25" s="28">
        <v>32240003</v>
      </c>
      <c r="G25" s="28" t="s">
        <v>2356</v>
      </c>
      <c r="H25" s="30">
        <v>602275000</v>
      </c>
      <c r="I25" s="414">
        <v>0</v>
      </c>
      <c r="J25" s="38"/>
      <c r="K25" s="32">
        <v>0</v>
      </c>
      <c r="L25" s="38"/>
      <c r="M25" s="38"/>
      <c r="N25" s="30">
        <f t="shared" si="1"/>
        <v>602275000</v>
      </c>
      <c r="O25" s="32">
        <f t="shared" si="1"/>
        <v>0</v>
      </c>
      <c r="P25" s="32">
        <f t="shared" si="1"/>
        <v>0</v>
      </c>
      <c r="Q25" s="31">
        <v>52459404</v>
      </c>
      <c r="R25" s="31"/>
      <c r="S25" s="32">
        <f t="shared" si="0"/>
        <v>52459404</v>
      </c>
      <c r="T25" s="33">
        <v>0</v>
      </c>
      <c r="U25" s="33">
        <v>0</v>
      </c>
      <c r="V25" s="33">
        <v>0</v>
      </c>
      <c r="W25" s="12"/>
      <c r="X25" s="12"/>
      <c r="Y25" s="12"/>
      <c r="Z25" s="12"/>
      <c r="AA25" s="35">
        <v>0</v>
      </c>
      <c r="AB25" s="12"/>
      <c r="AC25" s="12"/>
      <c r="AD25" s="12"/>
      <c r="AE25" s="37">
        <v>0</v>
      </c>
      <c r="AF25" s="37">
        <v>0</v>
      </c>
      <c r="AG25" s="37">
        <v>0</v>
      </c>
      <c r="AH25" s="37">
        <v>0</v>
      </c>
      <c r="AI25" s="37">
        <v>0</v>
      </c>
      <c r="AJ25" s="37">
        <v>0</v>
      </c>
      <c r="AK25" s="37">
        <v>0</v>
      </c>
      <c r="AL25" s="37">
        <v>0</v>
      </c>
      <c r="AM25" s="37">
        <v>0</v>
      </c>
      <c r="AN25" s="37">
        <v>0</v>
      </c>
      <c r="AO25" s="37">
        <v>0</v>
      </c>
      <c r="AP25" s="37">
        <v>0</v>
      </c>
      <c r="AQ25" s="362"/>
    </row>
    <row r="26" spans="1:43" ht="96" x14ac:dyDescent="0.25">
      <c r="A26" s="28">
        <v>0</v>
      </c>
      <c r="B26" s="28">
        <v>0</v>
      </c>
      <c r="C26" s="28">
        <v>0</v>
      </c>
      <c r="D26" s="28">
        <v>0</v>
      </c>
      <c r="E26" s="29">
        <v>0</v>
      </c>
      <c r="F26" s="28">
        <v>0</v>
      </c>
      <c r="G26" s="28">
        <v>0</v>
      </c>
      <c r="H26" s="30">
        <v>0</v>
      </c>
      <c r="I26" s="414"/>
      <c r="J26" s="38"/>
      <c r="K26" s="32">
        <v>0</v>
      </c>
      <c r="L26" s="38"/>
      <c r="M26" s="38"/>
      <c r="N26" s="30">
        <f t="shared" si="1"/>
        <v>0</v>
      </c>
      <c r="O26" s="32">
        <f t="shared" si="1"/>
        <v>0</v>
      </c>
      <c r="P26" s="32">
        <f t="shared" si="1"/>
        <v>0</v>
      </c>
      <c r="Q26" s="31"/>
      <c r="R26" s="31"/>
      <c r="S26" s="32">
        <f t="shared" si="0"/>
        <v>0</v>
      </c>
      <c r="T26" s="33" t="s">
        <v>2357</v>
      </c>
      <c r="U26" s="33" t="s">
        <v>2358</v>
      </c>
      <c r="V26" s="104">
        <v>602275145</v>
      </c>
      <c r="W26" s="12"/>
      <c r="X26" s="12"/>
      <c r="Y26" s="104">
        <v>52459404</v>
      </c>
      <c r="Z26" s="12"/>
      <c r="AA26" s="35">
        <v>300</v>
      </c>
      <c r="AB26" s="12">
        <v>180</v>
      </c>
      <c r="AC26" s="12"/>
      <c r="AD26" s="12"/>
      <c r="AE26" s="37">
        <v>0</v>
      </c>
      <c r="AF26" s="37">
        <v>0</v>
      </c>
      <c r="AG26" s="37" t="s">
        <v>179</v>
      </c>
      <c r="AH26" s="37" t="s">
        <v>179</v>
      </c>
      <c r="AI26" s="37" t="s">
        <v>179</v>
      </c>
      <c r="AJ26" s="37" t="s">
        <v>179</v>
      </c>
      <c r="AK26" s="37" t="s">
        <v>179</v>
      </c>
      <c r="AL26" s="37" t="s">
        <v>179</v>
      </c>
      <c r="AM26" s="37" t="s">
        <v>179</v>
      </c>
      <c r="AN26" s="37" t="s">
        <v>179</v>
      </c>
      <c r="AO26" s="37" t="s">
        <v>179</v>
      </c>
      <c r="AP26" s="37" t="s">
        <v>179</v>
      </c>
      <c r="AQ26" s="362"/>
    </row>
    <row r="27" spans="1:43" ht="144" x14ac:dyDescent="0.25">
      <c r="A27" s="28" t="s">
        <v>483</v>
      </c>
      <c r="B27" s="28" t="s">
        <v>550</v>
      </c>
      <c r="C27" s="28" t="s">
        <v>1904</v>
      </c>
      <c r="D27" s="28">
        <v>241310000</v>
      </c>
      <c r="E27" s="29" t="s">
        <v>2352</v>
      </c>
      <c r="F27" s="28">
        <v>32240004</v>
      </c>
      <c r="G27" s="28" t="s">
        <v>2359</v>
      </c>
      <c r="H27" s="30">
        <v>300000000</v>
      </c>
      <c r="I27" s="30">
        <v>706027903</v>
      </c>
      <c r="J27" s="38"/>
      <c r="K27" s="32">
        <v>0</v>
      </c>
      <c r="L27" s="38"/>
      <c r="M27" s="38"/>
      <c r="N27" s="30">
        <f t="shared" si="1"/>
        <v>300000000</v>
      </c>
      <c r="O27" s="32">
        <f t="shared" si="1"/>
        <v>706027903</v>
      </c>
      <c r="P27" s="32">
        <f t="shared" si="1"/>
        <v>0</v>
      </c>
      <c r="Q27" s="31">
        <v>0</v>
      </c>
      <c r="R27" s="31"/>
      <c r="S27" s="32">
        <f t="shared" si="0"/>
        <v>0</v>
      </c>
      <c r="T27" s="33">
        <v>0</v>
      </c>
      <c r="U27" s="33">
        <v>0</v>
      </c>
      <c r="V27" s="33">
        <v>0</v>
      </c>
      <c r="W27" s="12"/>
      <c r="X27" s="12"/>
      <c r="Y27" s="12"/>
      <c r="Z27" s="12"/>
      <c r="AA27" s="35">
        <v>0</v>
      </c>
      <c r="AB27" s="12"/>
      <c r="AC27" s="12"/>
      <c r="AD27" s="12"/>
      <c r="AE27" s="37">
        <v>0</v>
      </c>
      <c r="AF27" s="37">
        <v>0</v>
      </c>
      <c r="AG27" s="37">
        <v>0</v>
      </c>
      <c r="AH27" s="37">
        <v>0</v>
      </c>
      <c r="AI27" s="37">
        <v>0</v>
      </c>
      <c r="AJ27" s="37">
        <v>0</v>
      </c>
      <c r="AK27" s="37">
        <v>0</v>
      </c>
      <c r="AL27" s="37">
        <v>0</v>
      </c>
      <c r="AM27" s="37">
        <v>0</v>
      </c>
      <c r="AN27" s="37">
        <v>0</v>
      </c>
      <c r="AO27" s="37">
        <v>0</v>
      </c>
      <c r="AP27" s="37">
        <v>0</v>
      </c>
      <c r="AQ27" s="362"/>
    </row>
    <row r="28" spans="1:43" ht="57" customHeight="1" x14ac:dyDescent="0.25">
      <c r="A28" s="28">
        <v>0</v>
      </c>
      <c r="B28" s="28">
        <v>0</v>
      </c>
      <c r="C28" s="28">
        <v>0</v>
      </c>
      <c r="D28" s="28">
        <v>0</v>
      </c>
      <c r="E28" s="29">
        <v>0</v>
      </c>
      <c r="F28" s="28">
        <v>0</v>
      </c>
      <c r="G28" s="28">
        <v>0</v>
      </c>
      <c r="H28" s="30">
        <v>0</v>
      </c>
      <c r="I28" s="414"/>
      <c r="J28" s="38"/>
      <c r="K28" s="32">
        <v>0</v>
      </c>
      <c r="L28" s="38"/>
      <c r="M28" s="38"/>
      <c r="N28" s="30">
        <f t="shared" si="1"/>
        <v>0</v>
      </c>
      <c r="O28" s="32">
        <f t="shared" si="1"/>
        <v>0</v>
      </c>
      <c r="P28" s="32">
        <f t="shared" si="1"/>
        <v>0</v>
      </c>
      <c r="Q28" s="31"/>
      <c r="R28" s="31"/>
      <c r="S28" s="32">
        <f t="shared" si="0"/>
        <v>0</v>
      </c>
      <c r="T28" s="33" t="s">
        <v>2354</v>
      </c>
      <c r="U28" s="33" t="s">
        <v>1507</v>
      </c>
      <c r="V28" s="33">
        <v>0</v>
      </c>
      <c r="W28" s="12">
        <v>1</v>
      </c>
      <c r="X28" s="12"/>
      <c r="Y28" s="12">
        <v>1</v>
      </c>
      <c r="Z28" s="12"/>
      <c r="AA28" s="35">
        <v>0</v>
      </c>
      <c r="AB28" s="12">
        <v>180</v>
      </c>
      <c r="AC28" s="12"/>
      <c r="AD28" s="12"/>
      <c r="AE28" s="37">
        <v>0</v>
      </c>
      <c r="AF28" s="37">
        <v>0</v>
      </c>
      <c r="AG28" s="37">
        <v>0</v>
      </c>
      <c r="AH28" s="37">
        <v>0</v>
      </c>
      <c r="AI28" s="37">
        <v>0</v>
      </c>
      <c r="AJ28" s="37">
        <v>0</v>
      </c>
      <c r="AK28" s="37">
        <v>0</v>
      </c>
      <c r="AL28" s="37">
        <v>0</v>
      </c>
      <c r="AM28" s="37">
        <v>0</v>
      </c>
      <c r="AN28" s="37">
        <v>0</v>
      </c>
      <c r="AO28" s="37">
        <v>0</v>
      </c>
      <c r="AP28" s="37">
        <v>0</v>
      </c>
      <c r="AQ28" s="362"/>
    </row>
    <row r="29" spans="1:43" ht="375" x14ac:dyDescent="0.25">
      <c r="A29" s="28">
        <v>0</v>
      </c>
      <c r="B29" s="28">
        <v>0</v>
      </c>
      <c r="C29" s="28">
        <v>0</v>
      </c>
      <c r="D29" s="28">
        <v>0</v>
      </c>
      <c r="E29" s="130" t="s">
        <v>2352</v>
      </c>
      <c r="F29" s="36" t="s">
        <v>2360</v>
      </c>
      <c r="G29" s="36" t="s">
        <v>2361</v>
      </c>
      <c r="H29" s="30">
        <v>0</v>
      </c>
      <c r="I29" s="32"/>
      <c r="J29" s="38"/>
      <c r="K29" s="32">
        <v>0</v>
      </c>
      <c r="L29" s="38"/>
      <c r="M29" s="38"/>
      <c r="N29" s="30">
        <f t="shared" si="1"/>
        <v>0</v>
      </c>
      <c r="O29" s="32">
        <f t="shared" si="1"/>
        <v>0</v>
      </c>
      <c r="P29" s="32">
        <f t="shared" si="1"/>
        <v>0</v>
      </c>
      <c r="Q29" s="31">
        <v>0</v>
      </c>
      <c r="R29" s="31"/>
      <c r="S29" s="32">
        <f t="shared" si="0"/>
        <v>0</v>
      </c>
      <c r="T29" s="33">
        <v>0</v>
      </c>
      <c r="U29" s="33">
        <v>0</v>
      </c>
      <c r="V29" s="33">
        <v>0</v>
      </c>
      <c r="W29" s="12"/>
      <c r="X29" s="12"/>
      <c r="Y29" s="12"/>
      <c r="Z29" s="12"/>
      <c r="AA29" s="35">
        <v>0</v>
      </c>
      <c r="AB29" s="12"/>
      <c r="AC29" s="12"/>
      <c r="AD29" s="12"/>
      <c r="AE29" s="37">
        <v>0</v>
      </c>
      <c r="AF29" s="37">
        <v>0</v>
      </c>
      <c r="AG29" s="37">
        <v>0</v>
      </c>
      <c r="AH29" s="37">
        <v>0</v>
      </c>
      <c r="AI29" s="37">
        <v>0</v>
      </c>
      <c r="AJ29" s="37">
        <v>0</v>
      </c>
      <c r="AK29" s="37">
        <v>0</v>
      </c>
      <c r="AL29" s="37">
        <v>0</v>
      </c>
      <c r="AM29" s="37">
        <v>0</v>
      </c>
      <c r="AN29" s="37">
        <v>0</v>
      </c>
      <c r="AO29" s="37">
        <v>0</v>
      </c>
      <c r="AP29" s="37">
        <v>0</v>
      </c>
      <c r="AQ29" s="362"/>
    </row>
    <row r="30" spans="1:43" ht="96" x14ac:dyDescent="0.25">
      <c r="A30" s="28">
        <v>0</v>
      </c>
      <c r="B30" s="28">
        <v>0</v>
      </c>
      <c r="C30" s="28">
        <v>0</v>
      </c>
      <c r="D30" s="28">
        <v>0</v>
      </c>
      <c r="E30" s="29">
        <v>0</v>
      </c>
      <c r="F30" s="28">
        <v>0</v>
      </c>
      <c r="G30" s="28">
        <v>0</v>
      </c>
      <c r="H30" s="30">
        <v>0</v>
      </c>
      <c r="I30" s="414"/>
      <c r="J30" s="38"/>
      <c r="K30" s="32">
        <v>0</v>
      </c>
      <c r="L30" s="38"/>
      <c r="M30" s="38"/>
      <c r="N30" s="30">
        <f t="shared" si="1"/>
        <v>0</v>
      </c>
      <c r="O30" s="32">
        <f t="shared" si="1"/>
        <v>0</v>
      </c>
      <c r="P30" s="32">
        <f t="shared" si="1"/>
        <v>0</v>
      </c>
      <c r="Q30" s="31"/>
      <c r="R30" s="31"/>
      <c r="S30" s="32">
        <f t="shared" si="0"/>
        <v>0</v>
      </c>
      <c r="T30" s="33" t="s">
        <v>2357</v>
      </c>
      <c r="U30" s="33" t="s">
        <v>2358</v>
      </c>
      <c r="V30" s="33">
        <v>0</v>
      </c>
      <c r="W30" s="12">
        <v>0</v>
      </c>
      <c r="X30" s="12"/>
      <c r="Y30" s="12"/>
      <c r="Z30" s="12"/>
      <c r="AA30" s="35">
        <v>300</v>
      </c>
      <c r="AB30" s="12">
        <v>90</v>
      </c>
      <c r="AC30" s="12"/>
      <c r="AD30" s="12" t="s">
        <v>2362</v>
      </c>
      <c r="AE30" s="37">
        <v>0</v>
      </c>
      <c r="AF30" s="37">
        <v>0</v>
      </c>
      <c r="AG30" s="37" t="s">
        <v>179</v>
      </c>
      <c r="AH30" s="37" t="s">
        <v>179</v>
      </c>
      <c r="AI30" s="37" t="s">
        <v>179</v>
      </c>
      <c r="AJ30" s="37" t="s">
        <v>179</v>
      </c>
      <c r="AK30" s="37" t="s">
        <v>179</v>
      </c>
      <c r="AL30" s="37" t="s">
        <v>179</v>
      </c>
      <c r="AM30" s="37" t="s">
        <v>179</v>
      </c>
      <c r="AN30" s="37" t="s">
        <v>179</v>
      </c>
      <c r="AO30" s="37" t="s">
        <v>179</v>
      </c>
      <c r="AP30" s="37" t="s">
        <v>179</v>
      </c>
      <c r="AQ30" s="362"/>
    </row>
    <row r="31" spans="1:43" ht="72" x14ac:dyDescent="0.25">
      <c r="A31" s="28" t="s">
        <v>483</v>
      </c>
      <c r="B31" s="28" t="s">
        <v>550</v>
      </c>
      <c r="C31" s="28" t="s">
        <v>1904</v>
      </c>
      <c r="D31" s="28">
        <v>241320000</v>
      </c>
      <c r="E31" s="28" t="s">
        <v>2363</v>
      </c>
      <c r="F31" s="28" t="s">
        <v>2364</v>
      </c>
      <c r="G31" s="28" t="s">
        <v>2365</v>
      </c>
      <c r="H31" s="30">
        <v>140000000</v>
      </c>
      <c r="I31" s="414">
        <v>0</v>
      </c>
      <c r="J31" s="38"/>
      <c r="K31" s="32">
        <v>0</v>
      </c>
      <c r="L31" s="38"/>
      <c r="M31" s="38"/>
      <c r="N31" s="30">
        <f t="shared" si="1"/>
        <v>140000000</v>
      </c>
      <c r="O31" s="32">
        <f t="shared" si="1"/>
        <v>0</v>
      </c>
      <c r="P31" s="32">
        <f t="shared" si="1"/>
        <v>0</v>
      </c>
      <c r="Q31" s="31">
        <v>0</v>
      </c>
      <c r="R31" s="31"/>
      <c r="S31" s="32">
        <f t="shared" si="0"/>
        <v>0</v>
      </c>
      <c r="T31" s="33">
        <v>0</v>
      </c>
      <c r="U31" s="33">
        <v>0</v>
      </c>
      <c r="V31" s="33">
        <v>0</v>
      </c>
      <c r="W31" s="12"/>
      <c r="X31" s="12"/>
      <c r="Y31" s="12"/>
      <c r="Z31" s="12"/>
      <c r="AA31" s="35">
        <v>0</v>
      </c>
      <c r="AB31" s="12"/>
      <c r="AC31" s="12"/>
      <c r="AD31" s="12"/>
      <c r="AE31" s="37">
        <v>0</v>
      </c>
      <c r="AF31" s="37">
        <v>0</v>
      </c>
      <c r="AG31" s="37">
        <v>0</v>
      </c>
      <c r="AH31" s="37">
        <v>0</v>
      </c>
      <c r="AI31" s="37">
        <v>0</v>
      </c>
      <c r="AJ31" s="37">
        <v>0</v>
      </c>
      <c r="AK31" s="37">
        <v>0</v>
      </c>
      <c r="AL31" s="37">
        <v>0</v>
      </c>
      <c r="AM31" s="37">
        <v>0</v>
      </c>
      <c r="AN31" s="37">
        <v>0</v>
      </c>
      <c r="AO31" s="37">
        <v>0</v>
      </c>
      <c r="AP31" s="37">
        <v>0</v>
      </c>
      <c r="AQ31" s="13"/>
    </row>
    <row r="32" spans="1:43" ht="60.75" customHeight="1" x14ac:dyDescent="0.25">
      <c r="A32" s="28">
        <v>0</v>
      </c>
      <c r="B32" s="28">
        <v>0</v>
      </c>
      <c r="C32" s="28">
        <v>0</v>
      </c>
      <c r="D32" s="28">
        <v>0</v>
      </c>
      <c r="E32" s="28">
        <v>0</v>
      </c>
      <c r="F32" s="28">
        <v>0</v>
      </c>
      <c r="G32" s="28">
        <v>0</v>
      </c>
      <c r="H32" s="30">
        <v>0</v>
      </c>
      <c r="I32" s="414"/>
      <c r="J32" s="38"/>
      <c r="K32" s="32">
        <v>0</v>
      </c>
      <c r="L32" s="38"/>
      <c r="M32" s="38"/>
      <c r="N32" s="30">
        <f t="shared" si="1"/>
        <v>0</v>
      </c>
      <c r="O32" s="32">
        <f t="shared" si="1"/>
        <v>0</v>
      </c>
      <c r="P32" s="32">
        <f t="shared" si="1"/>
        <v>0</v>
      </c>
      <c r="Q32" s="31"/>
      <c r="R32" s="31"/>
      <c r="S32" s="32">
        <f t="shared" si="0"/>
        <v>0</v>
      </c>
      <c r="T32" s="33" t="s">
        <v>2366</v>
      </c>
      <c r="U32" s="33" t="s">
        <v>1050</v>
      </c>
      <c r="V32" s="33">
        <v>15</v>
      </c>
      <c r="W32" s="12"/>
      <c r="X32" s="12"/>
      <c r="Y32" s="12"/>
      <c r="Z32" s="12"/>
      <c r="AA32" s="35">
        <v>90</v>
      </c>
      <c r="AB32" s="12">
        <v>40</v>
      </c>
      <c r="AC32" s="12"/>
      <c r="AD32" s="12"/>
      <c r="AE32" s="37">
        <v>0</v>
      </c>
      <c r="AF32" s="37">
        <v>0</v>
      </c>
      <c r="AG32" s="37">
        <v>0</v>
      </c>
      <c r="AH32" s="37">
        <v>0</v>
      </c>
      <c r="AI32" s="37">
        <v>0</v>
      </c>
      <c r="AJ32" s="37">
        <v>0</v>
      </c>
      <c r="AK32" s="37" t="s">
        <v>179</v>
      </c>
      <c r="AL32" s="37" t="s">
        <v>179</v>
      </c>
      <c r="AM32" s="37" t="s">
        <v>179</v>
      </c>
      <c r="AN32" s="37">
        <v>0</v>
      </c>
      <c r="AO32" s="37">
        <v>0</v>
      </c>
      <c r="AP32" s="37">
        <v>0</v>
      </c>
      <c r="AQ32" s="13"/>
    </row>
    <row r="33" spans="1:43" ht="84" x14ac:dyDescent="0.25">
      <c r="A33" s="28" t="s">
        <v>483</v>
      </c>
      <c r="B33" s="28" t="s">
        <v>550</v>
      </c>
      <c r="C33" s="28" t="s">
        <v>1904</v>
      </c>
      <c r="D33" s="28">
        <v>241320000</v>
      </c>
      <c r="E33" s="28" t="s">
        <v>2367</v>
      </c>
      <c r="F33" s="28" t="s">
        <v>2368</v>
      </c>
      <c r="G33" s="28" t="s">
        <v>2369</v>
      </c>
      <c r="H33" s="30">
        <v>810309000</v>
      </c>
      <c r="I33" s="414">
        <v>0</v>
      </c>
      <c r="J33" s="38"/>
      <c r="K33" s="32">
        <v>0</v>
      </c>
      <c r="L33" s="38"/>
      <c r="M33" s="38"/>
      <c r="N33" s="30">
        <f t="shared" si="1"/>
        <v>810309000</v>
      </c>
      <c r="O33" s="32">
        <f t="shared" si="1"/>
        <v>0</v>
      </c>
      <c r="P33" s="32">
        <f t="shared" si="1"/>
        <v>0</v>
      </c>
      <c r="Q33" s="31">
        <v>0</v>
      </c>
      <c r="R33" s="31"/>
      <c r="S33" s="32">
        <f t="shared" si="0"/>
        <v>0</v>
      </c>
      <c r="T33" s="33">
        <v>0</v>
      </c>
      <c r="U33" s="33">
        <v>0</v>
      </c>
      <c r="V33" s="33">
        <v>0</v>
      </c>
      <c r="W33" s="12"/>
      <c r="X33" s="12"/>
      <c r="Y33" s="12"/>
      <c r="Z33" s="12"/>
      <c r="AA33" s="35">
        <v>0</v>
      </c>
      <c r="AB33" s="12"/>
      <c r="AC33" s="12"/>
      <c r="AD33" s="12"/>
      <c r="AE33" s="37">
        <v>0</v>
      </c>
      <c r="AF33" s="37">
        <v>0</v>
      </c>
      <c r="AG33" s="37">
        <v>0</v>
      </c>
      <c r="AH33" s="37">
        <v>0</v>
      </c>
      <c r="AI33" s="37">
        <v>0</v>
      </c>
      <c r="AJ33" s="37">
        <v>0</v>
      </c>
      <c r="AK33" s="37">
        <v>0</v>
      </c>
      <c r="AL33" s="37">
        <v>0</v>
      </c>
      <c r="AM33" s="37">
        <v>0</v>
      </c>
      <c r="AN33" s="37">
        <v>0</v>
      </c>
      <c r="AO33" s="37">
        <v>0</v>
      </c>
      <c r="AP33" s="37">
        <v>0</v>
      </c>
      <c r="AQ33" s="13"/>
    </row>
    <row r="34" spans="1:43" ht="84" x14ac:dyDescent="0.25">
      <c r="A34" s="28">
        <v>0</v>
      </c>
      <c r="B34" s="28">
        <v>0</v>
      </c>
      <c r="C34" s="28">
        <v>0</v>
      </c>
      <c r="D34" s="28">
        <v>0</v>
      </c>
      <c r="E34" s="28">
        <v>0</v>
      </c>
      <c r="F34" s="28">
        <v>0</v>
      </c>
      <c r="G34" s="28">
        <v>0</v>
      </c>
      <c r="H34" s="30">
        <v>0</v>
      </c>
      <c r="I34" s="414"/>
      <c r="J34" s="38"/>
      <c r="K34" s="32">
        <v>0</v>
      </c>
      <c r="L34" s="38"/>
      <c r="M34" s="38"/>
      <c r="N34" s="30">
        <f t="shared" si="1"/>
        <v>0</v>
      </c>
      <c r="O34" s="32">
        <f t="shared" si="1"/>
        <v>0</v>
      </c>
      <c r="P34" s="32">
        <f t="shared" si="1"/>
        <v>0</v>
      </c>
      <c r="Q34" s="31"/>
      <c r="R34" s="31"/>
      <c r="S34" s="32">
        <f t="shared" si="0"/>
        <v>0</v>
      </c>
      <c r="T34" s="33" t="s">
        <v>2370</v>
      </c>
      <c r="U34" s="33" t="s">
        <v>1050</v>
      </c>
      <c r="V34" s="33">
        <v>1</v>
      </c>
      <c r="W34" s="12">
        <v>1</v>
      </c>
      <c r="X34" s="12"/>
      <c r="Y34" s="12"/>
      <c r="Z34" s="12"/>
      <c r="AA34" s="35">
        <v>60</v>
      </c>
      <c r="AB34" s="12">
        <v>30</v>
      </c>
      <c r="AC34" s="12"/>
      <c r="AD34" s="12" t="s">
        <v>2371</v>
      </c>
      <c r="AE34" s="37">
        <v>0</v>
      </c>
      <c r="AF34" s="37">
        <v>0</v>
      </c>
      <c r="AG34" s="37" t="s">
        <v>179</v>
      </c>
      <c r="AH34" s="37" t="s">
        <v>179</v>
      </c>
      <c r="AI34" s="37">
        <v>0</v>
      </c>
      <c r="AJ34" s="37">
        <v>0</v>
      </c>
      <c r="AK34" s="37">
        <v>0</v>
      </c>
      <c r="AL34" s="37">
        <v>0</v>
      </c>
      <c r="AM34" s="37">
        <v>0</v>
      </c>
      <c r="AN34" s="37">
        <v>0</v>
      </c>
      <c r="AO34" s="37">
        <v>0</v>
      </c>
      <c r="AP34" s="37">
        <v>0</v>
      </c>
      <c r="AQ34" s="13"/>
    </row>
    <row r="35" spans="1:43" ht="84" x14ac:dyDescent="0.25">
      <c r="A35" s="28">
        <v>0</v>
      </c>
      <c r="B35" s="28">
        <v>0</v>
      </c>
      <c r="C35" s="28">
        <v>0</v>
      </c>
      <c r="D35" s="28">
        <v>0</v>
      </c>
      <c r="E35" s="28">
        <v>0</v>
      </c>
      <c r="F35" s="28">
        <v>0</v>
      </c>
      <c r="G35" s="28">
        <v>0</v>
      </c>
      <c r="H35" s="30">
        <v>0</v>
      </c>
      <c r="I35" s="414"/>
      <c r="J35" s="38"/>
      <c r="K35" s="32">
        <v>0</v>
      </c>
      <c r="L35" s="38"/>
      <c r="M35" s="38"/>
      <c r="N35" s="30">
        <f t="shared" si="1"/>
        <v>0</v>
      </c>
      <c r="O35" s="32">
        <f t="shared" si="1"/>
        <v>0</v>
      </c>
      <c r="P35" s="32">
        <f t="shared" si="1"/>
        <v>0</v>
      </c>
      <c r="Q35" s="31"/>
      <c r="R35" s="31"/>
      <c r="S35" s="32">
        <f t="shared" si="0"/>
        <v>0</v>
      </c>
      <c r="T35" s="33" t="s">
        <v>2372</v>
      </c>
      <c r="U35" s="33" t="s">
        <v>1050</v>
      </c>
      <c r="V35" s="33">
        <v>2</v>
      </c>
      <c r="W35" s="12"/>
      <c r="X35" s="12"/>
      <c r="Y35" s="12"/>
      <c r="Z35" s="12"/>
      <c r="AA35" s="35">
        <v>150</v>
      </c>
      <c r="AB35" s="12">
        <v>150</v>
      </c>
      <c r="AC35" s="12"/>
      <c r="AD35" s="12" t="s">
        <v>2334</v>
      </c>
      <c r="AE35" s="37">
        <v>0</v>
      </c>
      <c r="AF35" s="37">
        <v>0</v>
      </c>
      <c r="AG35" s="37">
        <v>0</v>
      </c>
      <c r="AH35" s="37" t="s">
        <v>179</v>
      </c>
      <c r="AI35" s="37" t="s">
        <v>179</v>
      </c>
      <c r="AJ35" s="37" t="s">
        <v>179</v>
      </c>
      <c r="AK35" s="37" t="s">
        <v>179</v>
      </c>
      <c r="AL35" s="37" t="s">
        <v>179</v>
      </c>
      <c r="AM35" s="37">
        <v>0</v>
      </c>
      <c r="AN35" s="37">
        <v>0</v>
      </c>
      <c r="AO35" s="37">
        <v>0</v>
      </c>
      <c r="AP35" s="37">
        <v>0</v>
      </c>
      <c r="AQ35" s="13"/>
    </row>
    <row r="36" spans="1:43" ht="96" x14ac:dyDescent="0.25">
      <c r="A36" s="28" t="s">
        <v>483</v>
      </c>
      <c r="B36" s="28" t="s">
        <v>550</v>
      </c>
      <c r="C36" s="28" t="s">
        <v>1904</v>
      </c>
      <c r="D36" s="28">
        <v>241330000</v>
      </c>
      <c r="E36" s="28" t="s">
        <v>2373</v>
      </c>
      <c r="F36" s="28" t="s">
        <v>2374</v>
      </c>
      <c r="G36" s="28" t="s">
        <v>2375</v>
      </c>
      <c r="H36" s="30">
        <v>200000000</v>
      </c>
      <c r="I36" s="414">
        <v>0</v>
      </c>
      <c r="J36" s="38"/>
      <c r="K36" s="32">
        <v>0</v>
      </c>
      <c r="L36" s="38"/>
      <c r="M36" s="38"/>
      <c r="N36" s="30">
        <f t="shared" si="1"/>
        <v>200000000</v>
      </c>
      <c r="O36" s="32">
        <f t="shared" si="1"/>
        <v>0</v>
      </c>
      <c r="P36" s="32">
        <f t="shared" si="1"/>
        <v>0</v>
      </c>
      <c r="Q36" s="31">
        <v>0</v>
      </c>
      <c r="R36" s="31"/>
      <c r="S36" s="32">
        <f t="shared" si="0"/>
        <v>0</v>
      </c>
      <c r="T36" s="33">
        <v>0</v>
      </c>
      <c r="U36" s="33">
        <v>0</v>
      </c>
      <c r="V36" s="33">
        <v>0</v>
      </c>
      <c r="W36" s="12"/>
      <c r="X36" s="12"/>
      <c r="Y36" s="12"/>
      <c r="Z36" s="12"/>
      <c r="AA36" s="35">
        <v>0</v>
      </c>
      <c r="AB36" s="12"/>
      <c r="AC36" s="12"/>
      <c r="AD36" s="12"/>
      <c r="AE36" s="37">
        <v>0</v>
      </c>
      <c r="AF36" s="37">
        <v>0</v>
      </c>
      <c r="AG36" s="37">
        <v>0</v>
      </c>
      <c r="AH36" s="37">
        <v>0</v>
      </c>
      <c r="AI36" s="37">
        <v>0</v>
      </c>
      <c r="AJ36" s="37">
        <v>0</v>
      </c>
      <c r="AK36" s="37">
        <v>0</v>
      </c>
      <c r="AL36" s="37">
        <v>0</v>
      </c>
      <c r="AM36" s="37">
        <v>0</v>
      </c>
      <c r="AN36" s="37">
        <v>0</v>
      </c>
      <c r="AO36" s="37">
        <v>0</v>
      </c>
      <c r="AP36" s="37">
        <v>0</v>
      </c>
      <c r="AQ36" s="13"/>
    </row>
    <row r="37" spans="1:43" ht="85.5" customHeight="1" x14ac:dyDescent="0.25">
      <c r="A37" s="28">
        <v>0</v>
      </c>
      <c r="B37" s="28">
        <v>0</v>
      </c>
      <c r="C37" s="28">
        <v>0</v>
      </c>
      <c r="D37" s="28">
        <v>0</v>
      </c>
      <c r="E37" s="28">
        <v>0</v>
      </c>
      <c r="F37" s="28">
        <v>0</v>
      </c>
      <c r="G37" s="28">
        <v>0</v>
      </c>
      <c r="H37" s="30">
        <v>0</v>
      </c>
      <c r="I37" s="414"/>
      <c r="J37" s="38"/>
      <c r="K37" s="32">
        <v>0</v>
      </c>
      <c r="L37" s="38"/>
      <c r="M37" s="38"/>
      <c r="N37" s="30">
        <f t="shared" si="1"/>
        <v>0</v>
      </c>
      <c r="O37" s="32">
        <f t="shared" si="1"/>
        <v>0</v>
      </c>
      <c r="P37" s="32">
        <f t="shared" si="1"/>
        <v>0</v>
      </c>
      <c r="Q37" s="31"/>
      <c r="R37" s="31"/>
      <c r="S37" s="32">
        <f t="shared" si="0"/>
        <v>0</v>
      </c>
      <c r="T37" s="33" t="s">
        <v>2376</v>
      </c>
      <c r="U37" s="33" t="s">
        <v>1050</v>
      </c>
      <c r="V37" s="33">
        <v>4</v>
      </c>
      <c r="W37" s="12">
        <v>5</v>
      </c>
      <c r="X37" s="12"/>
      <c r="Y37" s="12"/>
      <c r="Z37" s="12"/>
      <c r="AA37" s="35">
        <v>90</v>
      </c>
      <c r="AB37" s="12">
        <v>45</v>
      </c>
      <c r="AC37" s="12"/>
      <c r="AD37" s="12" t="s">
        <v>2371</v>
      </c>
      <c r="AE37" s="37">
        <v>0</v>
      </c>
      <c r="AF37" s="37">
        <v>0</v>
      </c>
      <c r="AG37" s="37">
        <v>0</v>
      </c>
      <c r="AH37" s="37" t="s">
        <v>179</v>
      </c>
      <c r="AI37" s="37" t="s">
        <v>179</v>
      </c>
      <c r="AJ37" s="37" t="s">
        <v>179</v>
      </c>
      <c r="AK37" s="37">
        <v>0</v>
      </c>
      <c r="AL37" s="37">
        <v>0</v>
      </c>
      <c r="AM37" s="37">
        <v>0</v>
      </c>
      <c r="AN37" s="37">
        <v>0</v>
      </c>
      <c r="AO37" s="37">
        <v>0</v>
      </c>
      <c r="AP37" s="37">
        <v>0</v>
      </c>
      <c r="AQ37" s="13"/>
    </row>
    <row r="38" spans="1:43" ht="120" x14ac:dyDescent="0.25">
      <c r="A38" s="28" t="s">
        <v>483</v>
      </c>
      <c r="B38" s="28" t="s">
        <v>550</v>
      </c>
      <c r="C38" s="28" t="s">
        <v>1904</v>
      </c>
      <c r="D38" s="28">
        <v>241330000</v>
      </c>
      <c r="E38" s="29" t="s">
        <v>2377</v>
      </c>
      <c r="F38" s="28" t="s">
        <v>2378</v>
      </c>
      <c r="G38" s="28" t="s">
        <v>2379</v>
      </c>
      <c r="H38" s="30">
        <v>2888518000</v>
      </c>
      <c r="I38" s="30">
        <v>6456260093</v>
      </c>
      <c r="J38" s="38"/>
      <c r="K38" s="32">
        <v>0</v>
      </c>
      <c r="L38" s="38"/>
      <c r="M38" s="38"/>
      <c r="N38" s="30">
        <f t="shared" si="1"/>
        <v>2888518000</v>
      </c>
      <c r="O38" s="32">
        <f t="shared" si="1"/>
        <v>6456260093</v>
      </c>
      <c r="P38" s="32">
        <f t="shared" si="1"/>
        <v>0</v>
      </c>
      <c r="Q38" s="31">
        <v>0</v>
      </c>
      <c r="R38" s="31"/>
      <c r="S38" s="32">
        <f t="shared" si="0"/>
        <v>0</v>
      </c>
      <c r="T38" s="33">
        <v>0</v>
      </c>
      <c r="U38" s="33">
        <v>0</v>
      </c>
      <c r="V38" s="33">
        <v>0</v>
      </c>
      <c r="W38" s="12"/>
      <c r="X38" s="12"/>
      <c r="Y38" s="12"/>
      <c r="Z38" s="12"/>
      <c r="AA38" s="35">
        <v>0</v>
      </c>
      <c r="AB38" s="12"/>
      <c r="AC38" s="12"/>
      <c r="AD38" s="12"/>
      <c r="AE38" s="37">
        <v>0</v>
      </c>
      <c r="AF38" s="37">
        <v>0</v>
      </c>
      <c r="AG38" s="37">
        <v>0</v>
      </c>
      <c r="AH38" s="37">
        <v>0</v>
      </c>
      <c r="AI38" s="37">
        <v>0</v>
      </c>
      <c r="AJ38" s="37">
        <v>0</v>
      </c>
      <c r="AK38" s="37">
        <v>0</v>
      </c>
      <c r="AL38" s="37">
        <v>0</v>
      </c>
      <c r="AM38" s="37">
        <v>0</v>
      </c>
      <c r="AN38" s="37">
        <v>0</v>
      </c>
      <c r="AO38" s="37">
        <v>0</v>
      </c>
      <c r="AP38" s="37">
        <v>0</v>
      </c>
      <c r="AQ38" s="362"/>
    </row>
    <row r="39" spans="1:43" ht="150" x14ac:dyDescent="0.25">
      <c r="A39" s="28">
        <v>0</v>
      </c>
      <c r="B39" s="28">
        <v>0</v>
      </c>
      <c r="C39" s="28">
        <v>0</v>
      </c>
      <c r="D39" s="28">
        <v>0</v>
      </c>
      <c r="E39" s="29">
        <v>0</v>
      </c>
      <c r="F39" s="28">
        <v>0</v>
      </c>
      <c r="G39" s="28">
        <v>0</v>
      </c>
      <c r="H39" s="30">
        <v>0</v>
      </c>
      <c r="I39" s="414"/>
      <c r="J39" s="38"/>
      <c r="K39" s="32">
        <v>0</v>
      </c>
      <c r="L39" s="38"/>
      <c r="M39" s="38"/>
      <c r="N39" s="30">
        <f t="shared" si="1"/>
        <v>0</v>
      </c>
      <c r="O39" s="32">
        <f t="shared" si="1"/>
        <v>0</v>
      </c>
      <c r="P39" s="32">
        <f t="shared" si="1"/>
        <v>0</v>
      </c>
      <c r="Q39" s="31"/>
      <c r="R39" s="31"/>
      <c r="S39" s="32">
        <f t="shared" si="0"/>
        <v>0</v>
      </c>
      <c r="T39" s="33" t="s">
        <v>2380</v>
      </c>
      <c r="U39" s="33" t="s">
        <v>2381</v>
      </c>
      <c r="V39" s="104">
        <v>6419</v>
      </c>
      <c r="W39" s="12">
        <v>8785</v>
      </c>
      <c r="X39" s="12"/>
      <c r="Y39" s="12">
        <v>8785</v>
      </c>
      <c r="Z39" s="12"/>
      <c r="AA39" s="35">
        <v>360</v>
      </c>
      <c r="AB39" s="12">
        <v>180</v>
      </c>
      <c r="AC39" s="12"/>
      <c r="AD39" s="12" t="s">
        <v>2382</v>
      </c>
      <c r="AE39" s="37" t="s">
        <v>179</v>
      </c>
      <c r="AF39" s="37" t="s">
        <v>179</v>
      </c>
      <c r="AG39" s="37" t="s">
        <v>179</v>
      </c>
      <c r="AH39" s="37" t="s">
        <v>179</v>
      </c>
      <c r="AI39" s="37" t="s">
        <v>179</v>
      </c>
      <c r="AJ39" s="37" t="s">
        <v>179</v>
      </c>
      <c r="AK39" s="37" t="s">
        <v>179</v>
      </c>
      <c r="AL39" s="37" t="s">
        <v>179</v>
      </c>
      <c r="AM39" s="37" t="s">
        <v>179</v>
      </c>
      <c r="AN39" s="37" t="s">
        <v>179</v>
      </c>
      <c r="AO39" s="37" t="s">
        <v>179</v>
      </c>
      <c r="AP39" s="37" t="s">
        <v>179</v>
      </c>
      <c r="AQ39" s="362"/>
    </row>
    <row r="40" spans="1:43" ht="120" x14ac:dyDescent="0.25">
      <c r="A40" s="28" t="s">
        <v>483</v>
      </c>
      <c r="B40" s="28" t="s">
        <v>550</v>
      </c>
      <c r="C40" s="28" t="s">
        <v>1904</v>
      </c>
      <c r="D40" s="28">
        <v>241330000</v>
      </c>
      <c r="E40" s="29" t="s">
        <v>2383</v>
      </c>
      <c r="F40" s="28" t="s">
        <v>2384</v>
      </c>
      <c r="G40" s="28" t="s">
        <v>2385</v>
      </c>
      <c r="H40" s="30">
        <v>436946000</v>
      </c>
      <c r="I40" s="414">
        <v>0</v>
      </c>
      <c r="J40" s="38"/>
      <c r="K40" s="32">
        <v>0</v>
      </c>
      <c r="L40" s="38"/>
      <c r="M40" s="38"/>
      <c r="N40" s="30">
        <f t="shared" si="1"/>
        <v>436946000</v>
      </c>
      <c r="O40" s="32">
        <f t="shared" si="1"/>
        <v>0</v>
      </c>
      <c r="P40" s="32">
        <f t="shared" si="1"/>
        <v>0</v>
      </c>
      <c r="Q40" s="31">
        <v>0</v>
      </c>
      <c r="R40" s="31"/>
      <c r="S40" s="32">
        <f t="shared" si="0"/>
        <v>0</v>
      </c>
      <c r="T40" s="33">
        <v>0</v>
      </c>
      <c r="U40" s="33">
        <v>0</v>
      </c>
      <c r="V40" s="33">
        <v>0</v>
      </c>
      <c r="W40" s="12"/>
      <c r="X40" s="12"/>
      <c r="Y40" s="12"/>
      <c r="Z40" s="12"/>
      <c r="AA40" s="35">
        <v>0</v>
      </c>
      <c r="AB40" s="12"/>
      <c r="AC40" s="12"/>
      <c r="AD40" s="12"/>
      <c r="AE40" s="37">
        <v>0</v>
      </c>
      <c r="AF40" s="37">
        <v>0</v>
      </c>
      <c r="AG40" s="37">
        <v>0</v>
      </c>
      <c r="AH40" s="37">
        <v>0</v>
      </c>
      <c r="AI40" s="37">
        <v>0</v>
      </c>
      <c r="AJ40" s="37">
        <v>0</v>
      </c>
      <c r="AK40" s="37">
        <v>0</v>
      </c>
      <c r="AL40" s="37">
        <v>0</v>
      </c>
      <c r="AM40" s="37">
        <v>0</v>
      </c>
      <c r="AN40" s="37">
        <v>0</v>
      </c>
      <c r="AO40" s="37">
        <v>0</v>
      </c>
      <c r="AP40" s="37">
        <v>0</v>
      </c>
      <c r="AQ40" s="362"/>
    </row>
    <row r="41" spans="1:43" ht="150" x14ac:dyDescent="0.25">
      <c r="A41" s="28">
        <v>0</v>
      </c>
      <c r="B41" s="28">
        <v>0</v>
      </c>
      <c r="C41" s="28">
        <v>0</v>
      </c>
      <c r="D41" s="28">
        <v>0</v>
      </c>
      <c r="E41" s="28">
        <v>0</v>
      </c>
      <c r="F41" s="28">
        <v>0</v>
      </c>
      <c r="G41" s="28">
        <v>0</v>
      </c>
      <c r="H41" s="30">
        <v>0</v>
      </c>
      <c r="I41" s="414"/>
      <c r="J41" s="38"/>
      <c r="K41" s="32">
        <v>0</v>
      </c>
      <c r="L41" s="38"/>
      <c r="M41" s="38"/>
      <c r="N41" s="30">
        <f t="shared" si="1"/>
        <v>0</v>
      </c>
      <c r="O41" s="32">
        <f t="shared" si="1"/>
        <v>0</v>
      </c>
      <c r="P41" s="32">
        <f t="shared" si="1"/>
        <v>0</v>
      </c>
      <c r="Q41" s="31"/>
      <c r="R41" s="31"/>
      <c r="S41" s="32">
        <f t="shared" si="0"/>
        <v>0</v>
      </c>
      <c r="T41" s="33" t="s">
        <v>2386</v>
      </c>
      <c r="U41" s="33" t="s">
        <v>2381</v>
      </c>
      <c r="V41" s="104">
        <v>12707</v>
      </c>
      <c r="W41" s="12">
        <v>6709</v>
      </c>
      <c r="X41" s="12"/>
      <c r="Y41" s="12">
        <v>6709</v>
      </c>
      <c r="Z41" s="12"/>
      <c r="AA41" s="35">
        <v>360</v>
      </c>
      <c r="AB41" s="12">
        <v>180</v>
      </c>
      <c r="AC41" s="12"/>
      <c r="AD41" s="12" t="s">
        <v>2382</v>
      </c>
      <c r="AE41" s="37" t="s">
        <v>179</v>
      </c>
      <c r="AF41" s="37" t="s">
        <v>179</v>
      </c>
      <c r="AG41" s="37" t="s">
        <v>179</v>
      </c>
      <c r="AH41" s="37" t="s">
        <v>179</v>
      </c>
      <c r="AI41" s="37" t="s">
        <v>179</v>
      </c>
      <c r="AJ41" s="37" t="s">
        <v>179</v>
      </c>
      <c r="AK41" s="37" t="s">
        <v>179</v>
      </c>
      <c r="AL41" s="37" t="s">
        <v>179</v>
      </c>
      <c r="AM41" s="37" t="s">
        <v>179</v>
      </c>
      <c r="AN41" s="37" t="s">
        <v>179</v>
      </c>
      <c r="AO41" s="37" t="s">
        <v>179</v>
      </c>
      <c r="AP41" s="37" t="s">
        <v>179</v>
      </c>
    </row>
    <row r="42" spans="1:43" x14ac:dyDescent="0.25">
      <c r="A42" s="28">
        <v>0</v>
      </c>
      <c r="B42" s="28">
        <v>0</v>
      </c>
      <c r="C42" s="28">
        <v>0</v>
      </c>
      <c r="D42" s="28">
        <v>0</v>
      </c>
      <c r="E42" s="28">
        <v>0</v>
      </c>
      <c r="F42" s="28">
        <v>0</v>
      </c>
      <c r="G42" s="28">
        <v>0</v>
      </c>
      <c r="H42" s="30">
        <v>0</v>
      </c>
      <c r="I42" s="414"/>
      <c r="J42" s="38"/>
      <c r="K42" s="32">
        <v>0</v>
      </c>
      <c r="L42" s="38"/>
      <c r="M42" s="38"/>
      <c r="N42" s="32">
        <v>0</v>
      </c>
      <c r="O42" s="39">
        <v>0</v>
      </c>
      <c r="P42" s="39">
        <v>0</v>
      </c>
      <c r="Q42" s="38"/>
      <c r="R42" s="38"/>
      <c r="S42" s="39">
        <v>0</v>
      </c>
      <c r="T42" s="33">
        <v>0</v>
      </c>
      <c r="U42" s="33">
        <v>0</v>
      </c>
      <c r="V42" s="33">
        <v>0</v>
      </c>
      <c r="W42" s="12"/>
      <c r="X42" s="12"/>
      <c r="Y42" s="12"/>
      <c r="Z42" s="12"/>
      <c r="AA42" s="35">
        <v>0</v>
      </c>
      <c r="AB42" s="12"/>
      <c r="AC42" s="12"/>
      <c r="AD42" s="12"/>
      <c r="AE42" s="37">
        <v>0</v>
      </c>
      <c r="AF42" s="37">
        <v>0</v>
      </c>
      <c r="AG42" s="37">
        <v>0</v>
      </c>
      <c r="AH42" s="37">
        <v>0</v>
      </c>
      <c r="AI42" s="37">
        <v>0</v>
      </c>
      <c r="AJ42" s="37">
        <v>0</v>
      </c>
      <c r="AK42" s="37">
        <v>0</v>
      </c>
      <c r="AL42" s="37">
        <v>0</v>
      </c>
      <c r="AM42" s="37">
        <v>0</v>
      </c>
      <c r="AN42" s="37">
        <v>0</v>
      </c>
      <c r="AO42" s="37">
        <v>0</v>
      </c>
      <c r="AP42" s="37">
        <v>0</v>
      </c>
    </row>
  </sheetData>
  <sheetProtection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A4" zoomScale="90" zoomScaleNormal="90" workbookViewId="0">
      <pane ySplit="5" topLeftCell="A9" activePane="bottomLeft" state="frozen"/>
      <selection activeCell="A4" sqref="A4"/>
      <selection pane="bottomLeft" activeCell="B10" sqref="B10"/>
    </sheetView>
  </sheetViews>
  <sheetFormatPr baseColWidth="10" defaultRowHeight="15" x14ac:dyDescent="0.25"/>
  <cols>
    <col min="1" max="1" width="14" style="1" customWidth="1"/>
    <col min="2" max="2" width="16.28515625" style="1" customWidth="1"/>
    <col min="3" max="3" width="16.140625" style="1" customWidth="1"/>
    <col min="4" max="5" width="11.42578125" style="1"/>
    <col min="6" max="6" width="15.7109375" style="1" customWidth="1"/>
    <col min="7" max="7" width="12.5703125" style="1" customWidth="1"/>
    <col min="8" max="8" width="16.5703125" style="1" customWidth="1"/>
    <col min="9" max="9" width="14.42578125" style="1" customWidth="1"/>
    <col min="10" max="10" width="13.7109375" style="1" customWidth="1"/>
    <col min="11" max="11" width="20.5703125" style="1" customWidth="1"/>
    <col min="12" max="12" width="11.42578125" style="1"/>
    <col min="13" max="13" width="18.28515625" style="1" customWidth="1"/>
    <col min="14" max="14" width="17.42578125" style="1" customWidth="1"/>
    <col min="15" max="16" width="11.42578125" style="1"/>
    <col min="17" max="17" width="18.28515625" style="1" customWidth="1"/>
    <col min="18"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717">
        <v>2013</v>
      </c>
      <c r="B4" s="717"/>
      <c r="C4" s="717"/>
      <c r="D4" s="717"/>
      <c r="E4" s="717"/>
      <c r="F4" s="717"/>
      <c r="G4" s="717"/>
      <c r="H4" s="717"/>
      <c r="I4" s="717"/>
      <c r="J4" s="717"/>
      <c r="K4" s="717"/>
      <c r="L4" s="717"/>
      <c r="M4" s="717"/>
      <c r="N4" s="717"/>
      <c r="O4" s="717"/>
      <c r="P4" s="168"/>
      <c r="Q4" s="168"/>
    </row>
    <row r="5" spans="1:21" x14ac:dyDescent="0.25">
      <c r="A5" s="193"/>
      <c r="B5" s="193"/>
      <c r="C5" s="193"/>
      <c r="D5" s="193"/>
      <c r="E5" s="193"/>
      <c r="F5" s="193"/>
      <c r="G5" s="193"/>
      <c r="H5" s="193"/>
      <c r="I5" s="193"/>
      <c r="J5" s="193"/>
      <c r="K5" s="193"/>
      <c r="L5" s="194"/>
      <c r="M5" s="182"/>
      <c r="N5" s="205"/>
      <c r="O5" s="182"/>
      <c r="P5" s="168"/>
      <c r="Q5" s="168"/>
    </row>
    <row r="6" spans="1:21" x14ac:dyDescent="0.25">
      <c r="A6" s="183" t="s">
        <v>4</v>
      </c>
      <c r="B6" s="712" t="s">
        <v>2220</v>
      </c>
      <c r="C6" s="712"/>
      <c r="D6" s="712"/>
      <c r="E6" s="712"/>
      <c r="F6" s="712"/>
      <c r="G6" s="712"/>
      <c r="H6" s="712"/>
      <c r="I6" s="712"/>
      <c r="J6" s="712"/>
      <c r="K6" s="712"/>
      <c r="L6" s="712"/>
      <c r="M6" s="712"/>
      <c r="N6" s="712"/>
      <c r="O6" s="712"/>
      <c r="P6" s="168"/>
      <c r="Q6" s="168"/>
    </row>
    <row r="7" spans="1:21"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21" ht="32.25" customHeight="1" x14ac:dyDescent="0.25">
      <c r="A8" s="638"/>
      <c r="B8" s="638"/>
      <c r="C8" s="638"/>
      <c r="D8" s="638"/>
      <c r="E8" s="638"/>
      <c r="F8" s="638"/>
      <c r="G8" s="638"/>
      <c r="H8" s="638"/>
      <c r="I8" s="644"/>
      <c r="J8" s="644"/>
      <c r="K8" s="638"/>
      <c r="L8" s="638"/>
      <c r="M8" s="638"/>
      <c r="N8" s="640"/>
      <c r="O8" s="640"/>
      <c r="P8" s="640"/>
      <c r="Q8" s="642"/>
      <c r="S8" s="6"/>
      <c r="T8" s="6"/>
      <c r="U8" s="6"/>
    </row>
    <row r="9" spans="1:21" ht="120" x14ac:dyDescent="0.25">
      <c r="A9" s="8" t="s">
        <v>23</v>
      </c>
      <c r="B9" s="8" t="s">
        <v>24</v>
      </c>
      <c r="C9" s="8" t="s">
        <v>25</v>
      </c>
      <c r="D9" s="8">
        <v>211110000</v>
      </c>
      <c r="E9" s="8" t="s">
        <v>26</v>
      </c>
      <c r="F9" s="9" t="s">
        <v>2221</v>
      </c>
      <c r="G9" s="8" t="s">
        <v>2222</v>
      </c>
      <c r="H9" s="8" t="s">
        <v>2223</v>
      </c>
      <c r="I9" s="408">
        <v>0</v>
      </c>
      <c r="J9" s="409"/>
      <c r="K9" s="116" t="s">
        <v>2316</v>
      </c>
      <c r="L9" s="8">
        <v>60</v>
      </c>
      <c r="M9" s="8"/>
      <c r="N9" s="408"/>
      <c r="O9" s="408">
        <v>35</v>
      </c>
      <c r="P9" s="170"/>
      <c r="Q9" s="37"/>
      <c r="R9" s="14"/>
      <c r="U9" s="97"/>
    </row>
    <row r="10" spans="1:21" ht="135" x14ac:dyDescent="0.25">
      <c r="A10" s="8" t="s">
        <v>23</v>
      </c>
      <c r="B10" s="8" t="s">
        <v>24</v>
      </c>
      <c r="C10" s="8" t="s">
        <v>25</v>
      </c>
      <c r="D10" s="8">
        <v>211130000</v>
      </c>
      <c r="E10" s="8" t="s">
        <v>2317</v>
      </c>
      <c r="F10" s="9" t="s">
        <v>2229</v>
      </c>
      <c r="G10" s="8" t="s">
        <v>2230</v>
      </c>
      <c r="H10" s="8" t="s">
        <v>2231</v>
      </c>
      <c r="I10" s="408">
        <f>10000000-210000000</f>
        <v>-200000000</v>
      </c>
      <c r="J10" s="409"/>
      <c r="K10" s="116" t="s">
        <v>2318</v>
      </c>
      <c r="L10" s="8">
        <v>30</v>
      </c>
      <c r="M10" s="8"/>
      <c r="N10" s="408"/>
      <c r="O10" s="408">
        <v>23</v>
      </c>
      <c r="P10" s="36"/>
      <c r="Q10" s="36"/>
      <c r="R10" s="14"/>
      <c r="U10" s="97"/>
    </row>
    <row r="11" spans="1:21" ht="134.25" customHeight="1" x14ac:dyDescent="0.25">
      <c r="A11" s="8" t="s">
        <v>23</v>
      </c>
      <c r="B11" s="8" t="s">
        <v>24</v>
      </c>
      <c r="C11" s="8" t="s">
        <v>25</v>
      </c>
      <c r="D11" s="8">
        <v>211180000</v>
      </c>
      <c r="E11" s="8" t="s">
        <v>403</v>
      </c>
      <c r="F11" s="9" t="s">
        <v>2242</v>
      </c>
      <c r="G11" s="8" t="s">
        <v>2243</v>
      </c>
      <c r="H11" s="8" t="s">
        <v>2244</v>
      </c>
      <c r="I11" s="408">
        <f>0-609000000</f>
        <v>-609000000</v>
      </c>
      <c r="J11" s="409"/>
      <c r="K11" s="410" t="s">
        <v>404</v>
      </c>
      <c r="L11" s="8">
        <v>2</v>
      </c>
      <c r="M11" s="8"/>
      <c r="N11" s="408"/>
      <c r="O11" s="408">
        <v>2</v>
      </c>
      <c r="P11" s="36"/>
      <c r="Q11" s="36"/>
      <c r="R11" s="14"/>
      <c r="U11" s="97"/>
    </row>
    <row r="12" spans="1:21" ht="141" customHeight="1" x14ac:dyDescent="0.25">
      <c r="A12" s="8" t="s">
        <v>23</v>
      </c>
      <c r="B12" s="8" t="s">
        <v>1146</v>
      </c>
      <c r="C12" s="8" t="s">
        <v>1236</v>
      </c>
      <c r="D12" s="8">
        <v>212110000</v>
      </c>
      <c r="E12" s="8" t="s">
        <v>1456</v>
      </c>
      <c r="F12" s="9" t="s">
        <v>2252</v>
      </c>
      <c r="G12" s="8" t="s">
        <v>2253</v>
      </c>
      <c r="H12" s="8" t="s">
        <v>2254</v>
      </c>
      <c r="I12" s="408">
        <f>0</f>
        <v>0</v>
      </c>
      <c r="J12" s="409"/>
      <c r="K12" s="116" t="s">
        <v>2319</v>
      </c>
      <c r="L12" s="8">
        <v>35</v>
      </c>
      <c r="M12" s="8"/>
      <c r="N12" s="408"/>
      <c r="O12" s="408">
        <v>33</v>
      </c>
      <c r="P12" s="36"/>
      <c r="Q12" s="36"/>
      <c r="R12" s="14"/>
      <c r="U12" s="97"/>
    </row>
    <row r="13" spans="1:21" ht="135" x14ac:dyDescent="0.25">
      <c r="A13" s="8" t="s">
        <v>23</v>
      </c>
      <c r="B13" s="8" t="s">
        <v>1146</v>
      </c>
      <c r="C13" s="8" t="s">
        <v>1236</v>
      </c>
      <c r="D13" s="8">
        <v>212110000</v>
      </c>
      <c r="E13" s="8" t="s">
        <v>1191</v>
      </c>
      <c r="F13" s="9" t="s">
        <v>2262</v>
      </c>
      <c r="G13" s="8" t="s">
        <v>2263</v>
      </c>
      <c r="H13" s="8" t="s">
        <v>2264</v>
      </c>
      <c r="I13" s="408">
        <f>1471335985+105600000+400000000+14000000-300000000</f>
        <v>1690935985</v>
      </c>
      <c r="J13" s="409"/>
      <c r="K13" s="116" t="s">
        <v>2319</v>
      </c>
      <c r="L13" s="8">
        <v>35</v>
      </c>
      <c r="M13" s="8"/>
      <c r="N13" s="408"/>
      <c r="O13" s="408">
        <v>33</v>
      </c>
      <c r="P13" s="36"/>
      <c r="Q13" s="36"/>
      <c r="R13" s="14"/>
      <c r="U13" s="97"/>
    </row>
    <row r="14" spans="1:21" ht="84" customHeight="1" x14ac:dyDescent="0.25">
      <c r="A14" s="8" t="s">
        <v>23</v>
      </c>
      <c r="B14" s="8" t="s">
        <v>1146</v>
      </c>
      <c r="C14" s="8" t="s">
        <v>1147</v>
      </c>
      <c r="D14" s="8">
        <v>212330000</v>
      </c>
      <c r="E14" s="8" t="s">
        <v>1191</v>
      </c>
      <c r="F14" s="9" t="s">
        <v>2270</v>
      </c>
      <c r="G14" s="8" t="s">
        <v>2271</v>
      </c>
      <c r="H14" s="8" t="s">
        <v>2272</v>
      </c>
      <c r="I14" s="408">
        <v>0</v>
      </c>
      <c r="J14" s="409"/>
      <c r="K14" s="116" t="s">
        <v>1192</v>
      </c>
      <c r="L14" s="8">
        <v>35</v>
      </c>
      <c r="M14" s="8"/>
      <c r="N14" s="408"/>
      <c r="O14" s="408">
        <v>30</v>
      </c>
      <c r="P14" s="36"/>
      <c r="Q14" s="36"/>
      <c r="R14" s="14"/>
      <c r="U14" s="97"/>
    </row>
    <row r="15" spans="1:21" ht="116.25" customHeight="1" x14ac:dyDescent="0.25">
      <c r="A15" s="116" t="s">
        <v>483</v>
      </c>
      <c r="B15" s="116" t="s">
        <v>2281</v>
      </c>
      <c r="C15" s="116" t="s">
        <v>2282</v>
      </c>
      <c r="D15" s="116">
        <v>242130000</v>
      </c>
      <c r="E15" s="8" t="s">
        <v>2320</v>
      </c>
      <c r="F15" s="9" t="s">
        <v>2283</v>
      </c>
      <c r="G15" s="8" t="s">
        <v>2284</v>
      </c>
      <c r="H15" s="8" t="s">
        <v>2285</v>
      </c>
      <c r="I15" s="408">
        <f>0-60000000</f>
        <v>-60000000</v>
      </c>
      <c r="J15" s="409"/>
      <c r="K15" s="116" t="s">
        <v>1764</v>
      </c>
      <c r="L15" s="8">
        <v>7</v>
      </c>
      <c r="M15" s="8"/>
      <c r="N15" s="408"/>
      <c r="O15" s="408">
        <v>7</v>
      </c>
      <c r="P15" s="36"/>
      <c r="Q15" s="36"/>
      <c r="R15" s="14"/>
      <c r="U15" s="97"/>
    </row>
    <row r="16" spans="1:21" ht="116.25" customHeight="1" x14ac:dyDescent="0.25">
      <c r="A16" s="116"/>
      <c r="B16" s="116"/>
      <c r="C16" s="116"/>
      <c r="D16" s="116"/>
      <c r="E16" s="8"/>
      <c r="F16" s="9"/>
      <c r="G16" s="8"/>
      <c r="H16" s="8"/>
      <c r="I16" s="408"/>
      <c r="J16" s="409"/>
      <c r="K16" s="116" t="s">
        <v>2321</v>
      </c>
      <c r="L16" s="8">
        <v>1536</v>
      </c>
      <c r="M16" s="8">
        <v>800</v>
      </c>
      <c r="N16" s="408"/>
      <c r="O16" s="408">
        <v>0</v>
      </c>
      <c r="P16" s="36"/>
      <c r="Q16" s="36"/>
      <c r="R16" s="14"/>
      <c r="U16" s="97"/>
    </row>
    <row r="17" spans="1:21" ht="90" x14ac:dyDescent="0.25">
      <c r="A17" s="8" t="s">
        <v>23</v>
      </c>
      <c r="B17" s="8" t="s">
        <v>1146</v>
      </c>
      <c r="C17" s="8" t="s">
        <v>1147</v>
      </c>
      <c r="D17" s="8">
        <v>212340000</v>
      </c>
      <c r="E17" s="8" t="s">
        <v>2292</v>
      </c>
      <c r="F17" s="9" t="s">
        <v>2290</v>
      </c>
      <c r="G17" s="8" t="s">
        <v>2291</v>
      </c>
      <c r="H17" s="8" t="s">
        <v>2292</v>
      </c>
      <c r="I17" s="408">
        <v>0</v>
      </c>
      <c r="J17" s="409"/>
      <c r="K17" s="116" t="s">
        <v>2322</v>
      </c>
      <c r="L17" s="8">
        <v>60</v>
      </c>
      <c r="M17" s="8"/>
      <c r="N17" s="408"/>
      <c r="O17" s="408">
        <v>45</v>
      </c>
      <c r="P17" s="36"/>
      <c r="Q17" s="36"/>
      <c r="R17" s="14"/>
      <c r="U17" s="97"/>
    </row>
    <row r="18" spans="1:21" ht="45" x14ac:dyDescent="0.25">
      <c r="A18" s="8"/>
      <c r="B18" s="8"/>
      <c r="C18" s="8"/>
      <c r="D18" s="8"/>
      <c r="E18" s="8"/>
      <c r="F18" s="9"/>
      <c r="G18" s="8"/>
      <c r="H18" s="8"/>
      <c r="I18" s="408"/>
      <c r="J18" s="409"/>
      <c r="K18" s="116" t="s">
        <v>2323</v>
      </c>
      <c r="L18" s="8">
        <v>70</v>
      </c>
      <c r="M18" s="8"/>
      <c r="N18" s="408"/>
      <c r="O18" s="408">
        <v>65</v>
      </c>
      <c r="P18" s="36"/>
      <c r="Q18" s="36"/>
      <c r="R18" s="14"/>
      <c r="U18" s="97"/>
    </row>
    <row r="19" spans="1:21" ht="109.5" customHeight="1" x14ac:dyDescent="0.25">
      <c r="A19" s="8" t="s">
        <v>23</v>
      </c>
      <c r="B19" s="8" t="s">
        <v>1146</v>
      </c>
      <c r="C19" s="8" t="s">
        <v>1236</v>
      </c>
      <c r="D19" s="8">
        <v>212110000</v>
      </c>
      <c r="E19" s="8" t="s">
        <v>2324</v>
      </c>
      <c r="F19" s="9" t="s">
        <v>2302</v>
      </c>
      <c r="G19" s="8" t="s">
        <v>2303</v>
      </c>
      <c r="H19" s="8" t="s">
        <v>2304</v>
      </c>
      <c r="I19" s="408">
        <v>0</v>
      </c>
      <c r="J19" s="409"/>
      <c r="K19" s="116" t="s">
        <v>2319</v>
      </c>
      <c r="L19" s="8">
        <v>35</v>
      </c>
      <c r="M19" s="8"/>
      <c r="N19" s="408"/>
      <c r="O19" s="408">
        <v>33</v>
      </c>
      <c r="P19" s="36"/>
      <c r="Q19" s="36"/>
      <c r="R19" s="14"/>
      <c r="U19" s="97"/>
    </row>
    <row r="20" spans="1:21" ht="73.5" customHeight="1" x14ac:dyDescent="0.25">
      <c r="A20" s="8" t="s">
        <v>23</v>
      </c>
      <c r="B20" s="8" t="s">
        <v>1146</v>
      </c>
      <c r="C20" s="8" t="s">
        <v>1236</v>
      </c>
      <c r="D20" s="8">
        <v>212110000</v>
      </c>
      <c r="E20" s="8" t="s">
        <v>2324</v>
      </c>
      <c r="F20" s="9" t="s">
        <v>2306</v>
      </c>
      <c r="G20" s="8" t="s">
        <v>2307</v>
      </c>
      <c r="H20" s="8" t="s">
        <v>2308</v>
      </c>
      <c r="I20" s="408">
        <v>3445000000</v>
      </c>
      <c r="J20" s="409"/>
      <c r="K20" s="116" t="s">
        <v>2319</v>
      </c>
      <c r="L20" s="8">
        <v>35</v>
      </c>
      <c r="M20" s="8"/>
      <c r="N20" s="408"/>
      <c r="O20" s="408">
        <v>33</v>
      </c>
      <c r="P20" s="36"/>
      <c r="Q20" s="36"/>
      <c r="R20" s="14"/>
      <c r="U20" s="97"/>
    </row>
  </sheetData>
  <sheetProtection algorithmName="SHA-512" hashValue="excY8rC1+Gf7RZf3ZGM0T+2EuycqVCkARi7W+1w/scipgV85xWaf9Jp1fy7qRvrU8avXrSKBI0zqjEZOpP/V1Q==" saltValue="MJEJqv6XBcviwBNJJNzhfQ==" spinCount="100000" sheet="1" objects="1" scenarios="1" insertRows="0"/>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50"/>
  <sheetViews>
    <sheetView showZeros="0" topLeftCell="A4" zoomScaleNormal="100" workbookViewId="0">
      <pane ySplit="5" topLeftCell="A30" activePane="bottomLeft" state="frozen"/>
      <selection activeCell="A4" sqref="A4"/>
      <selection pane="bottomLeft" activeCell="I30" sqref="I30"/>
    </sheetView>
  </sheetViews>
  <sheetFormatPr baseColWidth="10" defaultRowHeight="15" x14ac:dyDescent="0.25"/>
  <cols>
    <col min="1" max="1" width="13.140625" style="1" customWidth="1"/>
    <col min="2" max="2" width="16.85546875" style="1" customWidth="1"/>
    <col min="3" max="3" width="15" style="1" customWidth="1"/>
    <col min="4" max="4" width="13" style="1" customWidth="1"/>
    <col min="5" max="5" width="12" style="1" customWidth="1"/>
    <col min="6" max="6" width="9.28515625" style="1" bestFit="1" customWidth="1"/>
    <col min="7" max="7" width="11.8554687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5" width="14.5703125" style="1" customWidth="1"/>
    <col min="16" max="17" width="13.7109375" style="1" customWidth="1"/>
    <col min="18" max="18" width="10.5703125" style="1" customWidth="1"/>
    <col min="19" max="19" width="10.28515625" style="1" customWidth="1"/>
    <col min="20" max="20" width="17" style="1" customWidth="1"/>
    <col min="21" max="21" width="9.85546875" style="1" customWidth="1"/>
    <col min="22" max="22" width="11.42578125" style="1"/>
    <col min="23" max="23" width="14.140625" style="1" customWidth="1"/>
    <col min="24" max="24" width="15.28515625" style="1" customWidth="1"/>
    <col min="25" max="25" width="11.7109375" style="1" customWidth="1"/>
    <col min="26" max="26" width="11.42578125" style="1"/>
    <col min="27" max="27" width="13.85546875" style="1" customWidth="1"/>
    <col min="28"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717" t="s">
        <v>1</v>
      </c>
      <c r="B2" s="717"/>
      <c r="C2" s="717"/>
      <c r="D2" s="717"/>
      <c r="E2" s="717"/>
      <c r="F2" s="717"/>
      <c r="G2" s="717"/>
      <c r="H2" s="717"/>
      <c r="I2" s="717"/>
      <c r="J2" s="717"/>
      <c r="K2" s="717"/>
      <c r="L2" s="717"/>
      <c r="M2" s="717"/>
      <c r="N2" s="717"/>
      <c r="O2" s="717"/>
      <c r="P2" s="717"/>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x14ac:dyDescent="0.25">
      <c r="A3" s="717" t="s">
        <v>111</v>
      </c>
      <c r="B3" s="717"/>
      <c r="C3" s="717"/>
      <c r="D3" s="717"/>
      <c r="E3" s="717"/>
      <c r="F3" s="717"/>
      <c r="G3" s="717"/>
      <c r="H3" s="717"/>
      <c r="I3" s="717"/>
      <c r="J3" s="717"/>
      <c r="K3" s="717"/>
      <c r="L3" s="717"/>
      <c r="M3" s="717"/>
      <c r="N3" s="717"/>
      <c r="O3" s="717"/>
      <c r="P3" s="717"/>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2220</v>
      </c>
      <c r="D5" s="175"/>
      <c r="E5" s="175"/>
      <c r="F5" s="175"/>
      <c r="G5" s="175"/>
      <c r="H5" s="175"/>
      <c r="I5" s="176"/>
      <c r="J5" s="176"/>
      <c r="K5" s="283"/>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55.5"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50.25" customHeight="1" x14ac:dyDescent="0.25">
      <c r="A9" s="28" t="s">
        <v>23</v>
      </c>
      <c r="B9" s="28" t="s">
        <v>24</v>
      </c>
      <c r="C9" s="28" t="s">
        <v>25</v>
      </c>
      <c r="D9" s="28">
        <v>211110000</v>
      </c>
      <c r="E9" s="29" t="s">
        <v>2221</v>
      </c>
      <c r="F9" s="28" t="s">
        <v>2222</v>
      </c>
      <c r="G9" s="28" t="s">
        <v>2223</v>
      </c>
      <c r="H9" s="30">
        <v>750000000</v>
      </c>
      <c r="I9" s="30">
        <v>750000000</v>
      </c>
      <c r="J9" s="411"/>
      <c r="K9" s="32">
        <v>0</v>
      </c>
      <c r="L9" s="32"/>
      <c r="M9" s="32"/>
      <c r="N9" s="32">
        <f>H9+K9</f>
        <v>750000000</v>
      </c>
      <c r="O9" s="32">
        <f>I9+L9</f>
        <v>750000000</v>
      </c>
      <c r="P9" s="32">
        <f>J9+M9</f>
        <v>0</v>
      </c>
      <c r="Q9" s="411">
        <v>0</v>
      </c>
      <c r="R9" s="32"/>
      <c r="S9" s="32">
        <f>Q9+R9</f>
        <v>0</v>
      </c>
      <c r="T9" s="33">
        <v>0</v>
      </c>
      <c r="U9" s="33">
        <v>0</v>
      </c>
      <c r="V9" s="33">
        <v>0</v>
      </c>
      <c r="W9" s="35"/>
      <c r="X9" s="35"/>
      <c r="Y9" s="35"/>
      <c r="Z9" s="35"/>
      <c r="AA9" s="35">
        <v>0</v>
      </c>
      <c r="AB9" s="35"/>
      <c r="AC9" s="35"/>
      <c r="AD9" s="36"/>
      <c r="AE9" s="37">
        <v>0</v>
      </c>
      <c r="AF9" s="37">
        <v>0</v>
      </c>
      <c r="AG9" s="37">
        <v>0</v>
      </c>
      <c r="AH9" s="37">
        <v>0</v>
      </c>
      <c r="AI9" s="37">
        <v>0</v>
      </c>
      <c r="AJ9" s="37">
        <v>0</v>
      </c>
      <c r="AK9" s="37">
        <v>0</v>
      </c>
      <c r="AL9" s="37">
        <v>0</v>
      </c>
      <c r="AM9" s="37">
        <v>0</v>
      </c>
      <c r="AN9" s="37">
        <v>0</v>
      </c>
      <c r="AO9" s="37">
        <v>0</v>
      </c>
      <c r="AP9" s="37">
        <v>0</v>
      </c>
    </row>
    <row r="10" spans="1:42" ht="58.5" customHeight="1" x14ac:dyDescent="0.25">
      <c r="A10" s="28">
        <v>0</v>
      </c>
      <c r="B10" s="28">
        <v>0</v>
      </c>
      <c r="C10" s="28">
        <v>0</v>
      </c>
      <c r="D10" s="28">
        <v>0</v>
      </c>
      <c r="E10" s="29">
        <v>0</v>
      </c>
      <c r="F10" s="28">
        <v>0</v>
      </c>
      <c r="G10" s="28"/>
      <c r="H10" s="30">
        <v>0</v>
      </c>
      <c r="I10" s="411"/>
      <c r="J10" s="411"/>
      <c r="K10" s="32">
        <v>0</v>
      </c>
      <c r="L10" s="39"/>
      <c r="M10" s="39"/>
      <c r="N10" s="32">
        <f t="shared" ref="N10:P51" si="0">H10+K10</f>
        <v>0</v>
      </c>
      <c r="O10" s="32">
        <f t="shared" si="0"/>
        <v>0</v>
      </c>
      <c r="P10" s="32">
        <f t="shared" si="0"/>
        <v>0</v>
      </c>
      <c r="Q10" s="411"/>
      <c r="R10" s="32"/>
      <c r="S10" s="32">
        <f t="shared" ref="S10:S51" si="1">Q10+R10</f>
        <v>0</v>
      </c>
      <c r="T10" s="33" t="s">
        <v>2224</v>
      </c>
      <c r="U10" s="33" t="s">
        <v>2225</v>
      </c>
      <c r="V10" s="33">
        <v>1</v>
      </c>
      <c r="W10" s="36">
        <v>1</v>
      </c>
      <c r="X10" s="36"/>
      <c r="Y10" s="412" t="s">
        <v>2226</v>
      </c>
      <c r="Z10" s="36"/>
      <c r="AA10" s="35">
        <v>60</v>
      </c>
      <c r="AB10" s="36" t="s">
        <v>2226</v>
      </c>
      <c r="AC10" s="36"/>
      <c r="AD10" s="36"/>
      <c r="AE10" s="37">
        <v>0</v>
      </c>
      <c r="AF10" s="37">
        <v>0</v>
      </c>
      <c r="AG10" s="37">
        <v>0</v>
      </c>
      <c r="AH10" s="37">
        <v>0</v>
      </c>
      <c r="AI10" s="37">
        <v>0</v>
      </c>
      <c r="AJ10" s="37">
        <v>0</v>
      </c>
      <c r="AK10" s="37" t="s">
        <v>192</v>
      </c>
      <c r="AL10" s="37" t="s">
        <v>192</v>
      </c>
      <c r="AM10" s="37" t="s">
        <v>192</v>
      </c>
      <c r="AN10" s="37" t="s">
        <v>192</v>
      </c>
      <c r="AO10" s="37" t="s">
        <v>192</v>
      </c>
      <c r="AP10" s="37">
        <v>0</v>
      </c>
    </row>
    <row r="11" spans="1:42" ht="135" x14ac:dyDescent="0.25">
      <c r="A11" s="28">
        <v>0</v>
      </c>
      <c r="B11" s="28">
        <v>0</v>
      </c>
      <c r="C11" s="28">
        <v>0</v>
      </c>
      <c r="D11" s="28">
        <v>0</v>
      </c>
      <c r="E11" s="29">
        <v>0</v>
      </c>
      <c r="F11" s="28">
        <v>0</v>
      </c>
      <c r="G11" s="28"/>
      <c r="H11" s="30">
        <v>0</v>
      </c>
      <c r="I11" s="411"/>
      <c r="J11" s="411"/>
      <c r="K11" s="32">
        <v>0</v>
      </c>
      <c r="L11" s="39"/>
      <c r="M11" s="39"/>
      <c r="N11" s="32">
        <f t="shared" si="0"/>
        <v>0</v>
      </c>
      <c r="O11" s="32">
        <f t="shared" si="0"/>
        <v>0</v>
      </c>
      <c r="P11" s="32">
        <f t="shared" si="0"/>
        <v>0</v>
      </c>
      <c r="Q11" s="411"/>
      <c r="R11" s="32"/>
      <c r="S11" s="32">
        <f t="shared" si="1"/>
        <v>0</v>
      </c>
      <c r="T11" s="33" t="s">
        <v>2227</v>
      </c>
      <c r="U11" s="33" t="s">
        <v>2225</v>
      </c>
      <c r="V11" s="33">
        <v>11</v>
      </c>
      <c r="W11" s="36">
        <v>11</v>
      </c>
      <c r="X11" s="36"/>
      <c r="Y11" s="412" t="s">
        <v>2226</v>
      </c>
      <c r="Z11" s="36"/>
      <c r="AA11" s="35">
        <v>120</v>
      </c>
      <c r="AB11" s="36">
        <v>53</v>
      </c>
      <c r="AC11" s="36"/>
      <c r="AD11" s="36" t="s">
        <v>2228</v>
      </c>
      <c r="AE11" s="37">
        <v>0</v>
      </c>
      <c r="AF11" s="37">
        <v>0</v>
      </c>
      <c r="AG11" s="37" t="s">
        <v>192</v>
      </c>
      <c r="AH11" s="37" t="s">
        <v>192</v>
      </c>
      <c r="AI11" s="37" t="s">
        <v>192</v>
      </c>
      <c r="AJ11" s="37" t="s">
        <v>192</v>
      </c>
      <c r="AK11" s="37" t="s">
        <v>192</v>
      </c>
      <c r="AL11" s="37" t="s">
        <v>192</v>
      </c>
      <c r="AM11" s="37" t="s">
        <v>192</v>
      </c>
      <c r="AN11" s="37" t="s">
        <v>192</v>
      </c>
      <c r="AO11" s="37" t="s">
        <v>192</v>
      </c>
      <c r="AP11" s="37">
        <v>0</v>
      </c>
    </row>
    <row r="12" spans="1:42" ht="72" x14ac:dyDescent="0.25">
      <c r="A12" s="28" t="s">
        <v>23</v>
      </c>
      <c r="B12" s="28" t="s">
        <v>24</v>
      </c>
      <c r="C12" s="28" t="s">
        <v>25</v>
      </c>
      <c r="D12" s="28">
        <v>211130000</v>
      </c>
      <c r="E12" s="29" t="s">
        <v>2229</v>
      </c>
      <c r="F12" s="28" t="s">
        <v>2230</v>
      </c>
      <c r="G12" s="28" t="s">
        <v>2231</v>
      </c>
      <c r="H12" s="30">
        <v>210000000</v>
      </c>
      <c r="I12" s="30">
        <v>10000000</v>
      </c>
      <c r="J12" s="411"/>
      <c r="K12" s="32">
        <v>0</v>
      </c>
      <c r="L12" s="39"/>
      <c r="M12" s="39"/>
      <c r="N12" s="32">
        <f t="shared" si="0"/>
        <v>210000000</v>
      </c>
      <c r="O12" s="32">
        <f t="shared" si="0"/>
        <v>10000000</v>
      </c>
      <c r="P12" s="32">
        <f t="shared" si="0"/>
        <v>0</v>
      </c>
      <c r="Q12" s="411"/>
      <c r="R12" s="32"/>
      <c r="S12" s="32">
        <f t="shared" si="1"/>
        <v>0</v>
      </c>
      <c r="T12" s="33">
        <v>0</v>
      </c>
      <c r="U12" s="33">
        <v>0</v>
      </c>
      <c r="V12" s="33">
        <v>0</v>
      </c>
      <c r="W12" s="36"/>
      <c r="X12" s="36"/>
      <c r="Y12" s="36"/>
      <c r="Z12" s="36"/>
      <c r="AA12" s="35">
        <v>0</v>
      </c>
      <c r="AB12" s="36"/>
      <c r="AC12" s="36"/>
      <c r="AD12" s="36"/>
      <c r="AE12" s="37">
        <v>0</v>
      </c>
      <c r="AF12" s="37">
        <v>0</v>
      </c>
      <c r="AG12" s="37">
        <v>0</v>
      </c>
      <c r="AH12" s="37">
        <v>0</v>
      </c>
      <c r="AI12" s="37">
        <v>0</v>
      </c>
      <c r="AJ12" s="37">
        <v>0</v>
      </c>
      <c r="AK12" s="37">
        <v>0</v>
      </c>
      <c r="AL12" s="37">
        <v>0</v>
      </c>
      <c r="AM12" s="37">
        <v>0</v>
      </c>
      <c r="AN12" s="37">
        <v>0</v>
      </c>
      <c r="AO12" s="37">
        <v>0</v>
      </c>
      <c r="AP12" s="37">
        <v>0</v>
      </c>
    </row>
    <row r="13" spans="1:42" ht="36" x14ac:dyDescent="0.25">
      <c r="A13" s="28">
        <v>0</v>
      </c>
      <c r="B13" s="28">
        <v>0</v>
      </c>
      <c r="C13" s="28">
        <v>0</v>
      </c>
      <c r="D13" s="28">
        <v>0</v>
      </c>
      <c r="E13" s="29">
        <v>0</v>
      </c>
      <c r="F13" s="28">
        <v>0</v>
      </c>
      <c r="G13" s="28"/>
      <c r="H13" s="30">
        <v>0</v>
      </c>
      <c r="I13" s="411"/>
      <c r="J13" s="411"/>
      <c r="K13" s="32">
        <v>0</v>
      </c>
      <c r="L13" s="39"/>
      <c r="M13" s="39"/>
      <c r="N13" s="32">
        <f t="shared" si="0"/>
        <v>0</v>
      </c>
      <c r="O13" s="32">
        <f t="shared" si="0"/>
        <v>0</v>
      </c>
      <c r="P13" s="32">
        <f t="shared" si="0"/>
        <v>0</v>
      </c>
      <c r="Q13" s="411"/>
      <c r="R13" s="32"/>
      <c r="S13" s="32">
        <f t="shared" si="1"/>
        <v>0</v>
      </c>
      <c r="T13" s="33" t="s">
        <v>2232</v>
      </c>
      <c r="U13" s="33" t="s">
        <v>2233</v>
      </c>
      <c r="V13" s="33">
        <v>1</v>
      </c>
      <c r="W13" s="36">
        <v>1</v>
      </c>
      <c r="X13" s="36"/>
      <c r="Y13" s="36">
        <v>1</v>
      </c>
      <c r="Z13" s="36"/>
      <c r="AA13" s="35">
        <v>60</v>
      </c>
      <c r="AB13" s="36">
        <v>60</v>
      </c>
      <c r="AC13" s="36"/>
      <c r="AD13" s="36"/>
      <c r="AE13" s="37">
        <v>0</v>
      </c>
      <c r="AF13" s="37" t="s">
        <v>192</v>
      </c>
      <c r="AG13" s="37" t="s">
        <v>192</v>
      </c>
      <c r="AH13" s="37" t="s">
        <v>192</v>
      </c>
      <c r="AI13" s="37" t="s">
        <v>192</v>
      </c>
      <c r="AJ13" s="37">
        <v>0</v>
      </c>
      <c r="AK13" s="37">
        <v>0</v>
      </c>
      <c r="AL13" s="37">
        <v>0</v>
      </c>
      <c r="AM13" s="37">
        <v>0</v>
      </c>
      <c r="AN13" s="37">
        <v>0</v>
      </c>
      <c r="AO13" s="37">
        <v>0</v>
      </c>
      <c r="AP13" s="37">
        <v>0</v>
      </c>
    </row>
    <row r="14" spans="1:42" ht="45" x14ac:dyDescent="0.25">
      <c r="A14" s="28">
        <v>0</v>
      </c>
      <c r="B14" s="28">
        <v>0</v>
      </c>
      <c r="C14" s="28">
        <v>0</v>
      </c>
      <c r="D14" s="28">
        <v>0</v>
      </c>
      <c r="E14" s="29">
        <v>0</v>
      </c>
      <c r="F14" s="28">
        <v>0</v>
      </c>
      <c r="G14" s="28"/>
      <c r="H14" s="30">
        <v>0</v>
      </c>
      <c r="I14" s="411"/>
      <c r="J14" s="411"/>
      <c r="K14" s="32">
        <v>0</v>
      </c>
      <c r="L14" s="39"/>
      <c r="M14" s="39"/>
      <c r="N14" s="32">
        <f t="shared" si="0"/>
        <v>0</v>
      </c>
      <c r="O14" s="32">
        <f t="shared" si="0"/>
        <v>0</v>
      </c>
      <c r="P14" s="32">
        <f t="shared" si="0"/>
        <v>0</v>
      </c>
      <c r="Q14" s="411"/>
      <c r="R14" s="32"/>
      <c r="S14" s="32">
        <f t="shared" si="1"/>
        <v>0</v>
      </c>
      <c r="T14" s="33" t="s">
        <v>2234</v>
      </c>
      <c r="U14" s="33" t="s">
        <v>2235</v>
      </c>
      <c r="V14" s="33">
        <v>1</v>
      </c>
      <c r="W14" s="36">
        <v>1</v>
      </c>
      <c r="X14" s="36"/>
      <c r="Y14" s="36" t="s">
        <v>2226</v>
      </c>
      <c r="Z14" s="36"/>
      <c r="AA14" s="35">
        <v>90</v>
      </c>
      <c r="AB14" s="36" t="s">
        <v>2226</v>
      </c>
      <c r="AC14" s="36"/>
      <c r="AD14" s="36" t="s">
        <v>2236</v>
      </c>
      <c r="AE14" s="37">
        <v>0</v>
      </c>
      <c r="AF14" s="37">
        <v>0</v>
      </c>
      <c r="AG14" s="37">
        <v>0</v>
      </c>
      <c r="AH14" s="37" t="s">
        <v>192</v>
      </c>
      <c r="AI14" s="37" t="s">
        <v>192</v>
      </c>
      <c r="AJ14" s="37" t="s">
        <v>192</v>
      </c>
      <c r="AK14" s="37">
        <v>0</v>
      </c>
      <c r="AL14" s="37">
        <v>0</v>
      </c>
      <c r="AM14" s="37">
        <v>0</v>
      </c>
      <c r="AN14" s="37">
        <v>0</v>
      </c>
      <c r="AO14" s="37">
        <v>0</v>
      </c>
      <c r="AP14" s="37">
        <v>0</v>
      </c>
    </row>
    <row r="15" spans="1:42" ht="36" x14ac:dyDescent="0.25">
      <c r="A15" s="28">
        <v>0</v>
      </c>
      <c r="B15" s="28">
        <v>0</v>
      </c>
      <c r="C15" s="28">
        <v>0</v>
      </c>
      <c r="D15" s="28">
        <v>0</v>
      </c>
      <c r="E15" s="29">
        <v>0</v>
      </c>
      <c r="F15" s="28">
        <v>0</v>
      </c>
      <c r="G15" s="28"/>
      <c r="H15" s="30">
        <v>0</v>
      </c>
      <c r="I15" s="411"/>
      <c r="J15" s="411"/>
      <c r="K15" s="32">
        <v>0</v>
      </c>
      <c r="L15" s="39"/>
      <c r="M15" s="39"/>
      <c r="N15" s="32">
        <f t="shared" si="0"/>
        <v>0</v>
      </c>
      <c r="O15" s="32">
        <f t="shared" si="0"/>
        <v>0</v>
      </c>
      <c r="P15" s="32">
        <f t="shared" si="0"/>
        <v>0</v>
      </c>
      <c r="Q15" s="411"/>
      <c r="R15" s="32"/>
      <c r="S15" s="32">
        <f t="shared" si="1"/>
        <v>0</v>
      </c>
      <c r="T15" s="33" t="s">
        <v>2237</v>
      </c>
      <c r="U15" s="33" t="s">
        <v>2238</v>
      </c>
      <c r="V15" s="33">
        <v>2</v>
      </c>
      <c r="W15" s="36">
        <v>2</v>
      </c>
      <c r="X15" s="36"/>
      <c r="Y15" s="36">
        <v>1</v>
      </c>
      <c r="Z15" s="36"/>
      <c r="AA15" s="35">
        <v>60</v>
      </c>
      <c r="AB15" s="36">
        <v>30</v>
      </c>
      <c r="AC15" s="36"/>
      <c r="AD15" s="36"/>
      <c r="AE15" s="37">
        <v>0</v>
      </c>
      <c r="AF15" s="37">
        <v>0</v>
      </c>
      <c r="AG15" s="37" t="s">
        <v>192</v>
      </c>
      <c r="AH15" s="37">
        <v>0</v>
      </c>
      <c r="AI15" s="37">
        <v>0</v>
      </c>
      <c r="AJ15" s="37">
        <v>0</v>
      </c>
      <c r="AK15" s="37">
        <v>0</v>
      </c>
      <c r="AL15" s="37">
        <v>0</v>
      </c>
      <c r="AM15" s="37" t="s">
        <v>192</v>
      </c>
      <c r="AN15" s="37">
        <v>0</v>
      </c>
      <c r="AO15" s="37">
        <v>0</v>
      </c>
      <c r="AP15" s="37">
        <v>0</v>
      </c>
    </row>
    <row r="16" spans="1:42" ht="45" x14ac:dyDescent="0.25">
      <c r="A16" s="28">
        <v>0</v>
      </c>
      <c r="B16" s="28">
        <v>0</v>
      </c>
      <c r="C16" s="28">
        <v>0</v>
      </c>
      <c r="D16" s="28">
        <v>0</v>
      </c>
      <c r="E16" s="29">
        <v>0</v>
      </c>
      <c r="F16" s="28">
        <v>0</v>
      </c>
      <c r="G16" s="28"/>
      <c r="H16" s="30">
        <v>0</v>
      </c>
      <c r="I16" s="411"/>
      <c r="J16" s="411"/>
      <c r="K16" s="32">
        <v>0</v>
      </c>
      <c r="L16" s="39"/>
      <c r="M16" s="39"/>
      <c r="N16" s="32">
        <f t="shared" si="0"/>
        <v>0</v>
      </c>
      <c r="O16" s="32">
        <f t="shared" si="0"/>
        <v>0</v>
      </c>
      <c r="P16" s="32">
        <f t="shared" si="0"/>
        <v>0</v>
      </c>
      <c r="Q16" s="411"/>
      <c r="R16" s="32"/>
      <c r="S16" s="32">
        <f t="shared" si="1"/>
        <v>0</v>
      </c>
      <c r="T16" s="33" t="s">
        <v>2239</v>
      </c>
      <c r="U16" s="33" t="s">
        <v>2240</v>
      </c>
      <c r="V16" s="33">
        <v>1</v>
      </c>
      <c r="W16" s="36">
        <v>1</v>
      </c>
      <c r="X16" s="36"/>
      <c r="Y16" s="36" t="s">
        <v>2226</v>
      </c>
      <c r="Z16" s="36"/>
      <c r="AA16" s="35">
        <v>60</v>
      </c>
      <c r="AB16" s="36">
        <v>20</v>
      </c>
      <c r="AC16" s="36"/>
      <c r="AD16" s="36" t="s">
        <v>2241</v>
      </c>
      <c r="AE16" s="37">
        <v>0</v>
      </c>
      <c r="AF16" s="37" t="s">
        <v>192</v>
      </c>
      <c r="AG16" s="37" t="s">
        <v>192</v>
      </c>
      <c r="AH16" s="37" t="s">
        <v>192</v>
      </c>
      <c r="AI16" s="37" t="s">
        <v>192</v>
      </c>
      <c r="AJ16" s="37" t="s">
        <v>192</v>
      </c>
      <c r="AK16" s="37" t="s">
        <v>192</v>
      </c>
      <c r="AL16" s="37">
        <v>0</v>
      </c>
      <c r="AM16" s="37">
        <v>0</v>
      </c>
      <c r="AN16" s="37">
        <v>0</v>
      </c>
      <c r="AO16" s="37">
        <v>0</v>
      </c>
      <c r="AP16" s="37">
        <v>0</v>
      </c>
    </row>
    <row r="17" spans="1:42" ht="48" x14ac:dyDescent="0.25">
      <c r="A17" s="28" t="s">
        <v>23</v>
      </c>
      <c r="B17" s="28" t="s">
        <v>24</v>
      </c>
      <c r="C17" s="28" t="s">
        <v>25</v>
      </c>
      <c r="D17" s="28">
        <v>211180000</v>
      </c>
      <c r="E17" s="29" t="s">
        <v>2242</v>
      </c>
      <c r="F17" s="28" t="s">
        <v>2243</v>
      </c>
      <c r="G17" s="28" t="s">
        <v>2244</v>
      </c>
      <c r="H17" s="30">
        <v>609000000</v>
      </c>
      <c r="I17" s="411">
        <v>0</v>
      </c>
      <c r="J17" s="411"/>
      <c r="K17" s="32">
        <v>0</v>
      </c>
      <c r="L17" s="39"/>
      <c r="M17" s="39"/>
      <c r="N17" s="32">
        <f t="shared" si="0"/>
        <v>609000000</v>
      </c>
      <c r="O17" s="32">
        <f t="shared" si="0"/>
        <v>0</v>
      </c>
      <c r="P17" s="32">
        <f t="shared" si="0"/>
        <v>0</v>
      </c>
      <c r="Q17" s="411"/>
      <c r="R17" s="32"/>
      <c r="S17" s="32">
        <f t="shared" si="1"/>
        <v>0</v>
      </c>
      <c r="T17" s="33">
        <v>0</v>
      </c>
      <c r="U17" s="33">
        <v>0</v>
      </c>
      <c r="V17" s="33">
        <v>0</v>
      </c>
      <c r="W17" s="36"/>
      <c r="X17" s="36"/>
      <c r="Y17" s="36"/>
      <c r="Z17" s="36"/>
      <c r="AA17" s="35">
        <v>0</v>
      </c>
      <c r="AB17" s="36"/>
      <c r="AC17" s="36"/>
      <c r="AD17" s="36"/>
      <c r="AE17" s="37">
        <v>0</v>
      </c>
      <c r="AF17" s="37">
        <v>0</v>
      </c>
      <c r="AG17" s="37">
        <v>0</v>
      </c>
      <c r="AH17" s="37">
        <v>0</v>
      </c>
      <c r="AI17" s="37">
        <v>0</v>
      </c>
      <c r="AJ17" s="37">
        <v>0</v>
      </c>
      <c r="AK17" s="37">
        <v>0</v>
      </c>
      <c r="AL17" s="37">
        <v>0</v>
      </c>
      <c r="AM17" s="37">
        <v>0</v>
      </c>
      <c r="AN17" s="37">
        <v>0</v>
      </c>
      <c r="AO17" s="37">
        <v>0</v>
      </c>
      <c r="AP17" s="37">
        <v>0</v>
      </c>
    </row>
    <row r="18" spans="1:42" ht="36" x14ac:dyDescent="0.25">
      <c r="A18" s="28">
        <v>0</v>
      </c>
      <c r="B18" s="28">
        <v>0</v>
      </c>
      <c r="C18" s="28">
        <v>0</v>
      </c>
      <c r="D18" s="28">
        <v>0</v>
      </c>
      <c r="E18" s="29">
        <v>0</v>
      </c>
      <c r="F18" s="28">
        <v>0</v>
      </c>
      <c r="G18" s="28"/>
      <c r="H18" s="30">
        <v>0</v>
      </c>
      <c r="I18" s="411"/>
      <c r="J18" s="411"/>
      <c r="K18" s="32">
        <v>0</v>
      </c>
      <c r="L18" s="39"/>
      <c r="M18" s="39"/>
      <c r="N18" s="32">
        <f t="shared" si="0"/>
        <v>0</v>
      </c>
      <c r="O18" s="32">
        <f t="shared" si="0"/>
        <v>0</v>
      </c>
      <c r="P18" s="32">
        <f t="shared" si="0"/>
        <v>0</v>
      </c>
      <c r="Q18" s="411"/>
      <c r="R18" s="32"/>
      <c r="S18" s="32">
        <f t="shared" si="1"/>
        <v>0</v>
      </c>
      <c r="T18" s="33" t="s">
        <v>2245</v>
      </c>
      <c r="U18" s="33" t="s">
        <v>2164</v>
      </c>
      <c r="V18" s="33">
        <v>1</v>
      </c>
      <c r="W18" s="36">
        <v>1</v>
      </c>
      <c r="X18" s="36"/>
      <c r="Y18" s="36">
        <v>1</v>
      </c>
      <c r="Z18" s="36"/>
      <c r="AA18" s="35">
        <v>90</v>
      </c>
      <c r="AB18" s="36">
        <v>90</v>
      </c>
      <c r="AC18" s="36"/>
      <c r="AD18" s="36" t="s">
        <v>2246</v>
      </c>
      <c r="AE18" s="37">
        <v>0</v>
      </c>
      <c r="AF18" s="37" t="s">
        <v>192</v>
      </c>
      <c r="AG18" s="37" t="s">
        <v>192</v>
      </c>
      <c r="AH18" s="37" t="s">
        <v>192</v>
      </c>
      <c r="AI18" s="37" t="s">
        <v>192</v>
      </c>
      <c r="AJ18" s="37" t="s">
        <v>192</v>
      </c>
      <c r="AK18" s="37" t="s">
        <v>192</v>
      </c>
      <c r="AL18" s="37" t="s">
        <v>192</v>
      </c>
      <c r="AM18" s="37" t="s">
        <v>192</v>
      </c>
      <c r="AN18" s="37" t="s">
        <v>192</v>
      </c>
      <c r="AO18" s="37" t="s">
        <v>192</v>
      </c>
      <c r="AP18" s="37">
        <v>0</v>
      </c>
    </row>
    <row r="19" spans="1:42" ht="48" x14ac:dyDescent="0.25">
      <c r="A19" s="28">
        <v>0</v>
      </c>
      <c r="B19" s="28">
        <v>0</v>
      </c>
      <c r="C19" s="28">
        <v>0</v>
      </c>
      <c r="D19" s="28">
        <v>0</v>
      </c>
      <c r="E19" s="29">
        <v>0</v>
      </c>
      <c r="F19" s="28">
        <v>0</v>
      </c>
      <c r="G19" s="28"/>
      <c r="H19" s="30">
        <v>0</v>
      </c>
      <c r="I19" s="411"/>
      <c r="J19" s="411"/>
      <c r="K19" s="32">
        <v>0</v>
      </c>
      <c r="L19" s="39"/>
      <c r="M19" s="39"/>
      <c r="N19" s="32">
        <f t="shared" si="0"/>
        <v>0</v>
      </c>
      <c r="O19" s="32">
        <f t="shared" si="0"/>
        <v>0</v>
      </c>
      <c r="P19" s="32">
        <f t="shared" si="0"/>
        <v>0</v>
      </c>
      <c r="Q19" s="411"/>
      <c r="R19" s="32"/>
      <c r="S19" s="32">
        <f t="shared" si="1"/>
        <v>0</v>
      </c>
      <c r="T19" s="33" t="s">
        <v>2247</v>
      </c>
      <c r="U19" s="33" t="s">
        <v>2248</v>
      </c>
      <c r="V19" s="33">
        <v>1</v>
      </c>
      <c r="W19" s="36">
        <v>1</v>
      </c>
      <c r="X19" s="36"/>
      <c r="Y19" s="36" t="s">
        <v>2226</v>
      </c>
      <c r="Z19" s="36"/>
      <c r="AA19" s="35">
        <v>150</v>
      </c>
      <c r="AB19" s="36">
        <v>50</v>
      </c>
      <c r="AC19" s="36"/>
      <c r="AD19" s="36" t="s">
        <v>2249</v>
      </c>
      <c r="AE19" s="37">
        <v>0</v>
      </c>
      <c r="AF19" s="37" t="s">
        <v>192</v>
      </c>
      <c r="AG19" s="37" t="s">
        <v>192</v>
      </c>
      <c r="AH19" s="37" t="s">
        <v>192</v>
      </c>
      <c r="AI19" s="37" t="s">
        <v>192</v>
      </c>
      <c r="AJ19" s="37" t="s">
        <v>192</v>
      </c>
      <c r="AK19" s="37" t="s">
        <v>192</v>
      </c>
      <c r="AL19" s="37" t="s">
        <v>192</v>
      </c>
      <c r="AM19" s="37" t="s">
        <v>192</v>
      </c>
      <c r="AN19" s="37" t="s">
        <v>192</v>
      </c>
      <c r="AO19" s="37" t="s">
        <v>192</v>
      </c>
      <c r="AP19" s="37">
        <v>0</v>
      </c>
    </row>
    <row r="20" spans="1:42" ht="48" x14ac:dyDescent="0.25">
      <c r="A20" s="28">
        <v>0</v>
      </c>
      <c r="B20" s="28">
        <v>0</v>
      </c>
      <c r="C20" s="28">
        <v>0</v>
      </c>
      <c r="D20" s="28">
        <v>0</v>
      </c>
      <c r="E20" s="29">
        <v>0</v>
      </c>
      <c r="F20" s="28">
        <v>0</v>
      </c>
      <c r="G20" s="28"/>
      <c r="H20" s="30">
        <v>0</v>
      </c>
      <c r="I20" s="411"/>
      <c r="J20" s="411"/>
      <c r="K20" s="32">
        <v>0</v>
      </c>
      <c r="L20" s="39"/>
      <c r="M20" s="39"/>
      <c r="N20" s="32">
        <f t="shared" si="0"/>
        <v>0</v>
      </c>
      <c r="O20" s="32">
        <f t="shared" si="0"/>
        <v>0</v>
      </c>
      <c r="P20" s="32">
        <f t="shared" si="0"/>
        <v>0</v>
      </c>
      <c r="Q20" s="411"/>
      <c r="R20" s="32"/>
      <c r="S20" s="32">
        <f t="shared" si="1"/>
        <v>0</v>
      </c>
      <c r="T20" s="33" t="s">
        <v>2250</v>
      </c>
      <c r="U20" s="33" t="s">
        <v>2248</v>
      </c>
      <c r="V20" s="33">
        <v>1</v>
      </c>
      <c r="W20" s="36">
        <v>1</v>
      </c>
      <c r="X20" s="36"/>
      <c r="Y20" s="36" t="s">
        <v>2226</v>
      </c>
      <c r="Z20" s="36"/>
      <c r="AA20" s="35">
        <v>60</v>
      </c>
      <c r="AB20" s="36" t="s">
        <v>2226</v>
      </c>
      <c r="AC20" s="36"/>
      <c r="AD20" s="36" t="s">
        <v>2251</v>
      </c>
      <c r="AE20" s="37">
        <v>0</v>
      </c>
      <c r="AF20" s="37">
        <v>0</v>
      </c>
      <c r="AG20" s="37">
        <v>0</v>
      </c>
      <c r="AH20" s="37">
        <v>0</v>
      </c>
      <c r="AI20" s="37">
        <v>0</v>
      </c>
      <c r="AJ20" s="37">
        <v>0</v>
      </c>
      <c r="AK20" s="37">
        <v>0</v>
      </c>
      <c r="AL20" s="37">
        <v>0</v>
      </c>
      <c r="AM20" s="37" t="s">
        <v>192</v>
      </c>
      <c r="AN20" s="37" t="s">
        <v>192</v>
      </c>
      <c r="AO20" s="37" t="s">
        <v>192</v>
      </c>
      <c r="AP20" s="37" t="s">
        <v>192</v>
      </c>
    </row>
    <row r="21" spans="1:42" ht="96" x14ac:dyDescent="0.25">
      <c r="A21" s="28" t="s">
        <v>23</v>
      </c>
      <c r="B21" s="28" t="s">
        <v>1146</v>
      </c>
      <c r="C21" s="28" t="s">
        <v>1236</v>
      </c>
      <c r="D21" s="28">
        <v>212110000</v>
      </c>
      <c r="E21" s="29" t="s">
        <v>2252</v>
      </c>
      <c r="F21" s="28" t="s">
        <v>2253</v>
      </c>
      <c r="G21" s="28" t="s">
        <v>2254</v>
      </c>
      <c r="H21" s="30">
        <v>290525000</v>
      </c>
      <c r="I21" s="30">
        <v>290525000</v>
      </c>
      <c r="J21" s="411"/>
      <c r="K21" s="32">
        <v>0</v>
      </c>
      <c r="L21" s="39"/>
      <c r="M21" s="39"/>
      <c r="N21" s="32">
        <f t="shared" si="0"/>
        <v>290525000</v>
      </c>
      <c r="O21" s="32">
        <f t="shared" si="0"/>
        <v>290525000</v>
      </c>
      <c r="P21" s="32">
        <f t="shared" si="0"/>
        <v>0</v>
      </c>
      <c r="Q21" s="411"/>
      <c r="R21" s="32"/>
      <c r="S21" s="32">
        <f t="shared" si="1"/>
        <v>0</v>
      </c>
      <c r="T21" s="33">
        <v>0</v>
      </c>
      <c r="U21" s="33">
        <v>0</v>
      </c>
      <c r="V21" s="33">
        <v>0</v>
      </c>
      <c r="W21" s="36"/>
      <c r="X21" s="36"/>
      <c r="Y21" s="36"/>
      <c r="Z21" s="36"/>
      <c r="AA21" s="35">
        <v>0</v>
      </c>
      <c r="AB21" s="36"/>
      <c r="AC21" s="36"/>
      <c r="AD21" s="36"/>
      <c r="AE21" s="37">
        <v>0</v>
      </c>
      <c r="AF21" s="37">
        <v>0</v>
      </c>
      <c r="AG21" s="37">
        <v>0</v>
      </c>
      <c r="AH21" s="37">
        <v>0</v>
      </c>
      <c r="AI21" s="37">
        <v>0</v>
      </c>
      <c r="AJ21" s="37">
        <v>0</v>
      </c>
      <c r="AK21" s="37">
        <v>0</v>
      </c>
      <c r="AL21" s="37">
        <v>0</v>
      </c>
      <c r="AM21" s="37">
        <v>0</v>
      </c>
      <c r="AN21" s="37">
        <v>0</v>
      </c>
      <c r="AO21" s="37">
        <v>0</v>
      </c>
      <c r="AP21" s="37">
        <v>0</v>
      </c>
    </row>
    <row r="22" spans="1:42" ht="45" x14ac:dyDescent="0.25">
      <c r="A22" s="28">
        <v>0</v>
      </c>
      <c r="B22" s="28">
        <v>0</v>
      </c>
      <c r="C22" s="28">
        <v>0</v>
      </c>
      <c r="D22" s="28">
        <v>0</v>
      </c>
      <c r="E22" s="29">
        <v>0</v>
      </c>
      <c r="F22" s="28">
        <v>0</v>
      </c>
      <c r="G22" s="28"/>
      <c r="H22" s="30">
        <v>0</v>
      </c>
      <c r="I22" s="411"/>
      <c r="J22" s="411"/>
      <c r="K22" s="32">
        <v>0</v>
      </c>
      <c r="L22" s="39"/>
      <c r="M22" s="39"/>
      <c r="N22" s="32">
        <f t="shared" si="0"/>
        <v>0</v>
      </c>
      <c r="O22" s="32">
        <f t="shared" si="0"/>
        <v>0</v>
      </c>
      <c r="P22" s="32">
        <f t="shared" si="0"/>
        <v>0</v>
      </c>
      <c r="Q22" s="411"/>
      <c r="R22" s="32"/>
      <c r="S22" s="32">
        <f t="shared" si="1"/>
        <v>0</v>
      </c>
      <c r="T22" s="33" t="s">
        <v>2255</v>
      </c>
      <c r="U22" s="33" t="s">
        <v>2256</v>
      </c>
      <c r="V22" s="33">
        <v>9958</v>
      </c>
      <c r="W22" s="36">
        <v>9958</v>
      </c>
      <c r="X22" s="36"/>
      <c r="Y22" s="36" t="s">
        <v>2257</v>
      </c>
      <c r="Z22" s="36"/>
      <c r="AA22" s="35">
        <v>270</v>
      </c>
      <c r="AB22" s="36" t="s">
        <v>2257</v>
      </c>
      <c r="AC22" s="36"/>
      <c r="AD22" s="36" t="s">
        <v>2251</v>
      </c>
      <c r="AE22" s="37">
        <v>0</v>
      </c>
      <c r="AF22" s="37">
        <v>0</v>
      </c>
      <c r="AG22" s="37" t="s">
        <v>192</v>
      </c>
      <c r="AH22" s="37" t="s">
        <v>192</v>
      </c>
      <c r="AI22" s="37" t="s">
        <v>192</v>
      </c>
      <c r="AJ22" s="37" t="s">
        <v>192</v>
      </c>
      <c r="AK22" s="37" t="s">
        <v>192</v>
      </c>
      <c r="AL22" s="37" t="s">
        <v>192</v>
      </c>
      <c r="AM22" s="37" t="s">
        <v>192</v>
      </c>
      <c r="AN22" s="37" t="s">
        <v>192</v>
      </c>
      <c r="AO22" s="37" t="s">
        <v>192</v>
      </c>
      <c r="AP22" s="37">
        <v>0</v>
      </c>
    </row>
    <row r="23" spans="1:42" ht="45" x14ac:dyDescent="0.25">
      <c r="A23" s="28">
        <v>0</v>
      </c>
      <c r="B23" s="28">
        <v>0</v>
      </c>
      <c r="C23" s="28">
        <v>0</v>
      </c>
      <c r="D23" s="28">
        <v>0</v>
      </c>
      <c r="E23" s="29">
        <v>0</v>
      </c>
      <c r="F23" s="28">
        <v>0</v>
      </c>
      <c r="G23" s="28"/>
      <c r="H23" s="30">
        <v>0</v>
      </c>
      <c r="I23" s="411"/>
      <c r="J23" s="411"/>
      <c r="K23" s="32">
        <v>0</v>
      </c>
      <c r="L23" s="39"/>
      <c r="M23" s="39"/>
      <c r="N23" s="32">
        <f t="shared" si="0"/>
        <v>0</v>
      </c>
      <c r="O23" s="32">
        <f t="shared" si="0"/>
        <v>0</v>
      </c>
      <c r="P23" s="32">
        <f t="shared" si="0"/>
        <v>0</v>
      </c>
      <c r="Q23" s="411"/>
      <c r="R23" s="32"/>
      <c r="S23" s="32">
        <f t="shared" si="1"/>
        <v>0</v>
      </c>
      <c r="T23" s="33" t="s">
        <v>2258</v>
      </c>
      <c r="U23" s="33" t="s">
        <v>2256</v>
      </c>
      <c r="V23" s="33">
        <v>9958</v>
      </c>
      <c r="W23" s="36">
        <v>9958</v>
      </c>
      <c r="X23" s="36"/>
      <c r="Y23" s="36" t="s">
        <v>2257</v>
      </c>
      <c r="Z23" s="36"/>
      <c r="AA23" s="35">
        <v>270</v>
      </c>
      <c r="AB23" s="36" t="s">
        <v>2257</v>
      </c>
      <c r="AC23" s="36"/>
      <c r="AD23" s="36" t="s">
        <v>2251</v>
      </c>
      <c r="AE23" s="37">
        <v>0</v>
      </c>
      <c r="AF23" s="37">
        <v>0</v>
      </c>
      <c r="AG23" s="37" t="s">
        <v>192</v>
      </c>
      <c r="AH23" s="37" t="s">
        <v>192</v>
      </c>
      <c r="AI23" s="37" t="s">
        <v>192</v>
      </c>
      <c r="AJ23" s="37" t="s">
        <v>192</v>
      </c>
      <c r="AK23" s="37" t="s">
        <v>192</v>
      </c>
      <c r="AL23" s="37" t="s">
        <v>192</v>
      </c>
      <c r="AM23" s="37" t="s">
        <v>192</v>
      </c>
      <c r="AN23" s="37" t="s">
        <v>192</v>
      </c>
      <c r="AO23" s="37" t="s">
        <v>192</v>
      </c>
      <c r="AP23" s="37">
        <v>0</v>
      </c>
    </row>
    <row r="24" spans="1:42" ht="45" x14ac:dyDescent="0.25">
      <c r="A24" s="28">
        <v>0</v>
      </c>
      <c r="B24" s="28">
        <v>0</v>
      </c>
      <c r="C24" s="28">
        <v>0</v>
      </c>
      <c r="D24" s="28">
        <v>0</v>
      </c>
      <c r="E24" s="29">
        <v>0</v>
      </c>
      <c r="F24" s="28">
        <v>0</v>
      </c>
      <c r="G24" s="28"/>
      <c r="H24" s="30">
        <v>0</v>
      </c>
      <c r="I24" s="411"/>
      <c r="J24" s="411"/>
      <c r="K24" s="32">
        <v>0</v>
      </c>
      <c r="L24" s="39"/>
      <c r="M24" s="39"/>
      <c r="N24" s="32">
        <f t="shared" si="0"/>
        <v>0</v>
      </c>
      <c r="O24" s="32">
        <f t="shared" si="0"/>
        <v>0</v>
      </c>
      <c r="P24" s="32">
        <f t="shared" si="0"/>
        <v>0</v>
      </c>
      <c r="Q24" s="411"/>
      <c r="R24" s="32"/>
      <c r="S24" s="32">
        <f t="shared" si="1"/>
        <v>0</v>
      </c>
      <c r="T24" s="33" t="s">
        <v>2259</v>
      </c>
      <c r="U24" s="33" t="s">
        <v>2260</v>
      </c>
      <c r="V24" s="33">
        <v>9958</v>
      </c>
      <c r="W24" s="36">
        <v>9958</v>
      </c>
      <c r="X24" s="36"/>
      <c r="Y24" s="36" t="s">
        <v>2257</v>
      </c>
      <c r="Z24" s="36"/>
      <c r="AA24" s="35">
        <v>270</v>
      </c>
      <c r="AB24" s="36" t="s">
        <v>2257</v>
      </c>
      <c r="AC24" s="36"/>
      <c r="AD24" s="36" t="s">
        <v>2251</v>
      </c>
      <c r="AE24" s="37">
        <v>0</v>
      </c>
      <c r="AF24" s="37">
        <v>0</v>
      </c>
      <c r="AG24" s="37" t="s">
        <v>192</v>
      </c>
      <c r="AH24" s="37" t="s">
        <v>192</v>
      </c>
      <c r="AI24" s="37" t="s">
        <v>192</v>
      </c>
      <c r="AJ24" s="37" t="s">
        <v>192</v>
      </c>
      <c r="AK24" s="37" t="s">
        <v>192</v>
      </c>
      <c r="AL24" s="37" t="s">
        <v>192</v>
      </c>
      <c r="AM24" s="37" t="s">
        <v>192</v>
      </c>
      <c r="AN24" s="37" t="s">
        <v>192</v>
      </c>
      <c r="AO24" s="37" t="s">
        <v>192</v>
      </c>
      <c r="AP24" s="37">
        <v>0</v>
      </c>
    </row>
    <row r="25" spans="1:42" ht="45" x14ac:dyDescent="0.25">
      <c r="A25" s="28">
        <v>0</v>
      </c>
      <c r="B25" s="28">
        <v>0</v>
      </c>
      <c r="C25" s="28">
        <v>0</v>
      </c>
      <c r="D25" s="28">
        <v>0</v>
      </c>
      <c r="E25" s="29">
        <v>0</v>
      </c>
      <c r="F25" s="28">
        <v>0</v>
      </c>
      <c r="G25" s="28"/>
      <c r="H25" s="30">
        <v>0</v>
      </c>
      <c r="I25" s="411"/>
      <c r="J25" s="411"/>
      <c r="K25" s="32">
        <v>0</v>
      </c>
      <c r="L25" s="39"/>
      <c r="M25" s="39"/>
      <c r="N25" s="32">
        <f t="shared" si="0"/>
        <v>0</v>
      </c>
      <c r="O25" s="32">
        <f t="shared" si="0"/>
        <v>0</v>
      </c>
      <c r="P25" s="32">
        <f t="shared" si="0"/>
        <v>0</v>
      </c>
      <c r="Q25" s="411"/>
      <c r="R25" s="32"/>
      <c r="S25" s="32">
        <f t="shared" si="1"/>
        <v>0</v>
      </c>
      <c r="T25" s="33" t="s">
        <v>2261</v>
      </c>
      <c r="U25" s="33" t="s">
        <v>2260</v>
      </c>
      <c r="V25" s="33">
        <v>9958</v>
      </c>
      <c r="W25" s="36">
        <v>9958</v>
      </c>
      <c r="X25" s="36"/>
      <c r="Y25" s="36" t="s">
        <v>2257</v>
      </c>
      <c r="Z25" s="36"/>
      <c r="AA25" s="35">
        <v>270</v>
      </c>
      <c r="AB25" s="36" t="s">
        <v>2257</v>
      </c>
      <c r="AC25" s="36"/>
      <c r="AD25" s="36" t="s">
        <v>2251</v>
      </c>
      <c r="AE25" s="37">
        <v>0</v>
      </c>
      <c r="AF25" s="37">
        <v>0</v>
      </c>
      <c r="AG25" s="37" t="s">
        <v>192</v>
      </c>
      <c r="AH25" s="37" t="s">
        <v>192</v>
      </c>
      <c r="AI25" s="37" t="s">
        <v>192</v>
      </c>
      <c r="AJ25" s="37" t="s">
        <v>192</v>
      </c>
      <c r="AK25" s="37" t="s">
        <v>192</v>
      </c>
      <c r="AL25" s="37" t="s">
        <v>192</v>
      </c>
      <c r="AM25" s="37" t="s">
        <v>192</v>
      </c>
      <c r="AN25" s="37" t="s">
        <v>192</v>
      </c>
      <c r="AO25" s="37" t="s">
        <v>192</v>
      </c>
      <c r="AP25" s="37">
        <v>0</v>
      </c>
    </row>
    <row r="26" spans="1:42" ht="150" x14ac:dyDescent="0.25">
      <c r="A26" s="8" t="s">
        <v>23</v>
      </c>
      <c r="B26" s="8" t="s">
        <v>1146</v>
      </c>
      <c r="C26" s="8" t="s">
        <v>1236</v>
      </c>
      <c r="D26" s="8">
        <v>212110000</v>
      </c>
      <c r="E26" s="29" t="s">
        <v>2262</v>
      </c>
      <c r="F26" s="28" t="s">
        <v>2263</v>
      </c>
      <c r="G26" s="28" t="s">
        <v>2264</v>
      </c>
      <c r="H26" s="30">
        <v>300000000</v>
      </c>
      <c r="I26" s="30">
        <v>2290935985</v>
      </c>
      <c r="J26" s="411"/>
      <c r="K26" s="32">
        <v>0</v>
      </c>
      <c r="L26" s="39"/>
      <c r="M26" s="39"/>
      <c r="N26" s="32">
        <f t="shared" si="0"/>
        <v>300000000</v>
      </c>
      <c r="O26" s="32">
        <f t="shared" si="0"/>
        <v>2290935985</v>
      </c>
      <c r="P26" s="32">
        <f t="shared" si="0"/>
        <v>0</v>
      </c>
      <c r="Q26" s="30">
        <v>629562567</v>
      </c>
      <c r="R26" s="32"/>
      <c r="S26" s="32">
        <f t="shared" si="1"/>
        <v>629562567</v>
      </c>
      <c r="T26" s="33">
        <v>0</v>
      </c>
      <c r="U26" s="33">
        <v>0</v>
      </c>
      <c r="V26" s="33">
        <v>0</v>
      </c>
      <c r="W26" s="36"/>
      <c r="X26" s="36"/>
      <c r="Y26" s="36"/>
      <c r="Z26" s="36"/>
      <c r="AA26" s="35">
        <v>0</v>
      </c>
      <c r="AB26" s="36"/>
      <c r="AC26" s="36"/>
      <c r="AD26" s="36"/>
      <c r="AE26" s="37">
        <v>0</v>
      </c>
      <c r="AF26" s="37">
        <v>0</v>
      </c>
      <c r="AG26" s="37">
        <v>0</v>
      </c>
      <c r="AH26" s="37">
        <v>0</v>
      </c>
      <c r="AI26" s="37">
        <v>0</v>
      </c>
      <c r="AJ26" s="37">
        <v>0</v>
      </c>
      <c r="AK26" s="37">
        <v>0</v>
      </c>
      <c r="AL26" s="37">
        <v>0</v>
      </c>
      <c r="AM26" s="37">
        <v>0</v>
      </c>
      <c r="AN26" s="37">
        <v>0</v>
      </c>
      <c r="AO26" s="37">
        <v>0</v>
      </c>
      <c r="AP26" s="37">
        <v>0</v>
      </c>
    </row>
    <row r="27" spans="1:42" ht="60" x14ac:dyDescent="0.25">
      <c r="A27" s="28">
        <v>0</v>
      </c>
      <c r="B27" s="28">
        <v>0</v>
      </c>
      <c r="C27" s="28">
        <v>0</v>
      </c>
      <c r="D27" s="28">
        <v>0</v>
      </c>
      <c r="E27" s="29">
        <v>0</v>
      </c>
      <c r="F27" s="28">
        <v>0</v>
      </c>
      <c r="G27" s="28"/>
      <c r="H27" s="30">
        <v>0</v>
      </c>
      <c r="I27" s="411"/>
      <c r="J27" s="411"/>
      <c r="K27" s="32">
        <v>0</v>
      </c>
      <c r="L27" s="39"/>
      <c r="M27" s="39"/>
      <c r="N27" s="32">
        <f t="shared" si="0"/>
        <v>0</v>
      </c>
      <c r="O27" s="32">
        <f t="shared" si="0"/>
        <v>0</v>
      </c>
      <c r="P27" s="32">
        <f t="shared" si="0"/>
        <v>0</v>
      </c>
      <c r="Q27" s="411"/>
      <c r="R27" s="32"/>
      <c r="S27" s="32">
        <f t="shared" si="1"/>
        <v>0</v>
      </c>
      <c r="T27" s="33" t="s">
        <v>2265</v>
      </c>
      <c r="U27" s="33" t="s">
        <v>1510</v>
      </c>
      <c r="V27" s="33">
        <v>1</v>
      </c>
      <c r="W27" s="36">
        <v>1</v>
      </c>
      <c r="X27" s="36"/>
      <c r="Y27" s="36">
        <v>1</v>
      </c>
      <c r="Z27" s="36"/>
      <c r="AA27" s="35">
        <v>90</v>
      </c>
      <c r="AB27" s="36">
        <v>90</v>
      </c>
      <c r="AC27" s="36"/>
      <c r="AD27" s="36" t="s">
        <v>2266</v>
      </c>
      <c r="AE27" s="37">
        <v>0</v>
      </c>
      <c r="AF27" s="37">
        <v>0</v>
      </c>
      <c r="AG27" s="37" t="s">
        <v>192</v>
      </c>
      <c r="AH27" s="37" t="s">
        <v>192</v>
      </c>
      <c r="AI27" s="37" t="s">
        <v>192</v>
      </c>
      <c r="AJ27" s="37" t="s">
        <v>192</v>
      </c>
      <c r="AK27" s="37">
        <v>0</v>
      </c>
      <c r="AL27" s="37">
        <v>0</v>
      </c>
      <c r="AM27" s="37">
        <v>0</v>
      </c>
      <c r="AN27" s="37">
        <v>0</v>
      </c>
      <c r="AO27" s="37">
        <v>0</v>
      </c>
      <c r="AP27" s="37">
        <v>0</v>
      </c>
    </row>
    <row r="28" spans="1:42" ht="45" x14ac:dyDescent="0.25">
      <c r="A28" s="28">
        <v>0</v>
      </c>
      <c r="B28" s="28">
        <v>0</v>
      </c>
      <c r="C28" s="28">
        <v>0</v>
      </c>
      <c r="D28" s="28">
        <v>0</v>
      </c>
      <c r="E28" s="29">
        <v>0</v>
      </c>
      <c r="F28" s="28">
        <v>0</v>
      </c>
      <c r="G28" s="28"/>
      <c r="H28" s="30">
        <v>0</v>
      </c>
      <c r="I28" s="411"/>
      <c r="J28" s="411"/>
      <c r="K28" s="32">
        <v>0</v>
      </c>
      <c r="L28" s="39"/>
      <c r="M28" s="39"/>
      <c r="N28" s="32">
        <f t="shared" si="0"/>
        <v>0</v>
      </c>
      <c r="O28" s="32">
        <f t="shared" si="0"/>
        <v>0</v>
      </c>
      <c r="P28" s="32">
        <f t="shared" si="0"/>
        <v>0</v>
      </c>
      <c r="Q28" s="411"/>
      <c r="R28" s="32"/>
      <c r="S28" s="32">
        <f t="shared" si="1"/>
        <v>0</v>
      </c>
      <c r="T28" s="33" t="s">
        <v>2267</v>
      </c>
      <c r="U28" s="33" t="s">
        <v>1510</v>
      </c>
      <c r="V28" s="33">
        <v>1</v>
      </c>
      <c r="W28" s="36">
        <v>1</v>
      </c>
      <c r="X28" s="36"/>
      <c r="Y28" s="36" t="s">
        <v>2226</v>
      </c>
      <c r="Z28" s="36"/>
      <c r="AA28" s="35">
        <v>90</v>
      </c>
      <c r="AB28" s="36">
        <v>90</v>
      </c>
      <c r="AC28" s="36"/>
      <c r="AD28" s="36" t="s">
        <v>2268</v>
      </c>
      <c r="AE28" s="37">
        <v>0</v>
      </c>
      <c r="AF28" s="37">
        <v>0</v>
      </c>
      <c r="AG28" s="37" t="s">
        <v>192</v>
      </c>
      <c r="AH28" s="37" t="s">
        <v>192</v>
      </c>
      <c r="AI28" s="37" t="s">
        <v>192</v>
      </c>
      <c r="AJ28" s="37" t="s">
        <v>192</v>
      </c>
      <c r="AK28" s="37">
        <v>0</v>
      </c>
      <c r="AL28" s="37">
        <v>0</v>
      </c>
      <c r="AM28" s="37">
        <v>0</v>
      </c>
      <c r="AN28" s="37">
        <v>0</v>
      </c>
      <c r="AO28" s="37">
        <v>0</v>
      </c>
      <c r="AP28" s="37">
        <v>0</v>
      </c>
    </row>
    <row r="29" spans="1:42" ht="24" x14ac:dyDescent="0.25">
      <c r="A29" s="28">
        <v>0</v>
      </c>
      <c r="B29" s="28">
        <v>0</v>
      </c>
      <c r="C29" s="28">
        <v>0</v>
      </c>
      <c r="D29" s="28">
        <v>0</v>
      </c>
      <c r="E29" s="29">
        <v>0</v>
      </c>
      <c r="F29" s="28">
        <v>0</v>
      </c>
      <c r="G29" s="28"/>
      <c r="H29" s="30">
        <v>0</v>
      </c>
      <c r="I29" s="411"/>
      <c r="J29" s="411"/>
      <c r="K29" s="32">
        <v>0</v>
      </c>
      <c r="L29" s="39"/>
      <c r="M29" s="39"/>
      <c r="N29" s="32">
        <f t="shared" si="0"/>
        <v>0</v>
      </c>
      <c r="O29" s="32">
        <f t="shared" si="0"/>
        <v>0</v>
      </c>
      <c r="P29" s="32">
        <f t="shared" si="0"/>
        <v>0</v>
      </c>
      <c r="Q29" s="411"/>
      <c r="R29" s="32"/>
      <c r="S29" s="32">
        <f t="shared" si="1"/>
        <v>0</v>
      </c>
      <c r="T29" s="33" t="s">
        <v>2269</v>
      </c>
      <c r="U29" s="33" t="s">
        <v>1510</v>
      </c>
      <c r="V29" s="33">
        <v>1</v>
      </c>
      <c r="W29" s="36">
        <v>1</v>
      </c>
      <c r="X29" s="36"/>
      <c r="Y29" s="36">
        <v>1</v>
      </c>
      <c r="Z29" s="36"/>
      <c r="AA29" s="35">
        <v>90</v>
      </c>
      <c r="AB29" s="36">
        <v>90</v>
      </c>
      <c r="AC29" s="36"/>
      <c r="AD29" s="36"/>
      <c r="AE29" s="37">
        <v>0</v>
      </c>
      <c r="AF29" s="37">
        <v>0</v>
      </c>
      <c r="AG29" s="37" t="s">
        <v>192</v>
      </c>
      <c r="AH29" s="37" t="s">
        <v>192</v>
      </c>
      <c r="AI29" s="37" t="s">
        <v>192</v>
      </c>
      <c r="AJ29" s="37" t="s">
        <v>192</v>
      </c>
      <c r="AK29" s="37">
        <v>0</v>
      </c>
      <c r="AL29" s="37">
        <v>0</v>
      </c>
      <c r="AM29" s="37">
        <v>0</v>
      </c>
      <c r="AN29" s="37">
        <v>0</v>
      </c>
      <c r="AO29" s="37">
        <v>0</v>
      </c>
      <c r="AP29" s="37">
        <v>0</v>
      </c>
    </row>
    <row r="30" spans="1:42" ht="96" x14ac:dyDescent="0.25">
      <c r="A30" s="28" t="s">
        <v>23</v>
      </c>
      <c r="B30" s="28" t="s">
        <v>1146</v>
      </c>
      <c r="C30" s="28" t="s">
        <v>1147</v>
      </c>
      <c r="D30" s="28">
        <v>212330000</v>
      </c>
      <c r="E30" s="29" t="s">
        <v>2270</v>
      </c>
      <c r="F30" s="28" t="s">
        <v>2271</v>
      </c>
      <c r="G30" s="28" t="s">
        <v>2272</v>
      </c>
      <c r="H30" s="30">
        <v>1906500000</v>
      </c>
      <c r="I30" s="411">
        <v>1906500000</v>
      </c>
      <c r="J30" s="411"/>
      <c r="K30" s="32">
        <v>0</v>
      </c>
      <c r="L30" s="39"/>
      <c r="M30" s="39"/>
      <c r="N30" s="32">
        <f t="shared" si="0"/>
        <v>1906500000</v>
      </c>
      <c r="O30" s="32">
        <f t="shared" si="0"/>
        <v>1906500000</v>
      </c>
      <c r="P30" s="32">
        <f t="shared" si="0"/>
        <v>0</v>
      </c>
      <c r="Q30" s="411">
        <v>343943184</v>
      </c>
      <c r="R30" s="32"/>
      <c r="S30" s="32">
        <f t="shared" si="1"/>
        <v>343943184</v>
      </c>
      <c r="T30" s="33">
        <v>0</v>
      </c>
      <c r="U30" s="33">
        <v>0</v>
      </c>
      <c r="V30" s="33">
        <v>0</v>
      </c>
      <c r="W30" s="36"/>
      <c r="X30" s="36"/>
      <c r="Y30" s="36"/>
      <c r="Z30" s="36"/>
      <c r="AA30" s="35">
        <v>0</v>
      </c>
      <c r="AB30" s="36"/>
      <c r="AC30" s="36"/>
      <c r="AD30" s="36"/>
      <c r="AE30" s="37">
        <v>0</v>
      </c>
      <c r="AF30" s="37">
        <v>0</v>
      </c>
      <c r="AG30" s="37">
        <v>0</v>
      </c>
      <c r="AH30" s="37">
        <v>0</v>
      </c>
      <c r="AI30" s="37">
        <v>0</v>
      </c>
      <c r="AJ30" s="37">
        <v>0</v>
      </c>
      <c r="AK30" s="37">
        <v>0</v>
      </c>
      <c r="AL30" s="37">
        <v>0</v>
      </c>
      <c r="AM30" s="37">
        <v>0</v>
      </c>
      <c r="AN30" s="37">
        <v>0</v>
      </c>
      <c r="AO30" s="37">
        <v>0</v>
      </c>
      <c r="AP30" s="37">
        <v>0</v>
      </c>
    </row>
    <row r="31" spans="1:42" ht="45" x14ac:dyDescent="0.25">
      <c r="A31" s="28">
        <v>0</v>
      </c>
      <c r="B31" s="28">
        <v>0</v>
      </c>
      <c r="C31" s="28">
        <v>0</v>
      </c>
      <c r="D31" s="28">
        <v>0</v>
      </c>
      <c r="E31" s="29">
        <v>0</v>
      </c>
      <c r="F31" s="28">
        <v>0</v>
      </c>
      <c r="G31" s="28"/>
      <c r="H31" s="30">
        <v>0</v>
      </c>
      <c r="I31" s="411"/>
      <c r="J31" s="411"/>
      <c r="K31" s="32">
        <v>0</v>
      </c>
      <c r="L31" s="39"/>
      <c r="M31" s="39"/>
      <c r="N31" s="32">
        <f t="shared" si="0"/>
        <v>0</v>
      </c>
      <c r="O31" s="32">
        <f t="shared" si="0"/>
        <v>0</v>
      </c>
      <c r="P31" s="32">
        <f t="shared" si="0"/>
        <v>0</v>
      </c>
      <c r="Q31" s="411"/>
      <c r="R31" s="32"/>
      <c r="S31" s="32">
        <f t="shared" si="1"/>
        <v>0</v>
      </c>
      <c r="T31" s="33" t="s">
        <v>2273</v>
      </c>
      <c r="U31" s="33" t="s">
        <v>2248</v>
      </c>
      <c r="V31" s="33">
        <v>1</v>
      </c>
      <c r="W31" s="36">
        <v>1</v>
      </c>
      <c r="X31" s="36"/>
      <c r="Y31" s="36" t="s">
        <v>2226</v>
      </c>
      <c r="Z31" s="36"/>
      <c r="AA31" s="35">
        <v>120</v>
      </c>
      <c r="AB31" s="36" t="s">
        <v>2226</v>
      </c>
      <c r="AC31" s="36"/>
      <c r="AD31" s="36" t="s">
        <v>2274</v>
      </c>
      <c r="AE31" s="37">
        <v>0</v>
      </c>
      <c r="AF31" s="37">
        <v>0</v>
      </c>
      <c r="AG31" s="37">
        <v>0</v>
      </c>
      <c r="AH31" s="37">
        <v>0</v>
      </c>
      <c r="AI31" s="37">
        <v>0</v>
      </c>
      <c r="AJ31" s="37" t="s">
        <v>192</v>
      </c>
      <c r="AK31" s="37" t="s">
        <v>192</v>
      </c>
      <c r="AL31" s="37" t="s">
        <v>192</v>
      </c>
      <c r="AM31" s="37" t="s">
        <v>192</v>
      </c>
      <c r="AN31" s="37" t="s">
        <v>192</v>
      </c>
      <c r="AO31" s="37">
        <v>0</v>
      </c>
      <c r="AP31" s="37">
        <v>0</v>
      </c>
    </row>
    <row r="32" spans="1:42" ht="75" x14ac:dyDescent="0.25">
      <c r="A32" s="28">
        <v>0</v>
      </c>
      <c r="B32" s="28">
        <v>0</v>
      </c>
      <c r="C32" s="28">
        <v>0</v>
      </c>
      <c r="D32" s="28">
        <v>0</v>
      </c>
      <c r="E32" s="29">
        <v>0</v>
      </c>
      <c r="F32" s="28">
        <v>0</v>
      </c>
      <c r="G32" s="28"/>
      <c r="H32" s="30">
        <v>0</v>
      </c>
      <c r="I32" s="411"/>
      <c r="J32" s="411"/>
      <c r="K32" s="32">
        <v>0</v>
      </c>
      <c r="L32" s="39"/>
      <c r="M32" s="39"/>
      <c r="N32" s="32">
        <f t="shared" si="0"/>
        <v>0</v>
      </c>
      <c r="O32" s="32">
        <f t="shared" si="0"/>
        <v>0</v>
      </c>
      <c r="P32" s="32">
        <f t="shared" si="0"/>
        <v>0</v>
      </c>
      <c r="Q32" s="411"/>
      <c r="R32" s="32"/>
      <c r="S32" s="32">
        <f t="shared" si="1"/>
        <v>0</v>
      </c>
      <c r="T32" s="33" t="s">
        <v>2275</v>
      </c>
      <c r="U32" s="33" t="s">
        <v>2248</v>
      </c>
      <c r="V32" s="33">
        <v>1</v>
      </c>
      <c r="W32" s="36">
        <v>1</v>
      </c>
      <c r="X32" s="36"/>
      <c r="Y32" s="36" t="s">
        <v>2226</v>
      </c>
      <c r="Z32" s="36"/>
      <c r="AA32" s="35">
        <v>180</v>
      </c>
      <c r="AB32" s="36">
        <v>90</v>
      </c>
      <c r="AC32" s="36"/>
      <c r="AD32" s="36" t="s">
        <v>2276</v>
      </c>
      <c r="AE32" s="37">
        <v>0</v>
      </c>
      <c r="AF32" s="37">
        <v>0</v>
      </c>
      <c r="AG32" s="37" t="s">
        <v>192</v>
      </c>
      <c r="AH32" s="37" t="s">
        <v>192</v>
      </c>
      <c r="AI32" s="37" t="s">
        <v>192</v>
      </c>
      <c r="AJ32" s="37" t="s">
        <v>192</v>
      </c>
      <c r="AK32" s="37" t="s">
        <v>192</v>
      </c>
      <c r="AL32" s="37" t="s">
        <v>192</v>
      </c>
      <c r="AM32" s="37">
        <v>0</v>
      </c>
      <c r="AN32" s="37">
        <v>0</v>
      </c>
      <c r="AO32" s="37">
        <v>0</v>
      </c>
      <c r="AP32" s="37">
        <v>0</v>
      </c>
    </row>
    <row r="33" spans="1:42" ht="75" x14ac:dyDescent="0.25">
      <c r="A33" s="28">
        <v>0</v>
      </c>
      <c r="B33" s="28">
        <v>0</v>
      </c>
      <c r="C33" s="28">
        <v>0</v>
      </c>
      <c r="D33" s="28">
        <v>0</v>
      </c>
      <c r="E33" s="29">
        <v>0</v>
      </c>
      <c r="F33" s="28">
        <v>0</v>
      </c>
      <c r="G33" s="28"/>
      <c r="H33" s="30">
        <v>0</v>
      </c>
      <c r="I33" s="411"/>
      <c r="J33" s="411"/>
      <c r="K33" s="32">
        <v>0</v>
      </c>
      <c r="L33" s="39"/>
      <c r="M33" s="39"/>
      <c r="N33" s="32">
        <f t="shared" si="0"/>
        <v>0</v>
      </c>
      <c r="O33" s="32">
        <f t="shared" si="0"/>
        <v>0</v>
      </c>
      <c r="P33" s="32">
        <f t="shared" si="0"/>
        <v>0</v>
      </c>
      <c r="Q33" s="411"/>
      <c r="R33" s="32"/>
      <c r="S33" s="32">
        <f t="shared" si="1"/>
        <v>0</v>
      </c>
      <c r="T33" s="33" t="s">
        <v>2277</v>
      </c>
      <c r="U33" s="33" t="s">
        <v>2278</v>
      </c>
      <c r="V33" s="33">
        <v>1</v>
      </c>
      <c r="W33" s="36">
        <v>1</v>
      </c>
      <c r="X33" s="36"/>
      <c r="Y33" s="36" t="s">
        <v>2226</v>
      </c>
      <c r="Z33" s="36"/>
      <c r="AA33" s="35">
        <v>180</v>
      </c>
      <c r="AB33" s="36">
        <v>30</v>
      </c>
      <c r="AC33" s="36"/>
      <c r="AD33" s="36" t="s">
        <v>2276</v>
      </c>
      <c r="AE33" s="37">
        <v>0</v>
      </c>
      <c r="AF33" s="37">
        <v>0</v>
      </c>
      <c r="AG33" s="37">
        <v>0</v>
      </c>
      <c r="AH33" s="37" t="s">
        <v>192</v>
      </c>
      <c r="AI33" s="37" t="s">
        <v>192</v>
      </c>
      <c r="AJ33" s="37" t="s">
        <v>192</v>
      </c>
      <c r="AK33" s="37" t="s">
        <v>192</v>
      </c>
      <c r="AL33" s="37" t="s">
        <v>192</v>
      </c>
      <c r="AM33" s="37" t="s">
        <v>192</v>
      </c>
      <c r="AN33" s="37" t="s">
        <v>192</v>
      </c>
      <c r="AO33" s="37">
        <v>0</v>
      </c>
      <c r="AP33" s="37">
        <v>0</v>
      </c>
    </row>
    <row r="34" spans="1:42" ht="75" x14ac:dyDescent="0.25">
      <c r="A34" s="28">
        <v>0</v>
      </c>
      <c r="B34" s="28">
        <v>0</v>
      </c>
      <c r="C34" s="28">
        <v>0</v>
      </c>
      <c r="D34" s="28">
        <v>0</v>
      </c>
      <c r="E34" s="29">
        <v>0</v>
      </c>
      <c r="F34" s="28">
        <v>0</v>
      </c>
      <c r="G34" s="28"/>
      <c r="H34" s="30">
        <v>0</v>
      </c>
      <c r="I34" s="411"/>
      <c r="J34" s="411"/>
      <c r="K34" s="32">
        <v>0</v>
      </c>
      <c r="L34" s="39"/>
      <c r="M34" s="39"/>
      <c r="N34" s="32">
        <f t="shared" si="0"/>
        <v>0</v>
      </c>
      <c r="O34" s="32">
        <f t="shared" si="0"/>
        <v>0</v>
      </c>
      <c r="P34" s="32">
        <f t="shared" si="0"/>
        <v>0</v>
      </c>
      <c r="Q34" s="411"/>
      <c r="R34" s="32"/>
      <c r="S34" s="32">
        <f t="shared" si="1"/>
        <v>0</v>
      </c>
      <c r="T34" s="33" t="s">
        <v>2279</v>
      </c>
      <c r="U34" s="33" t="s">
        <v>2280</v>
      </c>
      <c r="V34" s="33">
        <v>21</v>
      </c>
      <c r="W34" s="36">
        <v>21</v>
      </c>
      <c r="X34" s="36"/>
      <c r="Y34" s="36" t="s">
        <v>2226</v>
      </c>
      <c r="Z34" s="36"/>
      <c r="AA34" s="35">
        <v>180</v>
      </c>
      <c r="AB34" s="36">
        <v>30</v>
      </c>
      <c r="AC34" s="36"/>
      <c r="AD34" s="36" t="s">
        <v>2276</v>
      </c>
      <c r="AE34" s="37">
        <v>0</v>
      </c>
      <c r="AF34" s="37">
        <v>0</v>
      </c>
      <c r="AG34" s="37" t="s">
        <v>192</v>
      </c>
      <c r="AH34" s="37" t="s">
        <v>192</v>
      </c>
      <c r="AI34" s="37" t="s">
        <v>192</v>
      </c>
      <c r="AJ34" s="37" t="s">
        <v>192</v>
      </c>
      <c r="AK34" s="37" t="s">
        <v>192</v>
      </c>
      <c r="AL34" s="37" t="s">
        <v>192</v>
      </c>
      <c r="AM34" s="37" t="s">
        <v>192</v>
      </c>
      <c r="AN34" s="37">
        <v>0</v>
      </c>
      <c r="AO34" s="37">
        <v>0</v>
      </c>
      <c r="AP34" s="37">
        <v>0</v>
      </c>
    </row>
    <row r="35" spans="1:42" ht="105" x14ac:dyDescent="0.25">
      <c r="A35" s="116" t="s">
        <v>483</v>
      </c>
      <c r="B35" s="116" t="s">
        <v>2281</v>
      </c>
      <c r="C35" s="116" t="s">
        <v>2282</v>
      </c>
      <c r="D35" s="116">
        <v>242130000</v>
      </c>
      <c r="E35" s="105" t="s">
        <v>2283</v>
      </c>
      <c r="F35" s="28" t="s">
        <v>2284</v>
      </c>
      <c r="G35" s="28" t="s">
        <v>2285</v>
      </c>
      <c r="H35" s="30">
        <v>60000000</v>
      </c>
      <c r="I35" s="411">
        <v>0</v>
      </c>
      <c r="J35" s="411"/>
      <c r="K35" s="32">
        <v>0</v>
      </c>
      <c r="L35" s="39"/>
      <c r="M35" s="39"/>
      <c r="N35" s="32">
        <f t="shared" si="0"/>
        <v>60000000</v>
      </c>
      <c r="O35" s="32">
        <f t="shared" si="0"/>
        <v>0</v>
      </c>
      <c r="P35" s="32">
        <f t="shared" si="0"/>
        <v>0</v>
      </c>
      <c r="Q35" s="411"/>
      <c r="R35" s="32"/>
      <c r="S35" s="32">
        <f t="shared" si="1"/>
        <v>0</v>
      </c>
      <c r="T35" s="33">
        <v>0</v>
      </c>
      <c r="U35" s="33">
        <v>0</v>
      </c>
      <c r="V35" s="33">
        <v>0</v>
      </c>
      <c r="W35" s="36"/>
      <c r="X35" s="36"/>
      <c r="Y35" s="36"/>
      <c r="Z35" s="36"/>
      <c r="AA35" s="35">
        <v>0</v>
      </c>
      <c r="AB35" s="36"/>
      <c r="AC35" s="36"/>
      <c r="AD35" s="36"/>
      <c r="AE35" s="37">
        <v>0</v>
      </c>
      <c r="AF35" s="37">
        <v>0</v>
      </c>
      <c r="AG35" s="37">
        <v>0</v>
      </c>
      <c r="AH35" s="37">
        <v>0</v>
      </c>
      <c r="AI35" s="37">
        <v>0</v>
      </c>
      <c r="AJ35" s="37">
        <v>0</v>
      </c>
      <c r="AK35" s="37">
        <v>0</v>
      </c>
      <c r="AL35" s="37">
        <v>0</v>
      </c>
      <c r="AM35" s="37">
        <v>0</v>
      </c>
      <c r="AN35" s="37">
        <v>0</v>
      </c>
      <c r="AO35" s="37">
        <v>0</v>
      </c>
      <c r="AP35" s="37">
        <v>0</v>
      </c>
    </row>
    <row r="36" spans="1:42" ht="45" x14ac:dyDescent="0.25">
      <c r="A36" s="28">
        <v>0</v>
      </c>
      <c r="B36" s="28">
        <v>0</v>
      </c>
      <c r="C36" s="28">
        <v>0</v>
      </c>
      <c r="D36" s="28">
        <v>0</v>
      </c>
      <c r="E36" s="29">
        <v>0</v>
      </c>
      <c r="F36" s="28">
        <v>0</v>
      </c>
      <c r="G36" s="28"/>
      <c r="H36" s="30">
        <v>0</v>
      </c>
      <c r="I36" s="411"/>
      <c r="J36" s="411"/>
      <c r="K36" s="32">
        <v>0</v>
      </c>
      <c r="L36" s="39"/>
      <c r="M36" s="39"/>
      <c r="N36" s="32">
        <f t="shared" si="0"/>
        <v>0</v>
      </c>
      <c r="O36" s="32">
        <f t="shared" si="0"/>
        <v>0</v>
      </c>
      <c r="P36" s="32">
        <f t="shared" si="0"/>
        <v>0</v>
      </c>
      <c r="Q36" s="411"/>
      <c r="R36" s="32"/>
      <c r="S36" s="32">
        <f t="shared" si="1"/>
        <v>0</v>
      </c>
      <c r="T36" s="33" t="s">
        <v>2286</v>
      </c>
      <c r="U36" s="33" t="s">
        <v>2287</v>
      </c>
      <c r="V36" s="33">
        <v>800</v>
      </c>
      <c r="W36" s="36">
        <v>800</v>
      </c>
      <c r="X36" s="36"/>
      <c r="Y36" s="36" t="s">
        <v>2226</v>
      </c>
      <c r="Z36" s="36"/>
      <c r="AA36" s="35">
        <v>120</v>
      </c>
      <c r="AB36" s="36" t="s">
        <v>2226</v>
      </c>
      <c r="AC36" s="36"/>
      <c r="AD36" s="36" t="s">
        <v>2288</v>
      </c>
      <c r="AE36" s="37">
        <v>0</v>
      </c>
      <c r="AF36" s="37" t="s">
        <v>192</v>
      </c>
      <c r="AG36" s="37" t="s">
        <v>192</v>
      </c>
      <c r="AH36" s="37" t="s">
        <v>192</v>
      </c>
      <c r="AI36" s="37" t="s">
        <v>192</v>
      </c>
      <c r="AJ36" s="37" t="s">
        <v>192</v>
      </c>
      <c r="AK36" s="37" t="s">
        <v>192</v>
      </c>
      <c r="AL36" s="37" t="s">
        <v>192</v>
      </c>
      <c r="AM36" s="37" t="s">
        <v>192</v>
      </c>
      <c r="AN36" s="37" t="s">
        <v>192</v>
      </c>
      <c r="AO36" s="37" t="s">
        <v>192</v>
      </c>
      <c r="AP36" s="37" t="s">
        <v>192</v>
      </c>
    </row>
    <row r="37" spans="1:42" ht="45" x14ac:dyDescent="0.25">
      <c r="A37" s="28">
        <v>0</v>
      </c>
      <c r="B37" s="28">
        <v>0</v>
      </c>
      <c r="C37" s="28">
        <v>0</v>
      </c>
      <c r="D37" s="28">
        <v>0</v>
      </c>
      <c r="E37" s="29">
        <v>0</v>
      </c>
      <c r="F37" s="28">
        <v>0</v>
      </c>
      <c r="G37" s="28"/>
      <c r="H37" s="30">
        <v>0</v>
      </c>
      <c r="I37" s="411"/>
      <c r="J37" s="411"/>
      <c r="K37" s="32">
        <v>0</v>
      </c>
      <c r="L37" s="39"/>
      <c r="M37" s="39"/>
      <c r="N37" s="32">
        <f t="shared" si="0"/>
        <v>0</v>
      </c>
      <c r="O37" s="32">
        <f t="shared" si="0"/>
        <v>0</v>
      </c>
      <c r="P37" s="32">
        <f t="shared" si="0"/>
        <v>0</v>
      </c>
      <c r="Q37" s="411"/>
      <c r="R37" s="32"/>
      <c r="S37" s="32">
        <f t="shared" si="1"/>
        <v>0</v>
      </c>
      <c r="T37" s="33" t="s">
        <v>2289</v>
      </c>
      <c r="U37" s="33" t="s">
        <v>2287</v>
      </c>
      <c r="V37" s="33">
        <v>800</v>
      </c>
      <c r="W37" s="36">
        <v>800</v>
      </c>
      <c r="X37" s="36"/>
      <c r="Y37" s="36" t="s">
        <v>2226</v>
      </c>
      <c r="Z37" s="36"/>
      <c r="AA37" s="35">
        <v>120</v>
      </c>
      <c r="AB37" s="36" t="s">
        <v>2226</v>
      </c>
      <c r="AC37" s="36"/>
      <c r="AD37" s="36" t="s">
        <v>2288</v>
      </c>
      <c r="AE37" s="37">
        <v>0</v>
      </c>
      <c r="AF37" s="37" t="s">
        <v>192</v>
      </c>
      <c r="AG37" s="37" t="s">
        <v>192</v>
      </c>
      <c r="AH37" s="37" t="s">
        <v>192</v>
      </c>
      <c r="AI37" s="37" t="s">
        <v>192</v>
      </c>
      <c r="AJ37" s="37" t="s">
        <v>192</v>
      </c>
      <c r="AK37" s="37" t="s">
        <v>192</v>
      </c>
      <c r="AL37" s="37" t="s">
        <v>192</v>
      </c>
      <c r="AM37" s="37" t="s">
        <v>192</v>
      </c>
      <c r="AN37" s="37" t="s">
        <v>192</v>
      </c>
      <c r="AO37" s="37" t="s">
        <v>192</v>
      </c>
      <c r="AP37" s="37" t="s">
        <v>192</v>
      </c>
    </row>
    <row r="38" spans="1:42" ht="60" x14ac:dyDescent="0.25">
      <c r="A38" s="28" t="s">
        <v>23</v>
      </c>
      <c r="B38" s="28" t="s">
        <v>1146</v>
      </c>
      <c r="C38" s="28" t="s">
        <v>1147</v>
      </c>
      <c r="D38" s="28">
        <v>212340000</v>
      </c>
      <c r="E38" s="29" t="s">
        <v>2290</v>
      </c>
      <c r="F38" s="28" t="s">
        <v>2291</v>
      </c>
      <c r="G38" s="28" t="s">
        <v>2292</v>
      </c>
      <c r="H38" s="30">
        <v>500000000</v>
      </c>
      <c r="I38" s="30">
        <v>500000000</v>
      </c>
      <c r="J38" s="411"/>
      <c r="K38" s="32">
        <v>0</v>
      </c>
      <c r="L38" s="39"/>
      <c r="M38" s="39"/>
      <c r="N38" s="32">
        <f t="shared" si="0"/>
        <v>500000000</v>
      </c>
      <c r="O38" s="32">
        <f t="shared" si="0"/>
        <v>500000000</v>
      </c>
      <c r="P38" s="32">
        <f t="shared" si="0"/>
        <v>0</v>
      </c>
      <c r="Q38" s="30">
        <v>164505400</v>
      </c>
      <c r="R38" s="32"/>
      <c r="S38" s="32">
        <f t="shared" si="1"/>
        <v>164505400</v>
      </c>
      <c r="T38" s="33">
        <v>0</v>
      </c>
      <c r="U38" s="33">
        <v>0</v>
      </c>
      <c r="V38" s="33">
        <v>0</v>
      </c>
      <c r="W38" s="36"/>
      <c r="X38" s="36"/>
      <c r="Y38" s="36"/>
      <c r="Z38" s="36"/>
      <c r="AA38" s="35">
        <v>0</v>
      </c>
      <c r="AB38" s="36"/>
      <c r="AC38" s="36"/>
      <c r="AD38" s="36"/>
      <c r="AE38" s="37">
        <v>0</v>
      </c>
      <c r="AF38" s="37">
        <v>0</v>
      </c>
      <c r="AG38" s="37">
        <v>0</v>
      </c>
      <c r="AH38" s="37">
        <v>0</v>
      </c>
      <c r="AI38" s="37">
        <v>0</v>
      </c>
      <c r="AJ38" s="37">
        <v>0</v>
      </c>
      <c r="AK38" s="37">
        <v>0</v>
      </c>
      <c r="AL38" s="37">
        <v>0</v>
      </c>
      <c r="AM38" s="37">
        <v>0</v>
      </c>
      <c r="AN38" s="37">
        <v>0</v>
      </c>
      <c r="AO38" s="37">
        <v>0</v>
      </c>
      <c r="AP38" s="37">
        <v>0</v>
      </c>
    </row>
    <row r="39" spans="1:42" ht="48" x14ac:dyDescent="0.25">
      <c r="A39" s="28">
        <v>0</v>
      </c>
      <c r="B39" s="28">
        <v>0</v>
      </c>
      <c r="C39" s="28">
        <v>0</v>
      </c>
      <c r="D39" s="28">
        <v>0</v>
      </c>
      <c r="E39" s="29">
        <v>0</v>
      </c>
      <c r="F39" s="28">
        <v>0</v>
      </c>
      <c r="G39" s="28"/>
      <c r="H39" s="30">
        <v>0</v>
      </c>
      <c r="I39" s="411"/>
      <c r="J39" s="411"/>
      <c r="K39" s="32">
        <v>0</v>
      </c>
      <c r="L39" s="39"/>
      <c r="M39" s="39"/>
      <c r="N39" s="32">
        <f t="shared" si="0"/>
        <v>0</v>
      </c>
      <c r="O39" s="32">
        <f t="shared" si="0"/>
        <v>0</v>
      </c>
      <c r="P39" s="32">
        <f t="shared" si="0"/>
        <v>0</v>
      </c>
      <c r="Q39" s="411"/>
      <c r="R39" s="32"/>
      <c r="S39" s="32">
        <f t="shared" si="1"/>
        <v>0</v>
      </c>
      <c r="T39" s="33" t="s">
        <v>2293</v>
      </c>
      <c r="U39" s="33" t="s">
        <v>2294</v>
      </c>
      <c r="V39" s="33">
        <v>6</v>
      </c>
      <c r="W39" s="36">
        <v>6</v>
      </c>
      <c r="X39" s="36"/>
      <c r="Y39" s="36">
        <v>6</v>
      </c>
      <c r="Z39" s="36"/>
      <c r="AA39" s="35">
        <v>60</v>
      </c>
      <c r="AB39" s="36">
        <v>60</v>
      </c>
      <c r="AC39" s="36"/>
      <c r="AD39" s="36"/>
      <c r="AE39" s="37">
        <v>0</v>
      </c>
      <c r="AF39" s="37">
        <v>0</v>
      </c>
      <c r="AG39" s="37" t="s">
        <v>192</v>
      </c>
      <c r="AH39" s="37" t="s">
        <v>192</v>
      </c>
      <c r="AI39" s="37">
        <v>0</v>
      </c>
      <c r="AJ39" s="37">
        <v>0</v>
      </c>
      <c r="AK39" s="37">
        <v>0</v>
      </c>
      <c r="AL39" s="37">
        <v>0</v>
      </c>
      <c r="AM39" s="37">
        <v>0</v>
      </c>
      <c r="AN39" s="37">
        <v>0</v>
      </c>
      <c r="AO39" s="37">
        <v>0</v>
      </c>
      <c r="AP39" s="37">
        <v>0</v>
      </c>
    </row>
    <row r="40" spans="1:42" ht="45" x14ac:dyDescent="0.25">
      <c r="A40" s="28">
        <v>0</v>
      </c>
      <c r="B40" s="28">
        <v>0</v>
      </c>
      <c r="C40" s="28">
        <v>0</v>
      </c>
      <c r="D40" s="28">
        <v>0</v>
      </c>
      <c r="E40" s="29">
        <v>0</v>
      </c>
      <c r="F40" s="28">
        <v>0</v>
      </c>
      <c r="G40" s="28"/>
      <c r="H40" s="30">
        <v>0</v>
      </c>
      <c r="I40" s="411"/>
      <c r="J40" s="411"/>
      <c r="K40" s="32">
        <v>0</v>
      </c>
      <c r="L40" s="39"/>
      <c r="M40" s="39"/>
      <c r="N40" s="32">
        <f t="shared" si="0"/>
        <v>0</v>
      </c>
      <c r="O40" s="32">
        <f t="shared" si="0"/>
        <v>0</v>
      </c>
      <c r="P40" s="32">
        <f t="shared" si="0"/>
        <v>0</v>
      </c>
      <c r="Q40" s="411"/>
      <c r="R40" s="32"/>
      <c r="S40" s="32">
        <f t="shared" si="1"/>
        <v>0</v>
      </c>
      <c r="T40" s="33" t="s">
        <v>2295</v>
      </c>
      <c r="U40" s="33" t="s">
        <v>2296</v>
      </c>
      <c r="V40" s="33">
        <v>1</v>
      </c>
      <c r="W40" s="36" t="s">
        <v>2226</v>
      </c>
      <c r="X40" s="36"/>
      <c r="Y40" s="36" t="s">
        <v>2226</v>
      </c>
      <c r="Z40" s="36"/>
      <c r="AA40" s="35">
        <v>180</v>
      </c>
      <c r="AB40" s="36" t="s">
        <v>2226</v>
      </c>
      <c r="AC40" s="36"/>
      <c r="AD40" s="36" t="s">
        <v>2297</v>
      </c>
      <c r="AE40" s="37">
        <v>0</v>
      </c>
      <c r="AF40" s="37" t="s">
        <v>192</v>
      </c>
      <c r="AG40" s="37" t="s">
        <v>192</v>
      </c>
      <c r="AH40" s="37" t="s">
        <v>192</v>
      </c>
      <c r="AI40" s="37" t="s">
        <v>192</v>
      </c>
      <c r="AJ40" s="37" t="s">
        <v>192</v>
      </c>
      <c r="AK40" s="37" t="s">
        <v>192</v>
      </c>
      <c r="AL40" s="37">
        <v>0</v>
      </c>
      <c r="AM40" s="37">
        <v>0</v>
      </c>
      <c r="AN40" s="37">
        <v>0</v>
      </c>
      <c r="AO40" s="37">
        <v>0</v>
      </c>
      <c r="AP40" s="37">
        <v>0</v>
      </c>
    </row>
    <row r="41" spans="1:42" ht="75" x14ac:dyDescent="0.25">
      <c r="A41" s="28">
        <v>0</v>
      </c>
      <c r="B41" s="28">
        <v>0</v>
      </c>
      <c r="C41" s="28">
        <v>0</v>
      </c>
      <c r="D41" s="28">
        <v>0</v>
      </c>
      <c r="E41" s="29">
        <v>0</v>
      </c>
      <c r="F41" s="28">
        <v>0</v>
      </c>
      <c r="G41" s="28"/>
      <c r="H41" s="30">
        <v>0</v>
      </c>
      <c r="I41" s="411"/>
      <c r="J41" s="411"/>
      <c r="K41" s="32">
        <v>0</v>
      </c>
      <c r="L41" s="39"/>
      <c r="M41" s="39"/>
      <c r="N41" s="32">
        <f t="shared" si="0"/>
        <v>0</v>
      </c>
      <c r="O41" s="32">
        <f t="shared" si="0"/>
        <v>0</v>
      </c>
      <c r="P41" s="32">
        <f t="shared" si="0"/>
        <v>0</v>
      </c>
      <c r="Q41" s="411"/>
      <c r="R41" s="32"/>
      <c r="S41" s="32">
        <f t="shared" si="1"/>
        <v>0</v>
      </c>
      <c r="T41" s="33" t="s">
        <v>2298</v>
      </c>
      <c r="U41" s="33" t="s">
        <v>2299</v>
      </c>
      <c r="V41" s="33">
        <v>1</v>
      </c>
      <c r="W41" s="36">
        <v>1</v>
      </c>
      <c r="X41" s="36"/>
      <c r="Y41" s="36" t="s">
        <v>2226</v>
      </c>
      <c r="Z41" s="36"/>
      <c r="AA41" s="35">
        <v>180</v>
      </c>
      <c r="AB41" s="36">
        <v>90</v>
      </c>
      <c r="AC41" s="36"/>
      <c r="AD41" s="36" t="s">
        <v>2276</v>
      </c>
      <c r="AE41" s="37">
        <v>0</v>
      </c>
      <c r="AF41" s="37" t="s">
        <v>192</v>
      </c>
      <c r="AG41" s="37" t="s">
        <v>192</v>
      </c>
      <c r="AH41" s="37" t="s">
        <v>192</v>
      </c>
      <c r="AI41" s="37" t="s">
        <v>192</v>
      </c>
      <c r="AJ41" s="37" t="s">
        <v>192</v>
      </c>
      <c r="AK41" s="37" t="s">
        <v>192</v>
      </c>
      <c r="AL41" s="37">
        <v>0</v>
      </c>
      <c r="AM41" s="37">
        <v>0</v>
      </c>
      <c r="AN41" s="37">
        <v>0</v>
      </c>
      <c r="AO41" s="37">
        <v>0</v>
      </c>
      <c r="AP41" s="37">
        <v>0</v>
      </c>
    </row>
    <row r="42" spans="1:42" ht="48" x14ac:dyDescent="0.25">
      <c r="A42" s="28">
        <v>0</v>
      </c>
      <c r="B42" s="28">
        <v>0</v>
      </c>
      <c r="C42" s="28">
        <v>0</v>
      </c>
      <c r="D42" s="28">
        <v>0</v>
      </c>
      <c r="E42" s="29">
        <v>0</v>
      </c>
      <c r="F42" s="28">
        <v>0</v>
      </c>
      <c r="G42" s="28"/>
      <c r="H42" s="30">
        <v>0</v>
      </c>
      <c r="I42" s="411"/>
      <c r="J42" s="411"/>
      <c r="K42" s="32">
        <v>0</v>
      </c>
      <c r="L42" s="39"/>
      <c r="M42" s="39"/>
      <c r="N42" s="32">
        <f t="shared" si="0"/>
        <v>0</v>
      </c>
      <c r="O42" s="32">
        <f t="shared" si="0"/>
        <v>0</v>
      </c>
      <c r="P42" s="32">
        <f t="shared" si="0"/>
        <v>0</v>
      </c>
      <c r="Q42" s="411"/>
      <c r="R42" s="32"/>
      <c r="S42" s="32">
        <f t="shared" si="1"/>
        <v>0</v>
      </c>
      <c r="T42" s="33" t="s">
        <v>2300</v>
      </c>
      <c r="U42" s="33" t="s">
        <v>2301</v>
      </c>
      <c r="V42" s="33">
        <v>3</v>
      </c>
      <c r="W42" s="36">
        <v>3</v>
      </c>
      <c r="X42" s="36"/>
      <c r="Y42" s="36" t="s">
        <v>2226</v>
      </c>
      <c r="Z42" s="36"/>
      <c r="AA42" s="35">
        <v>30</v>
      </c>
      <c r="AB42" s="36" t="s">
        <v>2226</v>
      </c>
      <c r="AC42" s="36"/>
      <c r="AD42" s="36" t="s">
        <v>2288</v>
      </c>
      <c r="AE42" s="37">
        <v>0</v>
      </c>
      <c r="AF42" s="37">
        <v>0</v>
      </c>
      <c r="AG42" s="37" t="s">
        <v>192</v>
      </c>
      <c r="AH42" s="37" t="s">
        <v>192</v>
      </c>
      <c r="AI42" s="37" t="s">
        <v>192</v>
      </c>
      <c r="AJ42" s="37">
        <v>0</v>
      </c>
      <c r="AK42" s="37">
        <v>0</v>
      </c>
      <c r="AL42" s="37">
        <v>0</v>
      </c>
      <c r="AM42" s="37">
        <v>0</v>
      </c>
      <c r="AN42" s="37">
        <v>0</v>
      </c>
      <c r="AO42" s="37">
        <v>0</v>
      </c>
      <c r="AP42" s="37">
        <v>0</v>
      </c>
    </row>
    <row r="43" spans="1:42" ht="150" x14ac:dyDescent="0.25">
      <c r="A43" s="8" t="s">
        <v>23</v>
      </c>
      <c r="B43" s="8" t="s">
        <v>1146</v>
      </c>
      <c r="C43" s="8" t="s">
        <v>1236</v>
      </c>
      <c r="D43" s="8">
        <v>212110000</v>
      </c>
      <c r="E43" s="29" t="s">
        <v>2302</v>
      </c>
      <c r="F43" s="28" t="s">
        <v>2303</v>
      </c>
      <c r="G43" s="28" t="s">
        <v>2304</v>
      </c>
      <c r="H43" s="30">
        <v>873975000</v>
      </c>
      <c r="I43" s="30">
        <v>873975000</v>
      </c>
      <c r="J43" s="411"/>
      <c r="K43" s="32">
        <v>0</v>
      </c>
      <c r="L43" s="39"/>
      <c r="M43" s="39"/>
      <c r="N43" s="32">
        <f t="shared" si="0"/>
        <v>873975000</v>
      </c>
      <c r="O43" s="32">
        <f t="shared" si="0"/>
        <v>873975000</v>
      </c>
      <c r="P43" s="32">
        <f t="shared" si="0"/>
        <v>0</v>
      </c>
      <c r="Q43" s="411"/>
      <c r="R43" s="32"/>
      <c r="S43" s="32">
        <f t="shared" si="1"/>
        <v>0</v>
      </c>
      <c r="T43" s="33">
        <v>0</v>
      </c>
      <c r="U43" s="33">
        <v>0</v>
      </c>
      <c r="V43" s="33">
        <v>0</v>
      </c>
      <c r="W43" s="36"/>
      <c r="X43" s="36"/>
      <c r="Y43" s="36"/>
      <c r="Z43" s="36"/>
      <c r="AA43" s="35">
        <v>0</v>
      </c>
      <c r="AB43" s="36"/>
      <c r="AC43" s="36"/>
      <c r="AD43" s="36"/>
      <c r="AE43" s="37">
        <v>0</v>
      </c>
      <c r="AF43" s="37">
        <v>0</v>
      </c>
      <c r="AG43" s="37">
        <v>0</v>
      </c>
      <c r="AH43" s="37">
        <v>0</v>
      </c>
      <c r="AI43" s="37">
        <v>0</v>
      </c>
      <c r="AJ43" s="37">
        <v>0</v>
      </c>
      <c r="AK43" s="37">
        <v>0</v>
      </c>
      <c r="AL43" s="37">
        <v>0</v>
      </c>
      <c r="AM43" s="37">
        <v>0</v>
      </c>
      <c r="AN43" s="37">
        <v>0</v>
      </c>
      <c r="AO43" s="37">
        <v>0</v>
      </c>
      <c r="AP43" s="37">
        <v>0</v>
      </c>
    </row>
    <row r="44" spans="1:42" ht="45" x14ac:dyDescent="0.25">
      <c r="A44" s="28">
        <v>0</v>
      </c>
      <c r="B44" s="28">
        <v>0</v>
      </c>
      <c r="C44" s="28">
        <v>0</v>
      </c>
      <c r="D44" s="28">
        <v>0</v>
      </c>
      <c r="E44" s="29">
        <v>0</v>
      </c>
      <c r="F44" s="28">
        <v>0</v>
      </c>
      <c r="G44" s="28"/>
      <c r="H44" s="30">
        <v>0</v>
      </c>
      <c r="I44" s="411"/>
      <c r="J44" s="411"/>
      <c r="K44" s="32">
        <v>0</v>
      </c>
      <c r="L44" s="39"/>
      <c r="M44" s="39"/>
      <c r="N44" s="32">
        <f t="shared" si="0"/>
        <v>0</v>
      </c>
      <c r="O44" s="32">
        <f t="shared" si="0"/>
        <v>0</v>
      </c>
      <c r="P44" s="32">
        <f t="shared" si="0"/>
        <v>0</v>
      </c>
      <c r="Q44" s="411"/>
      <c r="R44" s="32"/>
      <c r="S44" s="32">
        <f t="shared" si="1"/>
        <v>0</v>
      </c>
      <c r="T44" s="33" t="s">
        <v>2255</v>
      </c>
      <c r="U44" s="33" t="s">
        <v>2305</v>
      </c>
      <c r="V44" s="33">
        <v>350</v>
      </c>
      <c r="W44" s="36">
        <v>350</v>
      </c>
      <c r="X44" s="36"/>
      <c r="Y44" s="36" t="s">
        <v>2257</v>
      </c>
      <c r="Z44" s="36"/>
      <c r="AA44" s="35">
        <v>270</v>
      </c>
      <c r="AB44" s="36">
        <v>15</v>
      </c>
      <c r="AC44" s="36"/>
      <c r="AD44" s="36" t="s">
        <v>2288</v>
      </c>
      <c r="AE44" s="37">
        <v>0</v>
      </c>
      <c r="AF44" s="37">
        <v>0</v>
      </c>
      <c r="AG44" s="37" t="s">
        <v>192</v>
      </c>
      <c r="AH44" s="37" t="s">
        <v>192</v>
      </c>
      <c r="AI44" s="37" t="s">
        <v>192</v>
      </c>
      <c r="AJ44" s="37" t="s">
        <v>192</v>
      </c>
      <c r="AK44" s="37" t="s">
        <v>192</v>
      </c>
      <c r="AL44" s="37" t="s">
        <v>192</v>
      </c>
      <c r="AM44" s="37" t="s">
        <v>192</v>
      </c>
      <c r="AN44" s="37" t="s">
        <v>192</v>
      </c>
      <c r="AO44" s="37" t="s">
        <v>192</v>
      </c>
      <c r="AP44" s="37">
        <v>0</v>
      </c>
    </row>
    <row r="45" spans="1:42" ht="45" x14ac:dyDescent="0.25">
      <c r="A45" s="28">
        <v>0</v>
      </c>
      <c r="B45" s="28">
        <v>0</v>
      </c>
      <c r="C45" s="28">
        <v>0</v>
      </c>
      <c r="D45" s="28">
        <v>0</v>
      </c>
      <c r="E45" s="29">
        <v>0</v>
      </c>
      <c r="F45" s="28">
        <v>0</v>
      </c>
      <c r="G45" s="28"/>
      <c r="H45" s="30">
        <v>0</v>
      </c>
      <c r="I45" s="411"/>
      <c r="J45" s="411"/>
      <c r="K45" s="32">
        <v>0</v>
      </c>
      <c r="L45" s="39"/>
      <c r="M45" s="39"/>
      <c r="N45" s="32">
        <f t="shared" si="0"/>
        <v>0</v>
      </c>
      <c r="O45" s="32">
        <f t="shared" si="0"/>
        <v>0</v>
      </c>
      <c r="P45" s="32">
        <f t="shared" si="0"/>
        <v>0</v>
      </c>
      <c r="Q45" s="411"/>
      <c r="R45" s="32"/>
      <c r="S45" s="32">
        <f t="shared" si="1"/>
        <v>0</v>
      </c>
      <c r="T45" s="33" t="s">
        <v>2258</v>
      </c>
      <c r="U45" s="33" t="s">
        <v>2305</v>
      </c>
      <c r="V45" s="33">
        <v>350</v>
      </c>
      <c r="W45" s="36">
        <v>350</v>
      </c>
      <c r="X45" s="36"/>
      <c r="Y45" s="36" t="s">
        <v>2257</v>
      </c>
      <c r="Z45" s="36"/>
      <c r="AA45" s="35">
        <v>270</v>
      </c>
      <c r="AB45" s="36">
        <v>15</v>
      </c>
      <c r="AC45" s="36"/>
      <c r="AD45" s="36" t="s">
        <v>2288</v>
      </c>
      <c r="AE45" s="37">
        <v>0</v>
      </c>
      <c r="AF45" s="37">
        <v>0</v>
      </c>
      <c r="AG45" s="37" t="s">
        <v>192</v>
      </c>
      <c r="AH45" s="37" t="s">
        <v>192</v>
      </c>
      <c r="AI45" s="37" t="s">
        <v>192</v>
      </c>
      <c r="AJ45" s="37" t="s">
        <v>192</v>
      </c>
      <c r="AK45" s="37" t="s">
        <v>192</v>
      </c>
      <c r="AL45" s="37" t="s">
        <v>192</v>
      </c>
      <c r="AM45" s="37" t="s">
        <v>192</v>
      </c>
      <c r="AN45" s="37" t="s">
        <v>192</v>
      </c>
      <c r="AO45" s="37" t="s">
        <v>192</v>
      </c>
      <c r="AP45" s="37">
        <v>0</v>
      </c>
    </row>
    <row r="46" spans="1:42" ht="45" x14ac:dyDescent="0.25">
      <c r="A46" s="28">
        <v>0</v>
      </c>
      <c r="B46" s="28">
        <v>0</v>
      </c>
      <c r="C46" s="28">
        <v>0</v>
      </c>
      <c r="D46" s="28">
        <v>0</v>
      </c>
      <c r="E46" s="29">
        <v>0</v>
      </c>
      <c r="F46" s="28">
        <v>0</v>
      </c>
      <c r="G46" s="28"/>
      <c r="H46" s="30">
        <v>0</v>
      </c>
      <c r="I46" s="411"/>
      <c r="J46" s="411"/>
      <c r="K46" s="32">
        <v>0</v>
      </c>
      <c r="L46" s="39"/>
      <c r="M46" s="39"/>
      <c r="N46" s="32">
        <f t="shared" si="0"/>
        <v>0</v>
      </c>
      <c r="O46" s="32">
        <f t="shared" si="0"/>
        <v>0</v>
      </c>
      <c r="P46" s="32">
        <f t="shared" si="0"/>
        <v>0</v>
      </c>
      <c r="Q46" s="411"/>
      <c r="R46" s="32"/>
      <c r="S46" s="32">
        <f t="shared" si="1"/>
        <v>0</v>
      </c>
      <c r="T46" s="33" t="s">
        <v>2259</v>
      </c>
      <c r="U46" s="33" t="s">
        <v>2305</v>
      </c>
      <c r="V46" s="33">
        <v>350</v>
      </c>
      <c r="W46" s="36">
        <v>350</v>
      </c>
      <c r="X46" s="36"/>
      <c r="Y46" s="36" t="s">
        <v>2257</v>
      </c>
      <c r="Z46" s="36"/>
      <c r="AA46" s="35">
        <v>270</v>
      </c>
      <c r="AB46" s="36">
        <v>15</v>
      </c>
      <c r="AC46" s="36"/>
      <c r="AD46" s="36" t="s">
        <v>2288</v>
      </c>
      <c r="AE46" s="37">
        <v>0</v>
      </c>
      <c r="AF46" s="37">
        <v>0</v>
      </c>
      <c r="AG46" s="37" t="s">
        <v>192</v>
      </c>
      <c r="AH46" s="37" t="s">
        <v>192</v>
      </c>
      <c r="AI46" s="37" t="s">
        <v>192</v>
      </c>
      <c r="AJ46" s="37" t="s">
        <v>192</v>
      </c>
      <c r="AK46" s="37" t="s">
        <v>192</v>
      </c>
      <c r="AL46" s="37" t="s">
        <v>192</v>
      </c>
      <c r="AM46" s="37" t="s">
        <v>192</v>
      </c>
      <c r="AN46" s="37" t="s">
        <v>192</v>
      </c>
      <c r="AO46" s="37" t="s">
        <v>192</v>
      </c>
      <c r="AP46" s="37">
        <v>0</v>
      </c>
    </row>
    <row r="47" spans="1:42" ht="45" x14ac:dyDescent="0.25">
      <c r="A47" s="28">
        <v>0</v>
      </c>
      <c r="B47" s="28">
        <v>0</v>
      </c>
      <c r="C47" s="28">
        <v>0</v>
      </c>
      <c r="D47" s="28">
        <v>0</v>
      </c>
      <c r="E47" s="29">
        <v>0</v>
      </c>
      <c r="F47" s="28">
        <v>0</v>
      </c>
      <c r="G47" s="28"/>
      <c r="H47" s="30">
        <v>0</v>
      </c>
      <c r="I47" s="411"/>
      <c r="J47" s="411"/>
      <c r="K47" s="32">
        <v>0</v>
      </c>
      <c r="L47" s="39"/>
      <c r="M47" s="39"/>
      <c r="N47" s="32">
        <f t="shared" si="0"/>
        <v>0</v>
      </c>
      <c r="O47" s="32">
        <f t="shared" si="0"/>
        <v>0</v>
      </c>
      <c r="P47" s="32">
        <f t="shared" si="0"/>
        <v>0</v>
      </c>
      <c r="Q47" s="411"/>
      <c r="R47" s="32"/>
      <c r="S47" s="32">
        <f t="shared" si="1"/>
        <v>0</v>
      </c>
      <c r="T47" s="33" t="s">
        <v>2261</v>
      </c>
      <c r="U47" s="33" t="s">
        <v>2305</v>
      </c>
      <c r="V47" s="33">
        <v>350</v>
      </c>
      <c r="W47" s="36">
        <v>350</v>
      </c>
      <c r="X47" s="36"/>
      <c r="Y47" s="36" t="s">
        <v>2257</v>
      </c>
      <c r="Z47" s="36"/>
      <c r="AA47" s="35">
        <v>270</v>
      </c>
      <c r="AB47" s="36">
        <v>15</v>
      </c>
      <c r="AC47" s="36"/>
      <c r="AD47" s="36" t="s">
        <v>2288</v>
      </c>
      <c r="AE47" s="37">
        <v>0</v>
      </c>
      <c r="AF47" s="37">
        <v>0</v>
      </c>
      <c r="AG47" s="37" t="s">
        <v>192</v>
      </c>
      <c r="AH47" s="37" t="s">
        <v>192</v>
      </c>
      <c r="AI47" s="37" t="s">
        <v>192</v>
      </c>
      <c r="AJ47" s="37" t="s">
        <v>192</v>
      </c>
      <c r="AK47" s="37" t="s">
        <v>192</v>
      </c>
      <c r="AL47" s="37" t="s">
        <v>192</v>
      </c>
      <c r="AM47" s="37" t="s">
        <v>192</v>
      </c>
      <c r="AN47" s="37" t="s">
        <v>192</v>
      </c>
      <c r="AO47" s="37" t="s">
        <v>192</v>
      </c>
      <c r="AP47" s="37">
        <v>0</v>
      </c>
    </row>
    <row r="48" spans="1:42" ht="150" x14ac:dyDescent="0.25">
      <c r="A48" s="8" t="s">
        <v>23</v>
      </c>
      <c r="B48" s="8" t="s">
        <v>1146</v>
      </c>
      <c r="C48" s="8" t="s">
        <v>1236</v>
      </c>
      <c r="D48" s="8">
        <v>212110000</v>
      </c>
      <c r="E48" s="29" t="s">
        <v>2306</v>
      </c>
      <c r="F48" s="28" t="s">
        <v>2307</v>
      </c>
      <c r="G48" s="28" t="s">
        <v>2308</v>
      </c>
      <c r="H48" s="30">
        <v>1300000000</v>
      </c>
      <c r="I48" s="30">
        <v>4745000000</v>
      </c>
      <c r="J48" s="411"/>
      <c r="K48" s="32">
        <v>0</v>
      </c>
      <c r="L48" s="39"/>
      <c r="M48" s="39"/>
      <c r="N48" s="32">
        <f t="shared" si="0"/>
        <v>1300000000</v>
      </c>
      <c r="O48" s="32">
        <f t="shared" si="0"/>
        <v>4745000000</v>
      </c>
      <c r="P48" s="32">
        <f t="shared" si="0"/>
        <v>0</v>
      </c>
      <c r="Q48" s="30">
        <v>225525037</v>
      </c>
      <c r="R48" s="32"/>
      <c r="S48" s="32">
        <f t="shared" si="1"/>
        <v>225525037</v>
      </c>
      <c r="T48" s="33">
        <v>0</v>
      </c>
      <c r="U48" s="33">
        <v>0</v>
      </c>
      <c r="V48" s="33">
        <v>0</v>
      </c>
      <c r="W48" s="36"/>
      <c r="X48" s="36"/>
      <c r="Y48" s="36"/>
      <c r="Z48" s="36"/>
      <c r="AA48" s="35">
        <v>0</v>
      </c>
      <c r="AB48" s="36"/>
      <c r="AC48" s="36"/>
      <c r="AD48" s="36"/>
      <c r="AE48" s="37">
        <v>0</v>
      </c>
      <c r="AF48" s="37">
        <v>0</v>
      </c>
      <c r="AG48" s="37">
        <v>0</v>
      </c>
      <c r="AH48" s="37">
        <v>0</v>
      </c>
      <c r="AI48" s="37">
        <v>0</v>
      </c>
      <c r="AJ48" s="37">
        <v>0</v>
      </c>
      <c r="AK48" s="37">
        <v>0</v>
      </c>
      <c r="AL48" s="37">
        <v>0</v>
      </c>
      <c r="AM48" s="37">
        <v>0</v>
      </c>
      <c r="AN48" s="37">
        <v>0</v>
      </c>
      <c r="AO48" s="37">
        <v>0</v>
      </c>
      <c r="AP48" s="37">
        <v>0</v>
      </c>
    </row>
    <row r="49" spans="1:42" ht="60" x14ac:dyDescent="0.25">
      <c r="A49" s="28">
        <v>0</v>
      </c>
      <c r="B49" s="28">
        <v>0</v>
      </c>
      <c r="C49" s="28">
        <v>0</v>
      </c>
      <c r="D49" s="28">
        <v>0</v>
      </c>
      <c r="E49" s="28">
        <v>0</v>
      </c>
      <c r="F49" s="28">
        <v>0</v>
      </c>
      <c r="G49" s="28"/>
      <c r="H49" s="30">
        <v>0</v>
      </c>
      <c r="I49" s="39"/>
      <c r="J49" s="39"/>
      <c r="K49" s="32">
        <v>0</v>
      </c>
      <c r="L49" s="39"/>
      <c r="M49" s="39"/>
      <c r="N49" s="32">
        <f t="shared" si="0"/>
        <v>0</v>
      </c>
      <c r="O49" s="32">
        <f t="shared" si="0"/>
        <v>0</v>
      </c>
      <c r="P49" s="32">
        <f t="shared" si="0"/>
        <v>0</v>
      </c>
      <c r="Q49" s="32"/>
      <c r="R49" s="32"/>
      <c r="S49" s="32">
        <f t="shared" si="1"/>
        <v>0</v>
      </c>
      <c r="T49" s="33" t="s">
        <v>2309</v>
      </c>
      <c r="U49" s="33" t="s">
        <v>2310</v>
      </c>
      <c r="V49" s="33">
        <v>1</v>
      </c>
      <c r="W49" s="36">
        <v>1</v>
      </c>
      <c r="X49" s="36"/>
      <c r="Y49" s="36" t="s">
        <v>2226</v>
      </c>
      <c r="Z49" s="36"/>
      <c r="AA49" s="35">
        <v>130</v>
      </c>
      <c r="AB49" s="36">
        <v>60</v>
      </c>
      <c r="AC49" s="36"/>
      <c r="AD49" s="36" t="s">
        <v>2311</v>
      </c>
      <c r="AE49" s="37">
        <v>0</v>
      </c>
      <c r="AF49" s="37">
        <v>0</v>
      </c>
      <c r="AG49" s="37">
        <v>0</v>
      </c>
      <c r="AH49" s="37" t="s">
        <v>192</v>
      </c>
      <c r="AI49" s="37" t="s">
        <v>192</v>
      </c>
      <c r="AJ49" s="37" t="s">
        <v>192</v>
      </c>
      <c r="AK49" s="37" t="s">
        <v>192</v>
      </c>
      <c r="AL49" s="37" t="s">
        <v>192</v>
      </c>
      <c r="AM49" s="37">
        <v>0</v>
      </c>
      <c r="AN49" s="37">
        <v>0</v>
      </c>
      <c r="AO49" s="37">
        <v>0</v>
      </c>
      <c r="AP49" s="37">
        <v>0</v>
      </c>
    </row>
    <row r="50" spans="1:42" ht="60" x14ac:dyDescent="0.25">
      <c r="A50" s="28">
        <v>0</v>
      </c>
      <c r="B50" s="28">
        <v>0</v>
      </c>
      <c r="C50" s="28">
        <v>0</v>
      </c>
      <c r="D50" s="28">
        <v>0</v>
      </c>
      <c r="E50" s="28">
        <v>0</v>
      </c>
      <c r="F50" s="28">
        <v>0</v>
      </c>
      <c r="G50" s="28"/>
      <c r="H50" s="30">
        <v>0</v>
      </c>
      <c r="I50" s="39"/>
      <c r="J50" s="39"/>
      <c r="K50" s="32">
        <v>0</v>
      </c>
      <c r="L50" s="39"/>
      <c r="M50" s="39"/>
      <c r="N50" s="32">
        <f t="shared" si="0"/>
        <v>0</v>
      </c>
      <c r="O50" s="32">
        <f t="shared" si="0"/>
        <v>0</v>
      </c>
      <c r="P50" s="32">
        <f t="shared" si="0"/>
        <v>0</v>
      </c>
      <c r="Q50" s="32"/>
      <c r="R50" s="32"/>
      <c r="S50" s="32">
        <f t="shared" si="1"/>
        <v>0</v>
      </c>
      <c r="T50" s="33" t="s">
        <v>2312</v>
      </c>
      <c r="U50" s="33" t="s">
        <v>2313</v>
      </c>
      <c r="V50" s="33">
        <v>1</v>
      </c>
      <c r="W50" s="36">
        <v>1</v>
      </c>
      <c r="X50" s="36"/>
      <c r="Y50" s="36" t="s">
        <v>2226</v>
      </c>
      <c r="Z50" s="36"/>
      <c r="AA50" s="35">
        <v>200</v>
      </c>
      <c r="AB50" s="36">
        <v>30</v>
      </c>
      <c r="AC50" s="36"/>
      <c r="AD50" s="36" t="s">
        <v>2311</v>
      </c>
      <c r="AE50" s="37">
        <v>0</v>
      </c>
      <c r="AF50" s="37">
        <v>0</v>
      </c>
      <c r="AG50" s="37" t="s">
        <v>192</v>
      </c>
      <c r="AH50" s="37" t="s">
        <v>192</v>
      </c>
      <c r="AI50" s="37" t="s">
        <v>192</v>
      </c>
      <c r="AJ50" s="37" t="s">
        <v>192</v>
      </c>
      <c r="AK50" s="37" t="s">
        <v>192</v>
      </c>
      <c r="AL50" s="37" t="s">
        <v>192</v>
      </c>
      <c r="AM50" s="37" t="s">
        <v>192</v>
      </c>
      <c r="AN50" s="37" t="s">
        <v>192</v>
      </c>
      <c r="AO50" s="37" t="s">
        <v>192</v>
      </c>
      <c r="AP50" s="37">
        <v>0</v>
      </c>
    </row>
    <row r="51" spans="1:42" ht="36" x14ac:dyDescent="0.25">
      <c r="A51" s="28">
        <v>0</v>
      </c>
      <c r="B51" s="28">
        <v>0</v>
      </c>
      <c r="C51" s="28">
        <v>0</v>
      </c>
      <c r="D51" s="28">
        <v>0</v>
      </c>
      <c r="E51" s="28">
        <v>0</v>
      </c>
      <c r="F51" s="28">
        <v>0</v>
      </c>
      <c r="G51" s="28"/>
      <c r="H51" s="30">
        <v>0</v>
      </c>
      <c r="I51" s="39"/>
      <c r="J51" s="39"/>
      <c r="K51" s="32">
        <v>0</v>
      </c>
      <c r="L51" s="39"/>
      <c r="M51" s="39"/>
      <c r="N51" s="32">
        <f t="shared" si="0"/>
        <v>0</v>
      </c>
      <c r="O51" s="32">
        <f t="shared" si="0"/>
        <v>0</v>
      </c>
      <c r="P51" s="32">
        <f t="shared" si="0"/>
        <v>0</v>
      </c>
      <c r="Q51" s="32"/>
      <c r="R51" s="32"/>
      <c r="S51" s="32">
        <f t="shared" si="1"/>
        <v>0</v>
      </c>
      <c r="T51" s="33" t="s">
        <v>2314</v>
      </c>
      <c r="U51" s="33" t="s">
        <v>2315</v>
      </c>
      <c r="V51" s="33">
        <v>1</v>
      </c>
      <c r="W51" s="36">
        <v>1</v>
      </c>
      <c r="X51" s="36"/>
      <c r="Y51" s="36">
        <v>1</v>
      </c>
      <c r="Z51" s="36"/>
      <c r="AA51" s="35">
        <v>60</v>
      </c>
      <c r="AB51" s="36">
        <v>60</v>
      </c>
      <c r="AC51" s="36"/>
      <c r="AD51" s="36"/>
      <c r="AE51" s="37">
        <v>0</v>
      </c>
      <c r="AF51" s="37" t="s">
        <v>192</v>
      </c>
      <c r="AG51" s="37" t="s">
        <v>192</v>
      </c>
      <c r="AH51" s="37" t="s">
        <v>192</v>
      </c>
      <c r="AI51" s="37" t="s">
        <v>192</v>
      </c>
      <c r="AJ51" s="37" t="s">
        <v>192</v>
      </c>
      <c r="AK51" s="37">
        <v>0</v>
      </c>
      <c r="AL51" s="37">
        <v>0</v>
      </c>
      <c r="AM51" s="37">
        <v>0</v>
      </c>
      <c r="AN51" s="37">
        <v>0</v>
      </c>
      <c r="AO51" s="37">
        <v>0</v>
      </c>
      <c r="AP51" s="37">
        <v>0</v>
      </c>
    </row>
    <row r="52" spans="1:42" x14ac:dyDescent="0.25">
      <c r="A52" s="42"/>
      <c r="B52" s="42"/>
      <c r="C52" s="42"/>
      <c r="D52" s="42"/>
      <c r="E52" s="42"/>
      <c r="F52" s="42"/>
      <c r="G52" s="42"/>
      <c r="H52" s="42"/>
      <c r="I52" s="46"/>
      <c r="J52" s="46"/>
      <c r="K52" s="45"/>
      <c r="L52" s="46"/>
      <c r="M52" s="46"/>
      <c r="N52" s="45"/>
      <c r="O52" s="46"/>
      <c r="P52" s="46"/>
      <c r="Q52" s="46"/>
      <c r="R52" s="46"/>
      <c r="S52" s="46"/>
      <c r="T52" s="44"/>
      <c r="U52" s="44"/>
      <c r="V52" s="44"/>
      <c r="W52" s="46"/>
      <c r="X52" s="46"/>
      <c r="Y52" s="46"/>
      <c r="Z52" s="46"/>
      <c r="AA52" s="45"/>
      <c r="AB52" s="46"/>
      <c r="AC52" s="46"/>
      <c r="AD52" s="46"/>
      <c r="AE52" s="47"/>
      <c r="AF52" s="47"/>
      <c r="AG52" s="47"/>
      <c r="AH52" s="47"/>
      <c r="AI52" s="47"/>
      <c r="AJ52" s="47"/>
      <c r="AK52" s="47"/>
      <c r="AL52" s="47"/>
      <c r="AM52" s="47"/>
      <c r="AN52" s="47"/>
      <c r="AO52" s="47"/>
      <c r="AP52" s="47"/>
    </row>
    <row r="53" spans="1:42" s="18" customFormat="1" x14ac:dyDescent="0.25">
      <c r="A53" s="48"/>
      <c r="B53" s="48"/>
      <c r="C53" s="48"/>
      <c r="D53" s="48"/>
      <c r="E53" s="48"/>
      <c r="F53" s="48"/>
      <c r="G53" s="48"/>
      <c r="H53" s="48"/>
      <c r="I53" s="17"/>
      <c r="J53" s="17"/>
      <c r="K53" s="49"/>
      <c r="L53" s="17"/>
      <c r="M53" s="17"/>
      <c r="N53" s="49"/>
      <c r="O53" s="17"/>
      <c r="P53" s="17"/>
      <c r="Q53" s="17"/>
      <c r="R53" s="17"/>
      <c r="S53" s="17"/>
      <c r="T53" s="50"/>
      <c r="U53" s="50"/>
      <c r="V53" s="50"/>
      <c r="W53" s="17"/>
      <c r="X53" s="17"/>
      <c r="Y53" s="17"/>
      <c r="Z53" s="17"/>
      <c r="AA53" s="49"/>
      <c r="AB53" s="17"/>
      <c r="AC53" s="17"/>
      <c r="AD53" s="17"/>
      <c r="AE53" s="16"/>
      <c r="AF53" s="16"/>
      <c r="AG53" s="16"/>
      <c r="AH53" s="16"/>
      <c r="AI53" s="16"/>
      <c r="AJ53" s="16"/>
      <c r="AK53" s="16"/>
      <c r="AL53" s="16"/>
      <c r="AM53" s="16"/>
      <c r="AN53" s="16"/>
      <c r="AO53" s="16"/>
      <c r="AP53" s="16"/>
    </row>
    <row r="54" spans="1:42" s="18" customFormat="1" x14ac:dyDescent="0.25">
      <c r="A54" s="48"/>
      <c r="B54" s="48"/>
      <c r="C54" s="48"/>
      <c r="D54" s="48"/>
      <c r="E54" s="48"/>
      <c r="G54" s="48"/>
      <c r="H54" s="48"/>
      <c r="I54" s="17"/>
      <c r="J54" s="17"/>
      <c r="K54" s="49"/>
      <c r="L54" s="17"/>
      <c r="M54" s="17"/>
      <c r="N54" s="49"/>
      <c r="O54" s="17"/>
      <c r="P54" s="17"/>
      <c r="Q54" s="17"/>
      <c r="R54" s="17"/>
      <c r="S54" s="17"/>
      <c r="T54" s="50"/>
      <c r="U54" s="50"/>
      <c r="V54" s="50"/>
      <c r="W54" s="17"/>
      <c r="X54" s="17"/>
      <c r="Y54" s="17"/>
      <c r="Z54" s="17"/>
      <c r="AA54" s="49"/>
      <c r="AB54" s="17"/>
      <c r="AC54" s="17"/>
      <c r="AD54" s="17"/>
      <c r="AE54" s="16"/>
      <c r="AF54" s="16"/>
      <c r="AG54" s="16"/>
      <c r="AH54" s="16"/>
      <c r="AI54" s="16"/>
      <c r="AJ54" s="16"/>
      <c r="AK54" s="16"/>
      <c r="AL54" s="16"/>
      <c r="AM54" s="16"/>
      <c r="AN54" s="16"/>
      <c r="AO54" s="16"/>
      <c r="AP54" s="16"/>
    </row>
    <row r="55" spans="1:42" s="18" customFormat="1" x14ac:dyDescent="0.25">
      <c r="A55" s="48"/>
      <c r="B55" s="48"/>
      <c r="C55" s="48"/>
      <c r="D55" s="48"/>
      <c r="E55" s="48"/>
      <c r="F55" s="48"/>
      <c r="G55" s="48"/>
      <c r="H55" s="48"/>
      <c r="I55" s="17"/>
      <c r="J55" s="17"/>
      <c r="K55" s="49"/>
      <c r="L55" s="17"/>
      <c r="M55" s="17"/>
      <c r="N55" s="49"/>
      <c r="O55" s="17"/>
      <c r="P55" s="17"/>
      <c r="Q55" s="17"/>
      <c r="R55" s="17"/>
      <c r="S55" s="17"/>
      <c r="T55" s="50"/>
      <c r="U55" s="50"/>
      <c r="V55" s="50"/>
      <c r="W55" s="17"/>
      <c r="X55" s="17"/>
      <c r="Y55" s="17"/>
      <c r="Z55" s="17"/>
      <c r="AA55" s="49"/>
      <c r="AB55" s="17"/>
      <c r="AC55" s="17"/>
      <c r="AD55" s="17"/>
      <c r="AE55" s="16"/>
      <c r="AF55" s="16"/>
      <c r="AG55" s="16"/>
      <c r="AH55" s="16"/>
      <c r="AI55" s="16"/>
      <c r="AJ55" s="16"/>
      <c r="AK55" s="16"/>
      <c r="AL55" s="16"/>
      <c r="AM55" s="16"/>
      <c r="AN55" s="16"/>
      <c r="AO55" s="16"/>
      <c r="AP55" s="16"/>
    </row>
    <row r="56" spans="1:42" s="18" customFormat="1" x14ac:dyDescent="0.25">
      <c r="A56" s="48"/>
      <c r="B56" s="48"/>
      <c r="C56" s="48"/>
      <c r="D56" s="48"/>
      <c r="E56" s="48"/>
      <c r="F56" s="48"/>
      <c r="G56" s="48"/>
      <c r="H56" s="48"/>
      <c r="I56" s="17"/>
      <c r="J56" s="17"/>
      <c r="K56" s="49"/>
      <c r="L56" s="17"/>
      <c r="M56" s="17"/>
      <c r="N56" s="49"/>
      <c r="O56" s="17"/>
      <c r="P56" s="17"/>
      <c r="Q56" s="17"/>
      <c r="R56" s="17"/>
      <c r="S56" s="17"/>
      <c r="T56" s="50"/>
      <c r="U56" s="50"/>
      <c r="V56" s="50"/>
      <c r="W56" s="17"/>
      <c r="X56" s="17"/>
      <c r="Y56" s="17"/>
      <c r="Z56" s="17"/>
      <c r="AA56" s="49"/>
      <c r="AB56" s="17"/>
      <c r="AC56" s="17"/>
      <c r="AD56" s="17"/>
      <c r="AE56" s="16"/>
      <c r="AF56" s="16"/>
      <c r="AG56" s="16"/>
      <c r="AH56" s="16"/>
      <c r="AI56" s="16"/>
      <c r="AJ56" s="16"/>
      <c r="AK56" s="16"/>
      <c r="AL56" s="16"/>
      <c r="AM56" s="16"/>
      <c r="AN56" s="16"/>
      <c r="AO56" s="16"/>
      <c r="AP56" s="16"/>
    </row>
    <row r="57" spans="1:42" s="18" customFormat="1" x14ac:dyDescent="0.25">
      <c r="A57" s="48"/>
      <c r="B57" s="48"/>
      <c r="C57" s="48"/>
      <c r="D57" s="48"/>
      <c r="E57" s="48"/>
      <c r="F57" s="48"/>
      <c r="G57" s="48"/>
      <c r="H57" s="48"/>
      <c r="I57" s="17"/>
      <c r="J57" s="17"/>
      <c r="K57" s="49"/>
      <c r="L57" s="17"/>
      <c r="M57" s="17"/>
      <c r="N57" s="49"/>
      <c r="O57" s="17"/>
      <c r="P57" s="17"/>
      <c r="Q57" s="17"/>
      <c r="R57" s="17"/>
      <c r="S57" s="17"/>
      <c r="T57" s="50"/>
      <c r="U57" s="50"/>
      <c r="V57" s="50"/>
      <c r="W57" s="17"/>
      <c r="X57" s="17"/>
      <c r="Y57" s="17"/>
      <c r="Z57" s="17"/>
      <c r="AA57" s="49"/>
      <c r="AB57" s="17"/>
      <c r="AC57" s="17"/>
      <c r="AD57" s="17"/>
      <c r="AE57" s="16"/>
      <c r="AF57" s="16"/>
      <c r="AG57" s="16"/>
      <c r="AH57" s="16"/>
      <c r="AI57" s="16"/>
      <c r="AJ57" s="16"/>
      <c r="AK57" s="16"/>
      <c r="AL57" s="16"/>
      <c r="AM57" s="16"/>
      <c r="AN57" s="16"/>
      <c r="AO57" s="16"/>
      <c r="AP57" s="16"/>
    </row>
    <row r="58" spans="1:42" s="18" customFormat="1" x14ac:dyDescent="0.25">
      <c r="A58" s="48"/>
      <c r="B58" s="48"/>
      <c r="C58" s="48"/>
      <c r="D58" s="48"/>
      <c r="E58" s="48"/>
      <c r="F58" s="48"/>
      <c r="G58" s="48"/>
      <c r="H58" s="48"/>
      <c r="I58" s="16"/>
      <c r="J58" s="16"/>
      <c r="K58" s="48"/>
      <c r="L58" s="16"/>
      <c r="M58" s="16"/>
      <c r="N58" s="48"/>
      <c r="O58" s="16"/>
      <c r="P58" s="16"/>
      <c r="Q58" s="16"/>
      <c r="R58" s="16"/>
      <c r="S58" s="16"/>
      <c r="T58" s="50"/>
      <c r="U58" s="50"/>
      <c r="V58" s="50"/>
      <c r="W58" s="16"/>
      <c r="X58" s="16"/>
      <c r="Y58" s="16"/>
      <c r="Z58" s="16"/>
      <c r="AA58" s="48"/>
      <c r="AB58" s="16"/>
      <c r="AC58" s="16"/>
      <c r="AD58" s="16"/>
      <c r="AE58" s="16"/>
      <c r="AF58" s="16"/>
      <c r="AG58" s="16"/>
      <c r="AH58" s="16"/>
      <c r="AI58" s="16"/>
      <c r="AJ58" s="16"/>
      <c r="AK58" s="16"/>
      <c r="AL58" s="16"/>
      <c r="AM58" s="16"/>
      <c r="AN58" s="16"/>
      <c r="AO58" s="16"/>
      <c r="AP58" s="16"/>
    </row>
    <row r="59" spans="1:42" s="18" customFormat="1" x14ac:dyDescent="0.25">
      <c r="A59" s="48"/>
      <c r="B59" s="48"/>
      <c r="C59" s="48"/>
      <c r="D59" s="48"/>
      <c r="E59" s="48"/>
      <c r="F59" s="48"/>
      <c r="G59" s="48"/>
      <c r="H59" s="48"/>
      <c r="I59" s="16"/>
      <c r="J59" s="16"/>
      <c r="K59" s="48"/>
      <c r="L59" s="16"/>
      <c r="M59" s="16"/>
      <c r="N59" s="48"/>
      <c r="O59" s="16"/>
      <c r="P59" s="16"/>
      <c r="Q59" s="16"/>
      <c r="R59" s="16"/>
      <c r="S59" s="16"/>
      <c r="T59" s="50"/>
      <c r="U59" s="50"/>
      <c r="V59" s="50"/>
      <c r="W59" s="16"/>
      <c r="X59" s="16"/>
      <c r="Y59" s="16"/>
      <c r="Z59" s="16"/>
      <c r="AA59" s="48"/>
      <c r="AB59" s="16"/>
      <c r="AC59" s="16"/>
      <c r="AD59" s="16"/>
      <c r="AE59" s="16"/>
      <c r="AF59" s="16"/>
      <c r="AG59" s="16"/>
      <c r="AH59" s="16"/>
      <c r="AI59" s="16"/>
      <c r="AJ59" s="16"/>
      <c r="AK59" s="16"/>
      <c r="AL59" s="16"/>
      <c r="AM59" s="16"/>
      <c r="AN59" s="16"/>
      <c r="AO59" s="16"/>
      <c r="AP59" s="16"/>
    </row>
    <row r="60" spans="1:42" s="18" customFormat="1" x14ac:dyDescent="0.25">
      <c r="A60" s="48"/>
      <c r="B60" s="48"/>
      <c r="C60" s="48"/>
      <c r="D60" s="48"/>
      <c r="E60" s="48"/>
      <c r="F60" s="48"/>
      <c r="G60" s="48"/>
      <c r="H60" s="48"/>
      <c r="I60" s="16"/>
      <c r="J60" s="16"/>
      <c r="K60" s="48"/>
      <c r="L60" s="16"/>
      <c r="M60" s="16"/>
      <c r="N60" s="48"/>
      <c r="O60" s="16"/>
      <c r="P60" s="16"/>
      <c r="Q60" s="16"/>
      <c r="R60" s="16"/>
      <c r="S60" s="16"/>
      <c r="T60" s="50"/>
      <c r="U60" s="50"/>
      <c r="V60" s="50"/>
      <c r="W60" s="16"/>
      <c r="X60" s="16"/>
      <c r="Y60" s="16"/>
      <c r="Z60" s="16"/>
      <c r="AA60" s="48"/>
      <c r="AB60" s="16"/>
      <c r="AC60" s="16"/>
      <c r="AD60" s="16"/>
      <c r="AE60" s="16"/>
      <c r="AF60" s="16"/>
      <c r="AG60" s="16"/>
      <c r="AH60" s="16"/>
      <c r="AI60" s="16"/>
      <c r="AJ60" s="16"/>
      <c r="AK60" s="16"/>
      <c r="AL60" s="16"/>
      <c r="AM60" s="16"/>
      <c r="AN60" s="16"/>
      <c r="AO60" s="16"/>
      <c r="AP60" s="16"/>
    </row>
    <row r="61" spans="1:42" s="18" customFormat="1" x14ac:dyDescent="0.25">
      <c r="A61" s="48"/>
      <c r="B61" s="48"/>
      <c r="C61" s="48"/>
      <c r="D61" s="48"/>
      <c r="E61" s="48"/>
      <c r="F61" s="48"/>
      <c r="G61" s="48"/>
      <c r="H61" s="48"/>
      <c r="I61" s="16"/>
      <c r="J61" s="16"/>
      <c r="K61" s="48"/>
      <c r="L61" s="16"/>
      <c r="M61" s="16"/>
      <c r="N61" s="48"/>
      <c r="O61" s="16"/>
      <c r="P61" s="16"/>
      <c r="Q61" s="16"/>
      <c r="R61" s="16"/>
      <c r="S61" s="16"/>
      <c r="T61" s="50"/>
      <c r="U61" s="50"/>
      <c r="V61" s="50"/>
      <c r="W61" s="16"/>
      <c r="X61" s="16"/>
      <c r="Y61" s="16"/>
      <c r="Z61" s="16"/>
      <c r="AA61" s="48"/>
      <c r="AB61" s="16"/>
      <c r="AC61" s="16"/>
      <c r="AD61" s="16"/>
      <c r="AE61" s="16"/>
      <c r="AF61" s="16"/>
      <c r="AG61" s="16"/>
      <c r="AH61" s="16"/>
      <c r="AI61" s="16"/>
      <c r="AJ61" s="16"/>
      <c r="AK61" s="16"/>
      <c r="AL61" s="16"/>
      <c r="AM61" s="16"/>
      <c r="AN61" s="16"/>
      <c r="AO61" s="16"/>
      <c r="AP61" s="16"/>
    </row>
    <row r="62" spans="1:42" s="18" customFormat="1" x14ac:dyDescent="0.25">
      <c r="A62" s="48"/>
      <c r="B62" s="48"/>
      <c r="C62" s="48"/>
      <c r="D62" s="48"/>
      <c r="E62" s="48"/>
      <c r="F62" s="48"/>
      <c r="G62" s="48"/>
      <c r="H62" s="48"/>
      <c r="I62" s="16"/>
      <c r="J62" s="16"/>
      <c r="K62" s="48"/>
      <c r="L62" s="16"/>
      <c r="M62" s="16"/>
      <c r="N62" s="48"/>
      <c r="O62" s="16"/>
      <c r="P62" s="16"/>
      <c r="Q62" s="16"/>
      <c r="R62" s="16"/>
      <c r="S62" s="16"/>
      <c r="T62" s="50"/>
      <c r="U62" s="50"/>
      <c r="V62" s="50"/>
      <c r="W62" s="16"/>
      <c r="X62" s="16"/>
      <c r="Y62" s="16"/>
      <c r="Z62" s="16"/>
      <c r="AA62" s="48"/>
      <c r="AB62" s="16"/>
      <c r="AC62" s="16"/>
      <c r="AD62" s="16"/>
      <c r="AE62" s="16"/>
      <c r="AF62" s="16"/>
      <c r="AG62" s="16"/>
      <c r="AH62" s="16"/>
      <c r="AI62" s="16"/>
      <c r="AJ62" s="16"/>
      <c r="AK62" s="16"/>
      <c r="AL62" s="16"/>
      <c r="AM62" s="16"/>
      <c r="AN62" s="16"/>
      <c r="AO62" s="16"/>
      <c r="AP62" s="16"/>
    </row>
    <row r="63" spans="1:42" s="18" customFormat="1" x14ac:dyDescent="0.25">
      <c r="A63" s="48"/>
      <c r="B63" s="48"/>
      <c r="C63" s="48"/>
      <c r="D63" s="48"/>
      <c r="E63" s="48"/>
      <c r="F63" s="48"/>
      <c r="G63" s="48"/>
      <c r="H63" s="48"/>
      <c r="I63" s="16"/>
      <c r="J63" s="16"/>
      <c r="K63" s="48"/>
      <c r="L63" s="16"/>
      <c r="M63" s="16"/>
      <c r="N63" s="48"/>
      <c r="O63" s="16"/>
      <c r="P63" s="16"/>
      <c r="Q63" s="16"/>
      <c r="R63" s="16"/>
      <c r="S63" s="16"/>
      <c r="T63" s="50"/>
      <c r="U63" s="50"/>
      <c r="V63" s="50"/>
      <c r="W63" s="16"/>
      <c r="X63" s="16"/>
      <c r="Y63" s="16"/>
      <c r="Z63" s="16"/>
      <c r="AA63" s="48"/>
      <c r="AB63" s="16"/>
      <c r="AC63" s="16"/>
      <c r="AD63" s="16"/>
      <c r="AE63" s="16"/>
      <c r="AF63" s="16"/>
      <c r="AG63" s="16"/>
      <c r="AH63" s="16"/>
      <c r="AI63" s="16"/>
      <c r="AJ63" s="16"/>
      <c r="AK63" s="16"/>
      <c r="AL63" s="16"/>
      <c r="AM63" s="16"/>
      <c r="AN63" s="16"/>
      <c r="AO63" s="16"/>
      <c r="AP63" s="16"/>
    </row>
    <row r="64" spans="1:42" s="18" customFormat="1" x14ac:dyDescent="0.25">
      <c r="A64" s="48"/>
      <c r="B64" s="48"/>
      <c r="C64" s="48"/>
      <c r="D64" s="48"/>
      <c r="E64" s="48"/>
      <c r="F64" s="48"/>
      <c r="G64" s="48"/>
      <c r="H64" s="48"/>
      <c r="I64" s="16"/>
      <c r="J64" s="16"/>
      <c r="K64" s="48"/>
      <c r="L64" s="16"/>
      <c r="M64" s="16"/>
      <c r="N64" s="48"/>
      <c r="O64" s="16"/>
      <c r="P64" s="16"/>
      <c r="Q64" s="16"/>
      <c r="R64" s="16"/>
      <c r="S64" s="16"/>
      <c r="T64" s="50"/>
      <c r="U64" s="50"/>
      <c r="V64" s="50"/>
      <c r="W64" s="16"/>
      <c r="X64" s="16"/>
      <c r="Y64" s="16"/>
      <c r="Z64" s="16"/>
      <c r="AA64" s="48"/>
      <c r="AB64" s="16"/>
      <c r="AC64" s="16"/>
      <c r="AD64" s="16"/>
      <c r="AE64" s="16"/>
      <c r="AF64" s="16"/>
      <c r="AG64" s="16"/>
      <c r="AH64" s="16"/>
      <c r="AI64" s="16"/>
      <c r="AJ64" s="16"/>
      <c r="AK64" s="16"/>
      <c r="AL64" s="16"/>
      <c r="AM64" s="16"/>
      <c r="AN64" s="16"/>
      <c r="AO64" s="16"/>
      <c r="AP64" s="16"/>
    </row>
    <row r="65" spans="1:42" s="18" customFormat="1" x14ac:dyDescent="0.25">
      <c r="A65" s="48"/>
      <c r="B65" s="48"/>
      <c r="C65" s="48"/>
      <c r="D65" s="48"/>
      <c r="E65" s="48"/>
      <c r="F65" s="48"/>
      <c r="G65" s="48"/>
      <c r="H65" s="48"/>
      <c r="I65" s="16"/>
      <c r="J65" s="16"/>
      <c r="K65" s="48"/>
      <c r="L65" s="16"/>
      <c r="M65" s="16"/>
      <c r="N65" s="48"/>
      <c r="O65" s="16"/>
      <c r="P65" s="16"/>
      <c r="Q65" s="16"/>
      <c r="R65" s="16"/>
      <c r="S65" s="16"/>
      <c r="T65" s="50"/>
      <c r="U65" s="50"/>
      <c r="V65" s="50"/>
      <c r="W65" s="16"/>
      <c r="X65" s="16"/>
      <c r="Y65" s="16"/>
      <c r="Z65" s="16"/>
      <c r="AA65" s="48"/>
      <c r="AB65" s="16"/>
      <c r="AC65" s="16"/>
      <c r="AD65" s="16"/>
      <c r="AE65" s="16"/>
      <c r="AF65" s="16"/>
      <c r="AG65" s="16"/>
      <c r="AH65" s="16"/>
      <c r="AI65" s="16"/>
      <c r="AJ65" s="16"/>
      <c r="AK65" s="16"/>
      <c r="AL65" s="16"/>
      <c r="AM65" s="16"/>
      <c r="AN65" s="16"/>
      <c r="AO65" s="16"/>
      <c r="AP65" s="16"/>
    </row>
    <row r="66" spans="1:42" s="18" customFormat="1" x14ac:dyDescent="0.25">
      <c r="A66" s="48"/>
      <c r="B66" s="48"/>
      <c r="C66" s="48"/>
      <c r="D66" s="48"/>
      <c r="E66" s="48"/>
      <c r="F66" s="48"/>
      <c r="G66" s="48"/>
      <c r="H66" s="48"/>
      <c r="I66" s="16"/>
      <c r="J66" s="16"/>
      <c r="K66" s="48"/>
      <c r="L66" s="16"/>
      <c r="M66" s="16"/>
      <c r="N66" s="48"/>
      <c r="O66" s="16"/>
      <c r="P66" s="16"/>
      <c r="Q66" s="16"/>
      <c r="R66" s="16"/>
      <c r="S66" s="16"/>
      <c r="T66" s="50"/>
      <c r="U66" s="50"/>
      <c r="V66" s="50"/>
      <c r="W66" s="16"/>
      <c r="X66" s="16"/>
      <c r="Y66" s="16"/>
      <c r="Z66" s="16"/>
      <c r="AA66" s="48"/>
      <c r="AB66" s="16"/>
      <c r="AC66" s="16"/>
      <c r="AD66" s="16"/>
      <c r="AE66" s="16"/>
      <c r="AF66" s="16"/>
      <c r="AG66" s="16"/>
      <c r="AH66" s="16"/>
      <c r="AI66" s="16"/>
      <c r="AJ66" s="16"/>
      <c r="AK66" s="16"/>
      <c r="AL66" s="16"/>
      <c r="AM66" s="16"/>
      <c r="AN66" s="16"/>
      <c r="AO66" s="16"/>
      <c r="AP66" s="16"/>
    </row>
    <row r="67" spans="1:42" s="18" customFormat="1" x14ac:dyDescent="0.25">
      <c r="A67" s="48"/>
      <c r="B67" s="48"/>
      <c r="C67" s="48"/>
      <c r="D67" s="48"/>
      <c r="E67" s="48"/>
      <c r="F67" s="48"/>
      <c r="G67" s="48"/>
      <c r="H67" s="48"/>
      <c r="I67" s="16"/>
      <c r="J67" s="16"/>
      <c r="K67" s="48"/>
      <c r="L67" s="16"/>
      <c r="M67" s="16"/>
      <c r="N67" s="48"/>
      <c r="O67" s="16"/>
      <c r="P67" s="16"/>
      <c r="Q67" s="16"/>
      <c r="R67" s="16"/>
      <c r="S67" s="16"/>
      <c r="T67" s="50"/>
      <c r="U67" s="50"/>
      <c r="V67" s="50"/>
      <c r="W67" s="16"/>
      <c r="X67" s="16"/>
      <c r="Y67" s="16"/>
      <c r="Z67" s="16"/>
      <c r="AA67" s="48"/>
      <c r="AB67" s="16"/>
      <c r="AC67" s="16"/>
      <c r="AD67" s="16"/>
      <c r="AE67" s="16"/>
      <c r="AF67" s="16"/>
      <c r="AG67" s="16"/>
      <c r="AH67" s="16"/>
      <c r="AI67" s="16"/>
      <c r="AJ67" s="16"/>
      <c r="AK67" s="16"/>
      <c r="AL67" s="16"/>
      <c r="AM67" s="16"/>
      <c r="AN67" s="16"/>
      <c r="AO67" s="16"/>
      <c r="AP67" s="16"/>
    </row>
    <row r="68" spans="1:42" s="18" customFormat="1" x14ac:dyDescent="0.25">
      <c r="A68" s="48"/>
      <c r="B68" s="48"/>
      <c r="C68" s="48"/>
      <c r="D68" s="48"/>
      <c r="E68" s="48"/>
      <c r="F68" s="48"/>
      <c r="G68" s="48"/>
      <c r="H68" s="48"/>
      <c r="I68" s="16"/>
      <c r="J68" s="16"/>
      <c r="K68" s="48"/>
      <c r="L68" s="16"/>
      <c r="M68" s="16"/>
      <c r="N68" s="48"/>
      <c r="O68" s="16"/>
      <c r="P68" s="16"/>
      <c r="Q68" s="16"/>
      <c r="R68" s="16"/>
      <c r="S68" s="16"/>
      <c r="T68" s="50"/>
      <c r="U68" s="50"/>
      <c r="V68" s="50"/>
      <c r="W68" s="16"/>
      <c r="X68" s="16"/>
      <c r="Y68" s="16"/>
      <c r="Z68" s="16"/>
      <c r="AA68" s="48"/>
      <c r="AB68" s="16"/>
      <c r="AC68" s="16"/>
      <c r="AD68" s="16"/>
      <c r="AE68" s="16"/>
      <c r="AF68" s="16"/>
      <c r="AG68" s="16"/>
      <c r="AH68" s="16"/>
      <c r="AI68" s="16"/>
      <c r="AJ68" s="16"/>
      <c r="AK68" s="16"/>
      <c r="AL68" s="16"/>
      <c r="AM68" s="16"/>
      <c r="AN68" s="16"/>
      <c r="AO68" s="16"/>
      <c r="AP68" s="16"/>
    </row>
    <row r="69" spans="1:42" s="18" customFormat="1" x14ac:dyDescent="0.25">
      <c r="A69" s="48"/>
      <c r="B69" s="48"/>
      <c r="C69" s="48"/>
      <c r="D69" s="48"/>
      <c r="E69" s="48"/>
      <c r="F69" s="48"/>
      <c r="G69" s="48"/>
      <c r="H69" s="48"/>
      <c r="I69" s="16"/>
      <c r="J69" s="16"/>
      <c r="K69" s="48"/>
      <c r="L69" s="16"/>
      <c r="M69" s="16"/>
      <c r="N69" s="48"/>
      <c r="O69" s="16"/>
      <c r="P69" s="16"/>
      <c r="Q69" s="16"/>
      <c r="R69" s="16"/>
      <c r="S69" s="16"/>
      <c r="T69" s="50"/>
      <c r="U69" s="50"/>
      <c r="V69" s="50"/>
      <c r="W69" s="16"/>
      <c r="X69" s="16"/>
      <c r="Y69" s="16"/>
      <c r="Z69" s="16"/>
      <c r="AA69" s="48"/>
      <c r="AB69" s="16"/>
      <c r="AC69" s="16"/>
      <c r="AD69" s="16"/>
      <c r="AE69" s="16"/>
      <c r="AF69" s="16"/>
      <c r="AG69" s="16"/>
      <c r="AH69" s="16"/>
      <c r="AI69" s="16"/>
      <c r="AJ69" s="16"/>
      <c r="AK69" s="16"/>
      <c r="AL69" s="16"/>
      <c r="AM69" s="16"/>
      <c r="AN69" s="16"/>
      <c r="AO69" s="16"/>
      <c r="AP69" s="16"/>
    </row>
    <row r="70" spans="1:42" s="18" customFormat="1" x14ac:dyDescent="0.25">
      <c r="A70" s="48"/>
      <c r="B70" s="48"/>
      <c r="C70" s="48"/>
      <c r="D70" s="48"/>
      <c r="E70" s="48"/>
      <c r="F70" s="48"/>
      <c r="G70" s="48"/>
      <c r="H70" s="48"/>
      <c r="I70" s="16"/>
      <c r="J70" s="16"/>
      <c r="K70" s="48"/>
      <c r="L70" s="16"/>
      <c r="M70" s="16"/>
      <c r="N70" s="48"/>
      <c r="O70" s="16"/>
      <c r="P70" s="16"/>
      <c r="Q70" s="16"/>
      <c r="R70" s="16"/>
      <c r="S70" s="16"/>
      <c r="T70" s="50"/>
      <c r="U70" s="50"/>
      <c r="V70" s="50"/>
      <c r="W70" s="16"/>
      <c r="X70" s="16"/>
      <c r="Y70" s="16"/>
      <c r="Z70" s="16"/>
      <c r="AA70" s="48"/>
      <c r="AB70" s="16"/>
      <c r="AC70" s="16"/>
      <c r="AD70" s="16"/>
      <c r="AE70" s="16"/>
      <c r="AF70" s="16"/>
      <c r="AG70" s="16"/>
      <c r="AH70" s="16"/>
      <c r="AI70" s="16"/>
      <c r="AJ70" s="16"/>
      <c r="AK70" s="16"/>
      <c r="AL70" s="16"/>
      <c r="AM70" s="16"/>
      <c r="AN70" s="16"/>
      <c r="AO70" s="16"/>
      <c r="AP70" s="16"/>
    </row>
    <row r="71" spans="1:42" s="18" customFormat="1" x14ac:dyDescent="0.25">
      <c r="A71" s="48"/>
      <c r="B71" s="48"/>
      <c r="C71" s="48"/>
      <c r="D71" s="48"/>
      <c r="E71" s="48"/>
      <c r="F71" s="48"/>
      <c r="G71" s="48"/>
      <c r="H71" s="48"/>
      <c r="I71" s="16"/>
      <c r="J71" s="16"/>
      <c r="K71" s="48"/>
      <c r="L71" s="16"/>
      <c r="M71" s="16"/>
      <c r="N71" s="48"/>
      <c r="O71" s="16"/>
      <c r="P71" s="16"/>
      <c r="Q71" s="16"/>
      <c r="R71" s="16"/>
      <c r="S71" s="16"/>
      <c r="T71" s="50"/>
      <c r="U71" s="50"/>
      <c r="V71" s="50"/>
      <c r="W71" s="16"/>
      <c r="X71" s="16"/>
      <c r="Y71" s="16"/>
      <c r="Z71" s="16"/>
      <c r="AA71" s="48"/>
      <c r="AB71" s="16"/>
      <c r="AC71" s="16"/>
      <c r="AD71" s="16"/>
      <c r="AE71" s="16"/>
      <c r="AF71" s="16"/>
      <c r="AG71" s="16"/>
      <c r="AH71" s="16"/>
      <c r="AI71" s="16"/>
      <c r="AJ71" s="16"/>
      <c r="AK71" s="16"/>
      <c r="AL71" s="16"/>
      <c r="AM71" s="16"/>
      <c r="AN71" s="16"/>
      <c r="AO71" s="16"/>
      <c r="AP71" s="16"/>
    </row>
    <row r="72" spans="1:42" s="18" customFormat="1" x14ac:dyDescent="0.25">
      <c r="A72" s="48"/>
      <c r="B72" s="48"/>
      <c r="C72" s="48"/>
      <c r="D72" s="48"/>
      <c r="E72" s="48"/>
      <c r="F72" s="48"/>
      <c r="G72" s="48"/>
      <c r="H72" s="48"/>
      <c r="I72" s="16"/>
      <c r="J72" s="16"/>
      <c r="K72" s="48"/>
      <c r="L72" s="16"/>
      <c r="M72" s="16"/>
      <c r="N72" s="48"/>
      <c r="O72" s="16"/>
      <c r="P72" s="16"/>
      <c r="Q72" s="16"/>
      <c r="R72" s="16"/>
      <c r="S72" s="16"/>
      <c r="T72" s="50"/>
      <c r="U72" s="50"/>
      <c r="V72" s="50"/>
      <c r="W72" s="16"/>
      <c r="X72" s="16"/>
      <c r="Y72" s="16"/>
      <c r="Z72" s="16"/>
      <c r="AA72" s="48"/>
      <c r="AB72" s="16"/>
      <c r="AC72" s="16"/>
      <c r="AD72" s="16"/>
      <c r="AE72" s="16"/>
      <c r="AF72" s="16"/>
      <c r="AG72" s="16"/>
      <c r="AH72" s="16"/>
      <c r="AI72" s="16"/>
      <c r="AJ72" s="16"/>
      <c r="AK72" s="16"/>
      <c r="AL72" s="16"/>
      <c r="AM72" s="16"/>
      <c r="AN72" s="16"/>
      <c r="AO72" s="16"/>
      <c r="AP72" s="16"/>
    </row>
    <row r="73" spans="1:42" s="18" customFormat="1" x14ac:dyDescent="0.25">
      <c r="A73" s="48"/>
      <c r="B73" s="48"/>
      <c r="C73" s="48"/>
      <c r="D73" s="48"/>
      <c r="E73" s="48"/>
      <c r="F73" s="48"/>
      <c r="G73" s="48"/>
      <c r="H73" s="48"/>
      <c r="I73" s="16"/>
      <c r="J73" s="16"/>
      <c r="K73" s="48"/>
      <c r="L73" s="16"/>
      <c r="M73" s="16"/>
      <c r="N73" s="48"/>
      <c r="O73" s="16"/>
      <c r="P73" s="16"/>
      <c r="Q73" s="16"/>
      <c r="R73" s="16"/>
      <c r="S73" s="16"/>
      <c r="T73" s="50"/>
      <c r="U73" s="50"/>
      <c r="V73" s="50"/>
      <c r="W73" s="16"/>
      <c r="X73" s="16"/>
      <c r="Y73" s="16"/>
      <c r="Z73" s="16"/>
      <c r="AA73" s="48"/>
      <c r="AB73" s="16"/>
      <c r="AC73" s="16"/>
      <c r="AD73" s="16"/>
      <c r="AE73" s="16"/>
      <c r="AF73" s="16"/>
      <c r="AG73" s="16"/>
      <c r="AH73" s="16"/>
      <c r="AI73" s="16"/>
      <c r="AJ73" s="16"/>
      <c r="AK73" s="16"/>
      <c r="AL73" s="16"/>
      <c r="AM73" s="16"/>
      <c r="AN73" s="16"/>
      <c r="AO73" s="16"/>
      <c r="AP73" s="16"/>
    </row>
    <row r="74" spans="1:42" s="18" customFormat="1" x14ac:dyDescent="0.25">
      <c r="A74" s="48"/>
      <c r="B74" s="48"/>
      <c r="C74" s="48"/>
      <c r="D74" s="48"/>
      <c r="E74" s="48"/>
      <c r="F74" s="48"/>
      <c r="G74" s="48"/>
      <c r="H74" s="48"/>
      <c r="I74" s="16"/>
      <c r="J74" s="16"/>
      <c r="K74" s="48"/>
      <c r="L74" s="16"/>
      <c r="M74" s="16"/>
      <c r="N74" s="48"/>
      <c r="O74" s="16"/>
      <c r="P74" s="16"/>
      <c r="Q74" s="16"/>
      <c r="R74" s="16"/>
      <c r="S74" s="16"/>
      <c r="T74" s="50"/>
      <c r="U74" s="50"/>
      <c r="V74" s="50"/>
      <c r="W74" s="16"/>
      <c r="X74" s="16"/>
      <c r="Y74" s="16"/>
      <c r="Z74" s="16"/>
      <c r="AA74" s="48"/>
      <c r="AB74" s="16"/>
      <c r="AC74" s="16"/>
      <c r="AD74" s="16"/>
      <c r="AE74" s="16"/>
      <c r="AF74" s="16"/>
      <c r="AG74" s="16"/>
      <c r="AH74" s="16"/>
      <c r="AI74" s="16"/>
      <c r="AJ74" s="16"/>
      <c r="AK74" s="16"/>
      <c r="AL74" s="16"/>
      <c r="AM74" s="16"/>
      <c r="AN74" s="16"/>
      <c r="AO74" s="16"/>
      <c r="AP74" s="16"/>
    </row>
    <row r="75" spans="1:42" s="18" customFormat="1" x14ac:dyDescent="0.25">
      <c r="A75" s="48"/>
      <c r="B75" s="48"/>
      <c r="C75" s="48"/>
      <c r="D75" s="48"/>
      <c r="E75" s="48"/>
      <c r="F75" s="48"/>
      <c r="G75" s="48"/>
      <c r="H75" s="48"/>
      <c r="I75" s="16"/>
      <c r="J75" s="16"/>
      <c r="K75" s="48"/>
      <c r="L75" s="16"/>
      <c r="M75" s="16"/>
      <c r="N75" s="48"/>
      <c r="O75" s="16"/>
      <c r="P75" s="16"/>
      <c r="Q75" s="16"/>
      <c r="R75" s="16"/>
      <c r="S75" s="16"/>
      <c r="T75" s="50"/>
      <c r="U75" s="50"/>
      <c r="V75" s="50"/>
      <c r="W75" s="16"/>
      <c r="X75" s="16"/>
      <c r="Y75" s="16"/>
      <c r="Z75" s="16"/>
      <c r="AA75" s="48"/>
      <c r="AB75" s="16"/>
      <c r="AC75" s="16"/>
      <c r="AD75" s="16"/>
      <c r="AE75" s="16"/>
      <c r="AF75" s="16"/>
      <c r="AG75" s="16"/>
      <c r="AH75" s="16"/>
      <c r="AI75" s="16"/>
      <c r="AJ75" s="16"/>
      <c r="AK75" s="16"/>
      <c r="AL75" s="16"/>
      <c r="AM75" s="16"/>
      <c r="AN75" s="16"/>
      <c r="AO75" s="16"/>
      <c r="AP75" s="16"/>
    </row>
    <row r="76" spans="1:42" s="18" customFormat="1" x14ac:dyDescent="0.25">
      <c r="A76" s="48"/>
      <c r="B76" s="48"/>
      <c r="C76" s="48"/>
      <c r="D76" s="48"/>
      <c r="E76" s="48"/>
      <c r="F76" s="48"/>
      <c r="G76" s="48"/>
      <c r="H76" s="48"/>
      <c r="I76" s="16"/>
      <c r="J76" s="16"/>
      <c r="K76" s="48"/>
      <c r="L76" s="16"/>
      <c r="M76" s="16"/>
      <c r="N76" s="48"/>
      <c r="O76" s="16"/>
      <c r="P76" s="16"/>
      <c r="Q76" s="16"/>
      <c r="R76" s="16"/>
      <c r="S76" s="16"/>
      <c r="T76" s="50"/>
      <c r="U76" s="50"/>
      <c r="V76" s="50"/>
      <c r="W76" s="16"/>
      <c r="X76" s="16"/>
      <c r="Y76" s="16"/>
      <c r="Z76" s="16"/>
      <c r="AA76" s="48"/>
      <c r="AB76" s="16"/>
      <c r="AC76" s="16"/>
      <c r="AD76" s="16"/>
      <c r="AE76" s="16"/>
      <c r="AF76" s="16"/>
      <c r="AG76" s="16"/>
      <c r="AH76" s="16"/>
      <c r="AI76" s="16"/>
      <c r="AJ76" s="16"/>
      <c r="AK76" s="16"/>
      <c r="AL76" s="16"/>
      <c r="AM76" s="16"/>
      <c r="AN76" s="16"/>
      <c r="AO76" s="16"/>
      <c r="AP76" s="16"/>
    </row>
    <row r="77" spans="1:42" s="18" customFormat="1" x14ac:dyDescent="0.25">
      <c r="A77" s="48"/>
      <c r="B77" s="48"/>
      <c r="C77" s="48"/>
      <c r="D77" s="48"/>
      <c r="E77" s="48"/>
      <c r="F77" s="48"/>
      <c r="G77" s="48"/>
      <c r="H77" s="48"/>
      <c r="I77" s="16"/>
      <c r="J77" s="16"/>
      <c r="K77" s="48"/>
      <c r="L77" s="16"/>
      <c r="M77" s="16"/>
      <c r="N77" s="48"/>
      <c r="O77" s="16"/>
      <c r="P77" s="16"/>
      <c r="Q77" s="16"/>
      <c r="R77" s="16"/>
      <c r="S77" s="16"/>
      <c r="T77" s="50"/>
      <c r="U77" s="50"/>
      <c r="V77" s="50"/>
      <c r="W77" s="16"/>
      <c r="X77" s="16"/>
      <c r="Y77" s="16"/>
      <c r="Z77" s="16"/>
      <c r="AA77" s="48"/>
      <c r="AB77" s="16"/>
      <c r="AC77" s="16"/>
      <c r="AD77" s="16"/>
      <c r="AE77" s="16"/>
      <c r="AF77" s="16"/>
      <c r="AG77" s="16"/>
      <c r="AH77" s="16"/>
      <c r="AI77" s="16"/>
      <c r="AJ77" s="16"/>
      <c r="AK77" s="16"/>
      <c r="AL77" s="16"/>
      <c r="AM77" s="16"/>
      <c r="AN77" s="16"/>
      <c r="AO77" s="16"/>
      <c r="AP77" s="16"/>
    </row>
    <row r="78" spans="1:42" s="18" customFormat="1" x14ac:dyDescent="0.25">
      <c r="A78" s="48"/>
      <c r="B78" s="48"/>
      <c r="C78" s="48"/>
      <c r="D78" s="48"/>
      <c r="E78" s="48"/>
      <c r="F78" s="48"/>
      <c r="G78" s="48"/>
      <c r="H78" s="48"/>
      <c r="I78" s="16"/>
      <c r="J78" s="16"/>
      <c r="K78" s="48"/>
      <c r="L78" s="16"/>
      <c r="M78" s="16"/>
      <c r="N78" s="48"/>
      <c r="O78" s="16"/>
      <c r="P78" s="16"/>
      <c r="Q78" s="16"/>
      <c r="R78" s="16"/>
      <c r="S78" s="16"/>
      <c r="T78" s="50"/>
      <c r="U78" s="50"/>
      <c r="V78" s="50"/>
      <c r="W78" s="16"/>
      <c r="X78" s="16"/>
      <c r="Y78" s="16"/>
      <c r="Z78" s="16"/>
      <c r="AA78" s="48"/>
      <c r="AB78" s="16"/>
      <c r="AC78" s="16"/>
      <c r="AD78" s="16"/>
      <c r="AE78" s="16"/>
      <c r="AF78" s="16"/>
      <c r="AG78" s="16"/>
      <c r="AH78" s="16"/>
      <c r="AI78" s="16"/>
      <c r="AJ78" s="16"/>
      <c r="AK78" s="16"/>
      <c r="AL78" s="16"/>
      <c r="AM78" s="16"/>
      <c r="AN78" s="16"/>
      <c r="AO78" s="16"/>
      <c r="AP78" s="16"/>
    </row>
    <row r="79" spans="1:42" s="18" customFormat="1" x14ac:dyDescent="0.25">
      <c r="A79" s="48"/>
      <c r="B79" s="48"/>
      <c r="C79" s="48"/>
      <c r="D79" s="48"/>
      <c r="E79" s="48"/>
      <c r="F79" s="48"/>
      <c r="G79" s="48"/>
      <c r="H79" s="48"/>
      <c r="I79" s="16"/>
      <c r="J79" s="16"/>
      <c r="K79" s="48"/>
      <c r="L79" s="16"/>
      <c r="M79" s="16"/>
      <c r="N79" s="48"/>
      <c r="O79" s="16"/>
      <c r="P79" s="16"/>
      <c r="Q79" s="16"/>
      <c r="R79" s="16"/>
      <c r="S79" s="16"/>
      <c r="T79" s="50"/>
      <c r="U79" s="50"/>
      <c r="V79" s="50"/>
      <c r="W79" s="16"/>
      <c r="X79" s="16"/>
      <c r="Y79" s="16"/>
      <c r="Z79" s="16"/>
      <c r="AA79" s="48"/>
      <c r="AB79" s="16"/>
      <c r="AC79" s="16"/>
      <c r="AD79" s="16"/>
      <c r="AE79" s="16"/>
      <c r="AF79" s="16"/>
      <c r="AG79" s="16"/>
      <c r="AH79" s="16"/>
      <c r="AI79" s="16"/>
      <c r="AJ79" s="16"/>
      <c r="AK79" s="16"/>
      <c r="AL79" s="16"/>
      <c r="AM79" s="16"/>
      <c r="AN79" s="16"/>
      <c r="AO79" s="16"/>
      <c r="AP79" s="16"/>
    </row>
    <row r="80" spans="1:42" s="18" customFormat="1" x14ac:dyDescent="0.25">
      <c r="A80" s="48"/>
      <c r="B80" s="48"/>
      <c r="C80" s="48"/>
      <c r="D80" s="48"/>
      <c r="E80" s="48"/>
      <c r="F80" s="48"/>
      <c r="G80" s="48"/>
      <c r="H80" s="48"/>
      <c r="I80" s="16"/>
      <c r="J80" s="16"/>
      <c r="K80" s="48"/>
      <c r="L80" s="16"/>
      <c r="M80" s="16"/>
      <c r="N80" s="48"/>
      <c r="O80" s="16"/>
      <c r="P80" s="16"/>
      <c r="Q80" s="16"/>
      <c r="R80" s="16"/>
      <c r="S80" s="16"/>
      <c r="T80" s="50"/>
      <c r="U80" s="50"/>
      <c r="V80" s="50"/>
      <c r="W80" s="16"/>
      <c r="X80" s="16"/>
      <c r="Y80" s="16"/>
      <c r="Z80" s="16"/>
      <c r="AA80" s="48"/>
      <c r="AB80" s="16"/>
      <c r="AC80" s="16"/>
      <c r="AD80" s="16"/>
      <c r="AE80" s="16"/>
      <c r="AF80" s="16"/>
      <c r="AG80" s="16"/>
      <c r="AH80" s="16"/>
      <c r="AI80" s="16"/>
      <c r="AJ80" s="16"/>
      <c r="AK80" s="16"/>
      <c r="AL80" s="16"/>
      <c r="AM80" s="16"/>
      <c r="AN80" s="16"/>
      <c r="AO80" s="16"/>
      <c r="AP80" s="16"/>
    </row>
    <row r="81" spans="1:42" s="18" customFormat="1" x14ac:dyDescent="0.25">
      <c r="A81" s="48"/>
      <c r="B81" s="48"/>
      <c r="C81" s="48"/>
      <c r="D81" s="48"/>
      <c r="E81" s="48"/>
      <c r="F81" s="48"/>
      <c r="G81" s="48"/>
      <c r="H81" s="48"/>
      <c r="I81" s="16"/>
      <c r="J81" s="16"/>
      <c r="K81" s="48"/>
      <c r="L81" s="16"/>
      <c r="M81" s="16"/>
      <c r="N81" s="48"/>
      <c r="O81" s="16"/>
      <c r="P81" s="16"/>
      <c r="Q81" s="16"/>
      <c r="R81" s="16"/>
      <c r="S81" s="16"/>
      <c r="T81" s="50"/>
      <c r="U81" s="50"/>
      <c r="V81" s="50"/>
      <c r="W81" s="16"/>
      <c r="X81" s="16"/>
      <c r="Y81" s="16"/>
      <c r="Z81" s="16"/>
      <c r="AA81" s="48"/>
      <c r="AB81" s="16"/>
      <c r="AC81" s="16"/>
      <c r="AD81" s="16"/>
      <c r="AE81" s="16"/>
      <c r="AF81" s="16"/>
      <c r="AG81" s="16"/>
      <c r="AH81" s="16"/>
      <c r="AI81" s="16"/>
      <c r="AJ81" s="16"/>
      <c r="AK81" s="16"/>
      <c r="AL81" s="16"/>
      <c r="AM81" s="16"/>
      <c r="AN81" s="16"/>
      <c r="AO81" s="16"/>
      <c r="AP81" s="16"/>
    </row>
    <row r="82" spans="1:42" s="18" customFormat="1" x14ac:dyDescent="0.25">
      <c r="A82" s="48"/>
      <c r="B82" s="48"/>
      <c r="C82" s="48"/>
      <c r="D82" s="48"/>
      <c r="E82" s="48"/>
      <c r="F82" s="48"/>
      <c r="G82" s="48"/>
      <c r="H82" s="48"/>
      <c r="I82" s="16"/>
      <c r="J82" s="16"/>
      <c r="K82" s="48"/>
      <c r="L82" s="16"/>
      <c r="M82" s="16"/>
      <c r="N82" s="48"/>
      <c r="O82" s="16"/>
      <c r="P82" s="16"/>
      <c r="Q82" s="16"/>
      <c r="R82" s="16"/>
      <c r="S82" s="16"/>
      <c r="T82" s="50"/>
      <c r="U82" s="50"/>
      <c r="V82" s="50"/>
      <c r="W82" s="16"/>
      <c r="X82" s="16"/>
      <c r="Y82" s="16"/>
      <c r="Z82" s="16"/>
      <c r="AA82" s="48"/>
      <c r="AB82" s="16"/>
      <c r="AC82" s="16"/>
      <c r="AD82" s="16"/>
      <c r="AE82" s="16"/>
      <c r="AF82" s="16"/>
      <c r="AG82" s="16"/>
      <c r="AH82" s="16"/>
      <c r="AI82" s="16"/>
      <c r="AJ82" s="16"/>
      <c r="AK82" s="16"/>
      <c r="AL82" s="16"/>
      <c r="AM82" s="16"/>
      <c r="AN82" s="16"/>
      <c r="AO82" s="16"/>
      <c r="AP82" s="16"/>
    </row>
    <row r="83" spans="1:42" s="18" customFormat="1" x14ac:dyDescent="0.25">
      <c r="A83" s="48"/>
      <c r="B83" s="48"/>
      <c r="C83" s="48"/>
      <c r="D83" s="48"/>
      <c r="E83" s="48"/>
      <c r="F83" s="48"/>
      <c r="G83" s="48"/>
      <c r="H83" s="48"/>
      <c r="I83" s="16"/>
      <c r="J83" s="16"/>
      <c r="K83" s="48"/>
      <c r="L83" s="16"/>
      <c r="M83" s="16"/>
      <c r="N83" s="48"/>
      <c r="O83" s="16"/>
      <c r="P83" s="16"/>
      <c r="Q83" s="16"/>
      <c r="R83" s="16"/>
      <c r="S83" s="16"/>
      <c r="T83" s="50"/>
      <c r="U83" s="50"/>
      <c r="V83" s="50"/>
      <c r="W83" s="16"/>
      <c r="X83" s="16"/>
      <c r="Y83" s="16"/>
      <c r="Z83" s="16"/>
      <c r="AA83" s="48"/>
      <c r="AB83" s="16"/>
      <c r="AC83" s="16"/>
      <c r="AD83" s="16"/>
      <c r="AE83" s="16"/>
      <c r="AF83" s="16"/>
      <c r="AG83" s="16"/>
      <c r="AH83" s="16"/>
      <c r="AI83" s="16"/>
      <c r="AJ83" s="16"/>
      <c r="AK83" s="16"/>
      <c r="AL83" s="16"/>
      <c r="AM83" s="16"/>
      <c r="AN83" s="16"/>
      <c r="AO83" s="16"/>
      <c r="AP83" s="16"/>
    </row>
    <row r="84" spans="1:42" s="18" customFormat="1" x14ac:dyDescent="0.25">
      <c r="A84" s="48"/>
      <c r="B84" s="48"/>
      <c r="C84" s="48"/>
      <c r="D84" s="48"/>
      <c r="E84" s="48"/>
      <c r="F84" s="48"/>
      <c r="G84" s="48"/>
      <c r="H84" s="48"/>
      <c r="I84" s="16"/>
      <c r="J84" s="16"/>
      <c r="K84" s="48"/>
      <c r="L84" s="16"/>
      <c r="M84" s="16"/>
      <c r="N84" s="48"/>
      <c r="O84" s="16"/>
      <c r="P84" s="16"/>
      <c r="Q84" s="16"/>
      <c r="R84" s="16"/>
      <c r="S84" s="16"/>
      <c r="T84" s="50"/>
      <c r="U84" s="50"/>
      <c r="V84" s="50"/>
      <c r="W84" s="16"/>
      <c r="X84" s="16"/>
      <c r="Y84" s="16"/>
      <c r="Z84" s="16"/>
      <c r="AA84" s="48"/>
      <c r="AB84" s="16"/>
      <c r="AC84" s="16"/>
      <c r="AD84" s="16"/>
      <c r="AE84" s="16"/>
      <c r="AF84" s="16"/>
      <c r="AG84" s="16"/>
      <c r="AH84" s="16"/>
      <c r="AI84" s="16"/>
      <c r="AJ84" s="16"/>
      <c r="AK84" s="16"/>
      <c r="AL84" s="16"/>
      <c r="AM84" s="16"/>
      <c r="AN84" s="16"/>
      <c r="AO84" s="16"/>
      <c r="AP84" s="16"/>
    </row>
    <row r="85" spans="1:42" s="18" customFormat="1" x14ac:dyDescent="0.25">
      <c r="A85" s="48"/>
      <c r="B85" s="48"/>
      <c r="C85" s="48"/>
      <c r="D85" s="48"/>
      <c r="E85" s="48"/>
      <c r="F85" s="48"/>
      <c r="G85" s="48"/>
      <c r="H85" s="48"/>
      <c r="I85" s="16"/>
      <c r="J85" s="16"/>
      <c r="K85" s="48"/>
      <c r="L85" s="16"/>
      <c r="M85" s="16"/>
      <c r="N85" s="48"/>
      <c r="O85" s="16"/>
      <c r="P85" s="16"/>
      <c r="Q85" s="16"/>
      <c r="R85" s="16"/>
      <c r="S85" s="16"/>
      <c r="T85" s="50"/>
      <c r="U85" s="50"/>
      <c r="V85" s="50"/>
      <c r="W85" s="16"/>
      <c r="X85" s="16"/>
      <c r="Y85" s="16"/>
      <c r="Z85" s="16"/>
      <c r="AA85" s="48"/>
      <c r="AB85" s="16"/>
      <c r="AC85" s="16"/>
      <c r="AD85" s="16"/>
      <c r="AE85" s="16"/>
      <c r="AF85" s="16"/>
      <c r="AG85" s="16"/>
      <c r="AH85" s="16"/>
      <c r="AI85" s="16"/>
      <c r="AJ85" s="16"/>
      <c r="AK85" s="16"/>
      <c r="AL85" s="16"/>
      <c r="AM85" s="16"/>
      <c r="AN85" s="16"/>
      <c r="AO85" s="16"/>
      <c r="AP85" s="16"/>
    </row>
    <row r="86" spans="1:42" s="18" customFormat="1" x14ac:dyDescent="0.25">
      <c r="A86" s="48"/>
      <c r="B86" s="48"/>
      <c r="C86" s="48"/>
      <c r="D86" s="48"/>
      <c r="E86" s="48"/>
      <c r="F86" s="48"/>
      <c r="G86" s="48"/>
      <c r="H86" s="48"/>
      <c r="I86" s="16"/>
      <c r="J86" s="16"/>
      <c r="K86" s="48"/>
      <c r="L86" s="16"/>
      <c r="M86" s="16"/>
      <c r="N86" s="48"/>
      <c r="O86" s="16"/>
      <c r="P86" s="16"/>
      <c r="Q86" s="16"/>
      <c r="R86" s="16"/>
      <c r="S86" s="16"/>
      <c r="T86" s="50"/>
      <c r="U86" s="50"/>
      <c r="V86" s="50"/>
      <c r="W86" s="16"/>
      <c r="X86" s="16"/>
      <c r="Y86" s="16"/>
      <c r="Z86" s="16"/>
      <c r="AA86" s="48"/>
      <c r="AB86" s="16"/>
      <c r="AC86" s="16"/>
      <c r="AD86" s="16"/>
      <c r="AE86" s="16"/>
      <c r="AF86" s="16"/>
      <c r="AG86" s="16"/>
      <c r="AH86" s="16"/>
      <c r="AI86" s="16"/>
      <c r="AJ86" s="16"/>
      <c r="AK86" s="16"/>
      <c r="AL86" s="16"/>
      <c r="AM86" s="16"/>
      <c r="AN86" s="16"/>
      <c r="AO86" s="16"/>
      <c r="AP86" s="16"/>
    </row>
    <row r="87" spans="1:42" s="18" customFormat="1" x14ac:dyDescent="0.25">
      <c r="A87" s="48"/>
      <c r="B87" s="48"/>
      <c r="C87" s="48"/>
      <c r="D87" s="48"/>
      <c r="E87" s="48"/>
      <c r="F87" s="48"/>
      <c r="G87" s="48"/>
      <c r="H87" s="48"/>
      <c r="I87" s="16"/>
      <c r="J87" s="16"/>
      <c r="K87" s="48"/>
      <c r="L87" s="16"/>
      <c r="M87" s="16"/>
      <c r="N87" s="48"/>
      <c r="O87" s="16"/>
      <c r="P87" s="16"/>
      <c r="Q87" s="16"/>
      <c r="R87" s="16"/>
      <c r="S87" s="16"/>
      <c r="T87" s="50"/>
      <c r="U87" s="50"/>
      <c r="V87" s="50"/>
      <c r="W87" s="16"/>
      <c r="X87" s="16"/>
      <c r="Y87" s="16"/>
      <c r="Z87" s="16"/>
      <c r="AA87" s="48"/>
      <c r="AB87" s="16"/>
      <c r="AC87" s="16"/>
      <c r="AD87" s="16"/>
      <c r="AE87" s="16"/>
      <c r="AF87" s="16"/>
      <c r="AG87" s="16"/>
      <c r="AH87" s="16"/>
      <c r="AI87" s="16"/>
      <c r="AJ87" s="16"/>
      <c r="AK87" s="16"/>
      <c r="AL87" s="16"/>
      <c r="AM87" s="16"/>
      <c r="AN87" s="16"/>
      <c r="AO87" s="16"/>
      <c r="AP87" s="16"/>
    </row>
    <row r="88" spans="1:42" s="18" customFormat="1" x14ac:dyDescent="0.25">
      <c r="A88" s="48"/>
      <c r="B88" s="48"/>
      <c r="C88" s="48"/>
      <c r="D88" s="48"/>
      <c r="E88" s="48"/>
      <c r="F88" s="48"/>
      <c r="G88" s="48"/>
      <c r="H88" s="48"/>
      <c r="I88" s="16"/>
      <c r="J88" s="16"/>
      <c r="K88" s="48"/>
      <c r="L88" s="16"/>
      <c r="M88" s="16"/>
      <c r="N88" s="48"/>
      <c r="O88" s="16"/>
      <c r="P88" s="16"/>
      <c r="Q88" s="16"/>
      <c r="R88" s="16"/>
      <c r="S88" s="16"/>
      <c r="T88" s="50"/>
      <c r="U88" s="50"/>
      <c r="V88" s="50"/>
      <c r="W88" s="16"/>
      <c r="X88" s="16"/>
      <c r="Y88" s="16"/>
      <c r="Z88" s="16"/>
      <c r="AA88" s="48"/>
      <c r="AB88" s="16"/>
      <c r="AC88" s="16"/>
      <c r="AD88" s="16"/>
      <c r="AE88" s="16"/>
      <c r="AF88" s="16"/>
      <c r="AG88" s="16"/>
      <c r="AH88" s="16"/>
      <c r="AI88" s="16"/>
      <c r="AJ88" s="16"/>
      <c r="AK88" s="16"/>
      <c r="AL88" s="16"/>
      <c r="AM88" s="16"/>
      <c r="AN88" s="16"/>
      <c r="AO88" s="16"/>
      <c r="AP88" s="16"/>
    </row>
    <row r="89" spans="1:42" s="18" customFormat="1" x14ac:dyDescent="0.25">
      <c r="A89" s="48"/>
      <c r="B89" s="48"/>
      <c r="C89" s="48"/>
      <c r="D89" s="48"/>
      <c r="E89" s="48"/>
      <c r="F89" s="48"/>
      <c r="G89" s="48"/>
      <c r="H89" s="48"/>
      <c r="I89" s="16"/>
      <c r="J89" s="16"/>
      <c r="K89" s="48"/>
      <c r="L89" s="16"/>
      <c r="M89" s="16"/>
      <c r="N89" s="48"/>
      <c r="O89" s="16"/>
      <c r="P89" s="16"/>
      <c r="Q89" s="16"/>
      <c r="R89" s="16"/>
      <c r="S89" s="16"/>
      <c r="T89" s="50"/>
      <c r="U89" s="50"/>
      <c r="V89" s="50"/>
      <c r="W89" s="16"/>
      <c r="X89" s="16"/>
      <c r="Y89" s="16"/>
      <c r="Z89" s="16"/>
      <c r="AA89" s="48"/>
      <c r="AB89" s="16"/>
      <c r="AC89" s="16"/>
      <c r="AD89" s="16"/>
      <c r="AE89" s="16"/>
      <c r="AF89" s="16"/>
      <c r="AG89" s="16"/>
      <c r="AH89" s="16"/>
      <c r="AI89" s="16"/>
      <c r="AJ89" s="16"/>
      <c r="AK89" s="16"/>
      <c r="AL89" s="16"/>
      <c r="AM89" s="16"/>
      <c r="AN89" s="16"/>
      <c r="AO89" s="16"/>
      <c r="AP89" s="16"/>
    </row>
    <row r="90" spans="1:42" s="18" customFormat="1" x14ac:dyDescent="0.25">
      <c r="A90" s="48"/>
      <c r="B90" s="48"/>
      <c r="C90" s="48"/>
      <c r="D90" s="48"/>
      <c r="E90" s="48"/>
      <c r="F90" s="48"/>
      <c r="G90" s="48"/>
      <c r="H90" s="48"/>
      <c r="I90" s="16"/>
      <c r="J90" s="16"/>
      <c r="K90" s="48"/>
      <c r="L90" s="16"/>
      <c r="M90" s="16"/>
      <c r="N90" s="48"/>
      <c r="O90" s="16"/>
      <c r="P90" s="16"/>
      <c r="Q90" s="16"/>
      <c r="R90" s="16"/>
      <c r="S90" s="16"/>
      <c r="T90" s="50"/>
      <c r="U90" s="50"/>
      <c r="V90" s="50"/>
      <c r="W90" s="16"/>
      <c r="X90" s="16"/>
      <c r="Y90" s="16"/>
      <c r="Z90" s="16"/>
      <c r="AA90" s="48"/>
      <c r="AB90" s="16"/>
      <c r="AC90" s="16"/>
      <c r="AD90" s="16"/>
      <c r="AE90" s="16"/>
      <c r="AF90" s="16"/>
      <c r="AG90" s="16"/>
      <c r="AH90" s="16"/>
      <c r="AI90" s="16"/>
      <c r="AJ90" s="16"/>
      <c r="AK90" s="16"/>
      <c r="AL90" s="16"/>
      <c r="AM90" s="16"/>
      <c r="AN90" s="16"/>
      <c r="AO90" s="16"/>
      <c r="AP90" s="16"/>
    </row>
    <row r="91" spans="1:42" s="18" customFormat="1" x14ac:dyDescent="0.25">
      <c r="A91" s="48"/>
      <c r="B91" s="48"/>
      <c r="C91" s="48"/>
      <c r="D91" s="48"/>
      <c r="E91" s="48"/>
      <c r="F91" s="48"/>
      <c r="G91" s="48"/>
      <c r="H91" s="48"/>
      <c r="I91" s="16"/>
      <c r="J91" s="16"/>
      <c r="K91" s="48"/>
      <c r="L91" s="16"/>
      <c r="M91" s="16"/>
      <c r="N91" s="48"/>
      <c r="O91" s="16"/>
      <c r="P91" s="16"/>
      <c r="Q91" s="16"/>
      <c r="R91" s="16"/>
      <c r="S91" s="16"/>
      <c r="T91" s="50"/>
      <c r="U91" s="50"/>
      <c r="V91" s="50"/>
      <c r="W91" s="16"/>
      <c r="X91" s="16"/>
      <c r="Y91" s="16"/>
      <c r="Z91" s="16"/>
      <c r="AA91" s="48"/>
      <c r="AB91" s="16"/>
      <c r="AC91" s="16"/>
      <c r="AD91" s="16"/>
      <c r="AE91" s="16"/>
      <c r="AF91" s="16"/>
      <c r="AG91" s="16"/>
      <c r="AH91" s="16"/>
      <c r="AI91" s="16"/>
      <c r="AJ91" s="16"/>
      <c r="AK91" s="16"/>
      <c r="AL91" s="16"/>
      <c r="AM91" s="16"/>
      <c r="AN91" s="16"/>
      <c r="AO91" s="16"/>
      <c r="AP91" s="16"/>
    </row>
    <row r="92" spans="1:42" s="18" customFormat="1" x14ac:dyDescent="0.25">
      <c r="A92" s="48"/>
      <c r="B92" s="48"/>
      <c r="C92" s="48"/>
      <c r="D92" s="48"/>
      <c r="E92" s="48"/>
      <c r="F92" s="48"/>
      <c r="G92" s="48"/>
      <c r="H92" s="48"/>
      <c r="I92" s="16"/>
      <c r="J92" s="16"/>
      <c r="K92" s="48"/>
      <c r="L92" s="16"/>
      <c r="M92" s="16"/>
      <c r="N92" s="48"/>
      <c r="O92" s="16"/>
      <c r="P92" s="16"/>
      <c r="Q92" s="16"/>
      <c r="R92" s="16"/>
      <c r="S92" s="16"/>
      <c r="T92" s="50"/>
      <c r="U92" s="50"/>
      <c r="V92" s="50"/>
      <c r="W92" s="16"/>
      <c r="X92" s="16"/>
      <c r="Y92" s="16"/>
      <c r="Z92" s="16"/>
      <c r="AA92" s="48"/>
      <c r="AB92" s="16"/>
      <c r="AC92" s="16"/>
      <c r="AD92" s="16"/>
      <c r="AE92" s="16"/>
      <c r="AF92" s="16"/>
      <c r="AG92" s="16"/>
      <c r="AH92" s="16"/>
      <c r="AI92" s="16"/>
      <c r="AJ92" s="16"/>
      <c r="AK92" s="16"/>
      <c r="AL92" s="16"/>
      <c r="AM92" s="16"/>
      <c r="AN92" s="16"/>
      <c r="AO92" s="16"/>
      <c r="AP92" s="16"/>
    </row>
    <row r="93" spans="1:42" s="18" customFormat="1" x14ac:dyDescent="0.25">
      <c r="A93" s="48"/>
      <c r="B93" s="48"/>
      <c r="C93" s="48"/>
      <c r="D93" s="48"/>
      <c r="E93" s="48"/>
      <c r="F93" s="48"/>
      <c r="G93" s="48"/>
      <c r="H93" s="48"/>
      <c r="I93" s="16"/>
      <c r="J93" s="16"/>
      <c r="K93" s="48"/>
      <c r="L93" s="16"/>
      <c r="M93" s="16"/>
      <c r="N93" s="48"/>
      <c r="O93" s="16"/>
      <c r="P93" s="16"/>
      <c r="Q93" s="16"/>
      <c r="R93" s="16"/>
      <c r="S93" s="16"/>
      <c r="T93" s="50"/>
      <c r="U93" s="50"/>
      <c r="V93" s="50"/>
      <c r="W93" s="16"/>
      <c r="X93" s="16"/>
      <c r="Y93" s="16"/>
      <c r="Z93" s="16"/>
      <c r="AA93" s="48"/>
      <c r="AB93" s="16"/>
      <c r="AC93" s="16"/>
      <c r="AD93" s="16"/>
      <c r="AE93" s="16"/>
      <c r="AF93" s="16"/>
      <c r="AG93" s="16"/>
      <c r="AH93" s="16"/>
      <c r="AI93" s="16"/>
      <c r="AJ93" s="16"/>
      <c r="AK93" s="16"/>
      <c r="AL93" s="16"/>
      <c r="AM93" s="16"/>
      <c r="AN93" s="16"/>
      <c r="AO93" s="16"/>
      <c r="AP93" s="16"/>
    </row>
    <row r="94" spans="1:42" s="18" customFormat="1" x14ac:dyDescent="0.25">
      <c r="A94" s="48"/>
      <c r="B94" s="48"/>
      <c r="C94" s="48"/>
      <c r="D94" s="48"/>
      <c r="E94" s="48"/>
      <c r="F94" s="48"/>
      <c r="G94" s="48"/>
      <c r="H94" s="48"/>
      <c r="I94" s="16"/>
      <c r="J94" s="16"/>
      <c r="K94" s="48"/>
      <c r="L94" s="16"/>
      <c r="M94" s="16"/>
      <c r="N94" s="48"/>
      <c r="O94" s="16"/>
      <c r="P94" s="16"/>
      <c r="Q94" s="16"/>
      <c r="R94" s="16"/>
      <c r="S94" s="16"/>
      <c r="T94" s="50"/>
      <c r="U94" s="50"/>
      <c r="V94" s="50"/>
      <c r="W94" s="16"/>
      <c r="X94" s="16"/>
      <c r="Y94" s="16"/>
      <c r="Z94" s="16"/>
      <c r="AA94" s="48"/>
      <c r="AB94" s="16"/>
      <c r="AC94" s="16"/>
      <c r="AD94" s="16"/>
      <c r="AE94" s="16"/>
      <c r="AF94" s="16"/>
      <c r="AG94" s="16"/>
      <c r="AH94" s="16"/>
      <c r="AI94" s="16"/>
      <c r="AJ94" s="16"/>
      <c r="AK94" s="16"/>
      <c r="AL94" s="16"/>
      <c r="AM94" s="16"/>
      <c r="AN94" s="16"/>
      <c r="AO94" s="16"/>
      <c r="AP94" s="16"/>
    </row>
    <row r="95" spans="1:42" s="18" customFormat="1" x14ac:dyDescent="0.25">
      <c r="A95" s="48"/>
      <c r="B95" s="48"/>
      <c r="C95" s="48"/>
      <c r="D95" s="48"/>
      <c r="E95" s="48"/>
      <c r="F95" s="48"/>
      <c r="G95" s="48"/>
      <c r="H95" s="48"/>
      <c r="I95" s="16"/>
      <c r="J95" s="16"/>
      <c r="K95" s="48"/>
      <c r="L95" s="16"/>
      <c r="M95" s="16"/>
      <c r="N95" s="48"/>
      <c r="O95" s="16"/>
      <c r="P95" s="16"/>
      <c r="Q95" s="16"/>
      <c r="R95" s="16"/>
      <c r="S95" s="16"/>
      <c r="T95" s="50"/>
      <c r="U95" s="50"/>
      <c r="V95" s="50"/>
      <c r="W95" s="16"/>
      <c r="X95" s="16"/>
      <c r="Y95" s="16"/>
      <c r="Z95" s="16"/>
      <c r="AA95" s="48"/>
      <c r="AB95" s="16"/>
      <c r="AC95" s="16"/>
      <c r="AD95" s="16"/>
      <c r="AE95" s="16"/>
      <c r="AF95" s="16"/>
      <c r="AG95" s="16"/>
      <c r="AH95" s="16"/>
      <c r="AI95" s="16"/>
      <c r="AJ95" s="16"/>
      <c r="AK95" s="16"/>
      <c r="AL95" s="16"/>
      <c r="AM95" s="16"/>
      <c r="AN95" s="16"/>
      <c r="AO95" s="16"/>
      <c r="AP95" s="16"/>
    </row>
    <row r="96" spans="1:42" s="18" customFormat="1" x14ac:dyDescent="0.25">
      <c r="A96" s="48"/>
      <c r="B96" s="48"/>
      <c r="C96" s="48"/>
      <c r="D96" s="48"/>
      <c r="E96" s="48"/>
      <c r="F96" s="48"/>
      <c r="G96" s="48"/>
      <c r="H96" s="48"/>
      <c r="I96" s="16"/>
      <c r="J96" s="16"/>
      <c r="K96" s="48"/>
      <c r="L96" s="16"/>
      <c r="M96" s="16"/>
      <c r="N96" s="48"/>
      <c r="O96" s="16"/>
      <c r="P96" s="16"/>
      <c r="Q96" s="16"/>
      <c r="R96" s="16"/>
      <c r="S96" s="16"/>
      <c r="T96" s="50"/>
      <c r="U96" s="50"/>
      <c r="V96" s="50"/>
      <c r="W96" s="16"/>
      <c r="X96" s="16"/>
      <c r="Y96" s="16"/>
      <c r="Z96" s="16"/>
      <c r="AA96" s="48"/>
      <c r="AB96" s="16"/>
      <c r="AC96" s="16"/>
      <c r="AD96" s="16"/>
      <c r="AE96" s="16"/>
      <c r="AF96" s="16"/>
      <c r="AG96" s="16"/>
      <c r="AH96" s="16"/>
      <c r="AI96" s="16"/>
      <c r="AJ96" s="16"/>
      <c r="AK96" s="16"/>
      <c r="AL96" s="16"/>
      <c r="AM96" s="16"/>
      <c r="AN96" s="16"/>
      <c r="AO96" s="16"/>
      <c r="AP96" s="16"/>
    </row>
    <row r="97" spans="1:42" s="18" customFormat="1" x14ac:dyDescent="0.25">
      <c r="A97" s="48"/>
      <c r="B97" s="48"/>
      <c r="C97" s="48"/>
      <c r="D97" s="48"/>
      <c r="E97" s="48"/>
      <c r="F97" s="48"/>
      <c r="G97" s="48"/>
      <c r="H97" s="48"/>
      <c r="I97" s="16"/>
      <c r="J97" s="16"/>
      <c r="K97" s="48"/>
      <c r="L97" s="16"/>
      <c r="M97" s="16"/>
      <c r="N97" s="48"/>
      <c r="O97" s="16"/>
      <c r="P97" s="16"/>
      <c r="Q97" s="16"/>
      <c r="R97" s="16"/>
      <c r="S97" s="16"/>
      <c r="T97" s="50"/>
      <c r="U97" s="50"/>
      <c r="V97" s="50"/>
      <c r="W97" s="16"/>
      <c r="X97" s="16"/>
      <c r="Y97" s="16"/>
      <c r="Z97" s="16"/>
      <c r="AA97" s="48"/>
      <c r="AB97" s="16"/>
      <c r="AC97" s="16"/>
      <c r="AD97" s="16"/>
      <c r="AE97" s="16"/>
      <c r="AF97" s="16"/>
      <c r="AG97" s="16"/>
      <c r="AH97" s="16"/>
      <c r="AI97" s="16"/>
      <c r="AJ97" s="16"/>
      <c r="AK97" s="16"/>
      <c r="AL97" s="16"/>
      <c r="AM97" s="16"/>
      <c r="AN97" s="16"/>
      <c r="AO97" s="16"/>
      <c r="AP97" s="16"/>
    </row>
    <row r="98" spans="1:42" s="18" customFormat="1" x14ac:dyDescent="0.25">
      <c r="A98" s="48"/>
      <c r="B98" s="48"/>
      <c r="C98" s="48"/>
      <c r="D98" s="48"/>
      <c r="E98" s="48"/>
      <c r="F98" s="48"/>
      <c r="G98" s="48"/>
      <c r="H98" s="48"/>
      <c r="I98" s="16"/>
      <c r="J98" s="16"/>
      <c r="K98" s="48"/>
      <c r="L98" s="16"/>
      <c r="M98" s="16"/>
      <c r="N98" s="48"/>
      <c r="O98" s="16"/>
      <c r="P98" s="16"/>
      <c r="Q98" s="16"/>
      <c r="R98" s="16"/>
      <c r="S98" s="16"/>
      <c r="T98" s="50"/>
      <c r="U98" s="50"/>
      <c r="V98" s="50"/>
      <c r="W98" s="16"/>
      <c r="X98" s="16"/>
      <c r="Y98" s="16"/>
      <c r="Z98" s="16"/>
      <c r="AA98" s="48"/>
      <c r="AB98" s="16"/>
      <c r="AC98" s="16"/>
      <c r="AD98" s="16"/>
      <c r="AE98" s="16"/>
      <c r="AF98" s="16"/>
      <c r="AG98" s="16"/>
      <c r="AH98" s="16"/>
      <c r="AI98" s="16"/>
      <c r="AJ98" s="16"/>
      <c r="AK98" s="16"/>
      <c r="AL98" s="16"/>
      <c r="AM98" s="16"/>
      <c r="AN98" s="16"/>
      <c r="AO98" s="16"/>
      <c r="AP98" s="16"/>
    </row>
    <row r="99" spans="1:42" s="18" customFormat="1" x14ac:dyDescent="0.25">
      <c r="A99" s="48"/>
      <c r="B99" s="48"/>
      <c r="C99" s="48"/>
      <c r="D99" s="48"/>
      <c r="E99" s="48"/>
      <c r="F99" s="48"/>
      <c r="G99" s="48"/>
      <c r="H99" s="48"/>
      <c r="I99" s="16"/>
      <c r="J99" s="16"/>
      <c r="K99" s="48"/>
      <c r="L99" s="16"/>
      <c r="M99" s="16"/>
      <c r="N99" s="48"/>
      <c r="O99" s="16"/>
      <c r="P99" s="16"/>
      <c r="Q99" s="16"/>
      <c r="R99" s="16"/>
      <c r="S99" s="16"/>
      <c r="T99" s="50"/>
      <c r="U99" s="50"/>
      <c r="V99" s="50"/>
      <c r="W99" s="16"/>
      <c r="X99" s="16"/>
      <c r="Y99" s="16"/>
      <c r="Z99" s="16"/>
      <c r="AA99" s="48"/>
      <c r="AB99" s="16"/>
      <c r="AC99" s="16"/>
      <c r="AD99" s="16"/>
      <c r="AE99" s="16"/>
      <c r="AF99" s="16"/>
      <c r="AG99" s="16"/>
      <c r="AH99" s="16"/>
      <c r="AI99" s="16"/>
      <c r="AJ99" s="16"/>
      <c r="AK99" s="16"/>
      <c r="AL99" s="16"/>
      <c r="AM99" s="16"/>
      <c r="AN99" s="16"/>
      <c r="AO99" s="16"/>
      <c r="AP99" s="16"/>
    </row>
    <row r="100" spans="1:42" s="18" customFormat="1" x14ac:dyDescent="0.25">
      <c r="A100" s="48"/>
      <c r="B100" s="48"/>
      <c r="C100" s="48"/>
      <c r="D100" s="48"/>
      <c r="E100" s="48"/>
      <c r="F100" s="48"/>
      <c r="G100" s="48"/>
      <c r="H100" s="48"/>
      <c r="I100" s="16"/>
      <c r="J100" s="16"/>
      <c r="K100" s="48"/>
      <c r="L100" s="16"/>
      <c r="M100" s="16"/>
      <c r="N100" s="48"/>
      <c r="O100" s="16"/>
      <c r="P100" s="16"/>
      <c r="Q100" s="16"/>
      <c r="R100" s="16"/>
      <c r="S100" s="16"/>
      <c r="T100" s="50"/>
      <c r="U100" s="50"/>
      <c r="V100" s="50"/>
      <c r="W100" s="16"/>
      <c r="X100" s="16"/>
      <c r="Y100" s="16"/>
      <c r="Z100" s="16"/>
      <c r="AA100" s="48"/>
      <c r="AB100" s="16"/>
      <c r="AC100" s="16"/>
      <c r="AD100" s="16"/>
      <c r="AE100" s="16"/>
      <c r="AF100" s="16"/>
      <c r="AG100" s="16"/>
      <c r="AH100" s="16"/>
      <c r="AI100" s="16"/>
      <c r="AJ100" s="16"/>
      <c r="AK100" s="16"/>
      <c r="AL100" s="16"/>
      <c r="AM100" s="16"/>
      <c r="AN100" s="16"/>
      <c r="AO100" s="16"/>
      <c r="AP100" s="16"/>
    </row>
    <row r="101" spans="1:42" s="18" customFormat="1" x14ac:dyDescent="0.25">
      <c r="A101" s="48"/>
      <c r="B101" s="48"/>
      <c r="C101" s="48"/>
      <c r="D101" s="48"/>
      <c r="E101" s="48"/>
      <c r="F101" s="48"/>
      <c r="G101" s="48"/>
      <c r="H101" s="48"/>
      <c r="I101" s="16"/>
      <c r="J101" s="16"/>
      <c r="K101" s="48"/>
      <c r="L101" s="16"/>
      <c r="M101" s="16"/>
      <c r="N101" s="48"/>
      <c r="O101" s="16"/>
      <c r="P101" s="16"/>
      <c r="Q101" s="16"/>
      <c r="R101" s="16"/>
      <c r="S101" s="16"/>
      <c r="T101" s="50"/>
      <c r="U101" s="50"/>
      <c r="V101" s="50"/>
      <c r="W101" s="16"/>
      <c r="X101" s="16"/>
      <c r="Y101" s="16"/>
      <c r="Z101" s="16"/>
      <c r="AA101" s="48"/>
      <c r="AB101" s="16"/>
      <c r="AC101" s="16"/>
      <c r="AD101" s="16"/>
      <c r="AE101" s="16"/>
      <c r="AF101" s="16"/>
      <c r="AG101" s="16"/>
      <c r="AH101" s="16"/>
      <c r="AI101" s="16"/>
      <c r="AJ101" s="16"/>
      <c r="AK101" s="16"/>
      <c r="AL101" s="16"/>
      <c r="AM101" s="16"/>
      <c r="AN101" s="16"/>
      <c r="AO101" s="16"/>
      <c r="AP101" s="16"/>
    </row>
    <row r="102" spans="1:42" s="18" customFormat="1" x14ac:dyDescent="0.25">
      <c r="A102" s="48"/>
      <c r="B102" s="48"/>
      <c r="C102" s="48"/>
      <c r="D102" s="48"/>
      <c r="E102" s="48"/>
      <c r="F102" s="48"/>
      <c r="G102" s="48"/>
      <c r="H102" s="48"/>
      <c r="I102" s="16"/>
      <c r="J102" s="16"/>
      <c r="K102" s="48"/>
      <c r="L102" s="16"/>
      <c r="M102" s="16"/>
      <c r="N102" s="48"/>
      <c r="O102" s="16"/>
      <c r="P102" s="16"/>
      <c r="Q102" s="16"/>
      <c r="R102" s="16"/>
      <c r="S102" s="16"/>
      <c r="T102" s="50"/>
      <c r="U102" s="50"/>
      <c r="V102" s="50"/>
      <c r="W102" s="16"/>
      <c r="X102" s="16"/>
      <c r="Y102" s="16"/>
      <c r="Z102" s="16"/>
      <c r="AA102" s="48"/>
      <c r="AB102" s="16"/>
      <c r="AC102" s="16"/>
      <c r="AD102" s="16"/>
      <c r="AE102" s="16"/>
      <c r="AF102" s="16"/>
      <c r="AG102" s="16"/>
      <c r="AH102" s="16"/>
      <c r="AI102" s="16"/>
      <c r="AJ102" s="16"/>
      <c r="AK102" s="16"/>
      <c r="AL102" s="16"/>
      <c r="AM102" s="16"/>
      <c r="AN102" s="16"/>
      <c r="AO102" s="16"/>
      <c r="AP102" s="16"/>
    </row>
    <row r="103" spans="1:42" s="18" customFormat="1" x14ac:dyDescent="0.25">
      <c r="A103" s="48"/>
      <c r="B103" s="48"/>
      <c r="C103" s="48"/>
      <c r="D103" s="48"/>
      <c r="E103" s="48"/>
      <c r="F103" s="48"/>
      <c r="G103" s="48"/>
      <c r="H103" s="48"/>
      <c r="I103" s="16"/>
      <c r="J103" s="16"/>
      <c r="K103" s="48"/>
      <c r="L103" s="16"/>
      <c r="M103" s="16"/>
      <c r="N103" s="48"/>
      <c r="O103" s="16"/>
      <c r="P103" s="16"/>
      <c r="Q103" s="16"/>
      <c r="R103" s="16"/>
      <c r="S103" s="16"/>
      <c r="T103" s="50"/>
      <c r="U103" s="50"/>
      <c r="V103" s="50"/>
      <c r="W103" s="16"/>
      <c r="X103" s="16"/>
      <c r="Y103" s="16"/>
      <c r="Z103" s="16"/>
      <c r="AA103" s="48"/>
      <c r="AB103" s="16"/>
      <c r="AC103" s="16"/>
      <c r="AD103" s="16"/>
      <c r="AE103" s="16"/>
      <c r="AF103" s="16"/>
      <c r="AG103" s="16"/>
      <c r="AH103" s="16"/>
      <c r="AI103" s="16"/>
      <c r="AJ103" s="16"/>
      <c r="AK103" s="16"/>
      <c r="AL103" s="16"/>
      <c r="AM103" s="16"/>
      <c r="AN103" s="16"/>
      <c r="AO103" s="16"/>
      <c r="AP103" s="16"/>
    </row>
    <row r="104" spans="1:42" s="18" customFormat="1" x14ac:dyDescent="0.25">
      <c r="A104" s="48"/>
      <c r="B104" s="48"/>
      <c r="C104" s="48"/>
      <c r="D104" s="48"/>
      <c r="E104" s="48"/>
      <c r="F104" s="48"/>
      <c r="G104" s="48"/>
      <c r="H104" s="48"/>
      <c r="I104" s="16"/>
      <c r="J104" s="16"/>
      <c r="K104" s="48"/>
      <c r="L104" s="16"/>
      <c r="M104" s="16"/>
      <c r="N104" s="48"/>
      <c r="O104" s="16"/>
      <c r="P104" s="16"/>
      <c r="Q104" s="16"/>
      <c r="R104" s="16"/>
      <c r="S104" s="16"/>
      <c r="T104" s="50"/>
      <c r="U104" s="50"/>
      <c r="V104" s="50"/>
      <c r="W104" s="16"/>
      <c r="X104" s="16"/>
      <c r="Y104" s="16"/>
      <c r="Z104" s="16"/>
      <c r="AA104" s="48"/>
      <c r="AB104" s="16"/>
      <c r="AC104" s="16"/>
      <c r="AD104" s="16"/>
      <c r="AE104" s="16"/>
      <c r="AF104" s="16"/>
      <c r="AG104" s="16"/>
      <c r="AH104" s="16"/>
      <c r="AI104" s="16"/>
      <c r="AJ104" s="16"/>
      <c r="AK104" s="16"/>
      <c r="AL104" s="16"/>
      <c r="AM104" s="16"/>
      <c r="AN104" s="16"/>
      <c r="AO104" s="16"/>
      <c r="AP104" s="16"/>
    </row>
    <row r="105" spans="1:42" s="18" customFormat="1" x14ac:dyDescent="0.25">
      <c r="A105" s="48"/>
      <c r="B105" s="48"/>
      <c r="C105" s="48"/>
      <c r="D105" s="48"/>
      <c r="E105" s="48"/>
      <c r="F105" s="48"/>
      <c r="G105" s="48"/>
      <c r="H105" s="48"/>
      <c r="I105" s="16"/>
      <c r="J105" s="16"/>
      <c r="K105" s="48"/>
      <c r="L105" s="16"/>
      <c r="M105" s="16"/>
      <c r="N105" s="48"/>
      <c r="O105" s="16"/>
      <c r="P105" s="16"/>
      <c r="Q105" s="16"/>
      <c r="R105" s="16"/>
      <c r="S105" s="16"/>
      <c r="T105" s="50"/>
      <c r="U105" s="50"/>
      <c r="V105" s="50"/>
      <c r="W105" s="16"/>
      <c r="X105" s="16"/>
      <c r="Y105" s="16"/>
      <c r="Z105" s="16"/>
      <c r="AA105" s="48"/>
      <c r="AB105" s="16"/>
      <c r="AC105" s="16"/>
      <c r="AD105" s="16"/>
      <c r="AE105" s="16"/>
      <c r="AF105" s="16"/>
      <c r="AG105" s="16"/>
      <c r="AH105" s="16"/>
      <c r="AI105" s="16"/>
      <c r="AJ105" s="16"/>
      <c r="AK105" s="16"/>
      <c r="AL105" s="16"/>
      <c r="AM105" s="16"/>
      <c r="AN105" s="16"/>
      <c r="AO105" s="16"/>
      <c r="AP105" s="16"/>
    </row>
    <row r="106" spans="1:42" s="18" customFormat="1" x14ac:dyDescent="0.25">
      <c r="A106" s="48"/>
      <c r="B106" s="48"/>
      <c r="C106" s="48"/>
      <c r="D106" s="48"/>
      <c r="E106" s="48"/>
      <c r="F106" s="48"/>
      <c r="G106" s="48"/>
      <c r="H106" s="48"/>
      <c r="I106" s="16"/>
      <c r="J106" s="16"/>
      <c r="K106" s="48"/>
      <c r="L106" s="16"/>
      <c r="M106" s="16"/>
      <c r="N106" s="48"/>
      <c r="O106" s="16"/>
      <c r="P106" s="16"/>
      <c r="Q106" s="16"/>
      <c r="R106" s="16"/>
      <c r="S106" s="16"/>
      <c r="T106" s="50"/>
      <c r="U106" s="50"/>
      <c r="V106" s="50"/>
      <c r="W106" s="16"/>
      <c r="X106" s="16"/>
      <c r="Y106" s="16"/>
      <c r="Z106" s="16"/>
      <c r="AA106" s="48"/>
      <c r="AB106" s="16"/>
      <c r="AC106" s="16"/>
      <c r="AD106" s="16"/>
      <c r="AE106" s="16"/>
      <c r="AF106" s="16"/>
      <c r="AG106" s="16"/>
      <c r="AH106" s="16"/>
      <c r="AI106" s="16"/>
      <c r="AJ106" s="16"/>
      <c r="AK106" s="16"/>
      <c r="AL106" s="16"/>
      <c r="AM106" s="16"/>
      <c r="AN106" s="16"/>
      <c r="AO106" s="16"/>
      <c r="AP106" s="16"/>
    </row>
    <row r="107" spans="1:42" s="18" customFormat="1" x14ac:dyDescent="0.25">
      <c r="A107" s="48"/>
      <c r="B107" s="48"/>
      <c r="C107" s="48"/>
      <c r="D107" s="48"/>
      <c r="E107" s="48"/>
      <c r="F107" s="48"/>
      <c r="G107" s="48"/>
      <c r="H107" s="48"/>
      <c r="I107" s="16"/>
      <c r="J107" s="16"/>
      <c r="K107" s="48"/>
      <c r="L107" s="16"/>
      <c r="M107" s="16"/>
      <c r="N107" s="48"/>
      <c r="O107" s="16"/>
      <c r="P107" s="16"/>
      <c r="Q107" s="16"/>
      <c r="R107" s="16"/>
      <c r="S107" s="16"/>
      <c r="T107" s="50"/>
      <c r="U107" s="50"/>
      <c r="V107" s="50"/>
      <c r="W107" s="16"/>
      <c r="X107" s="16"/>
      <c r="Y107" s="16"/>
      <c r="Z107" s="16"/>
      <c r="AA107" s="48"/>
      <c r="AB107" s="16"/>
      <c r="AC107" s="16"/>
      <c r="AD107" s="16"/>
      <c r="AE107" s="16"/>
      <c r="AF107" s="16"/>
      <c r="AG107" s="16"/>
      <c r="AH107" s="16"/>
      <c r="AI107" s="16"/>
      <c r="AJ107" s="16"/>
      <c r="AK107" s="16"/>
      <c r="AL107" s="16"/>
      <c r="AM107" s="16"/>
      <c r="AN107" s="16"/>
      <c r="AO107" s="16"/>
      <c r="AP107" s="16"/>
    </row>
    <row r="108" spans="1:42" s="18" customFormat="1" x14ac:dyDescent="0.25">
      <c r="A108" s="48"/>
      <c r="B108" s="48"/>
      <c r="C108" s="48"/>
      <c r="D108" s="48"/>
      <c r="E108" s="48"/>
      <c r="F108" s="48"/>
      <c r="G108" s="48"/>
      <c r="H108" s="48"/>
      <c r="I108" s="16"/>
      <c r="J108" s="16"/>
      <c r="K108" s="48"/>
      <c r="L108" s="16"/>
      <c r="M108" s="16"/>
      <c r="N108" s="48"/>
      <c r="O108" s="16"/>
      <c r="P108" s="16"/>
      <c r="Q108" s="16"/>
      <c r="R108" s="16"/>
      <c r="S108" s="16"/>
      <c r="T108" s="50"/>
      <c r="U108" s="50"/>
      <c r="V108" s="50"/>
      <c r="W108" s="16"/>
      <c r="X108" s="16"/>
      <c r="Y108" s="16"/>
      <c r="Z108" s="16"/>
      <c r="AA108" s="48"/>
      <c r="AB108" s="16"/>
      <c r="AC108" s="16"/>
      <c r="AD108" s="16"/>
      <c r="AE108" s="16"/>
      <c r="AF108" s="16"/>
      <c r="AG108" s="16"/>
      <c r="AH108" s="16"/>
      <c r="AI108" s="16"/>
      <c r="AJ108" s="16"/>
      <c r="AK108" s="16"/>
      <c r="AL108" s="16"/>
      <c r="AM108" s="16"/>
      <c r="AN108" s="16"/>
      <c r="AO108" s="16"/>
      <c r="AP108" s="16"/>
    </row>
    <row r="109" spans="1:42" s="18" customFormat="1" x14ac:dyDescent="0.25">
      <c r="A109" s="48"/>
      <c r="B109" s="48"/>
      <c r="C109" s="48"/>
      <c r="D109" s="48"/>
      <c r="E109" s="48"/>
      <c r="F109" s="48"/>
      <c r="G109" s="48"/>
      <c r="H109" s="48"/>
      <c r="I109" s="16"/>
      <c r="J109" s="16"/>
      <c r="K109" s="48"/>
      <c r="L109" s="16"/>
      <c r="M109" s="16"/>
      <c r="N109" s="48"/>
      <c r="O109" s="16"/>
      <c r="P109" s="16"/>
      <c r="Q109" s="16"/>
      <c r="R109" s="16"/>
      <c r="S109" s="16"/>
      <c r="T109" s="50"/>
      <c r="U109" s="50"/>
      <c r="V109" s="50"/>
      <c r="W109" s="16"/>
      <c r="X109" s="16"/>
      <c r="Y109" s="16"/>
      <c r="Z109" s="16"/>
      <c r="AA109" s="48"/>
      <c r="AB109" s="16"/>
      <c r="AC109" s="16"/>
      <c r="AD109" s="16"/>
      <c r="AE109" s="16"/>
      <c r="AF109" s="16"/>
      <c r="AG109" s="16"/>
      <c r="AH109" s="16"/>
      <c r="AI109" s="16"/>
      <c r="AJ109" s="16"/>
      <c r="AK109" s="16"/>
      <c r="AL109" s="16"/>
      <c r="AM109" s="16"/>
      <c r="AN109" s="16"/>
      <c r="AO109" s="16"/>
      <c r="AP109" s="16"/>
    </row>
    <row r="110" spans="1:42" s="18" customFormat="1" x14ac:dyDescent="0.25">
      <c r="A110" s="48"/>
      <c r="B110" s="48"/>
      <c r="C110" s="48"/>
      <c r="D110" s="48"/>
      <c r="E110" s="48"/>
      <c r="F110" s="48"/>
      <c r="G110" s="48"/>
      <c r="H110" s="48"/>
      <c r="I110" s="16"/>
      <c r="J110" s="16"/>
      <c r="K110" s="48"/>
      <c r="L110" s="16"/>
      <c r="M110" s="16"/>
      <c r="N110" s="48"/>
      <c r="O110" s="16"/>
      <c r="P110" s="16"/>
      <c r="Q110" s="16"/>
      <c r="R110" s="16"/>
      <c r="S110" s="16"/>
      <c r="T110" s="50"/>
      <c r="U110" s="50"/>
      <c r="V110" s="50"/>
      <c r="W110" s="16"/>
      <c r="X110" s="16"/>
      <c r="Y110" s="16"/>
      <c r="Z110" s="16"/>
      <c r="AA110" s="48"/>
      <c r="AB110" s="16"/>
      <c r="AC110" s="16"/>
      <c r="AD110" s="16"/>
      <c r="AE110" s="16"/>
      <c r="AF110" s="16"/>
      <c r="AG110" s="16"/>
      <c r="AH110" s="16"/>
      <c r="AI110" s="16"/>
      <c r="AJ110" s="16"/>
      <c r="AK110" s="16"/>
      <c r="AL110" s="16"/>
      <c r="AM110" s="16"/>
      <c r="AN110" s="16"/>
      <c r="AO110" s="16"/>
      <c r="AP110" s="16"/>
    </row>
    <row r="111" spans="1:42" s="18" customFormat="1" x14ac:dyDescent="0.25">
      <c r="A111" s="48"/>
      <c r="B111" s="48"/>
      <c r="C111" s="48"/>
      <c r="D111" s="48"/>
      <c r="E111" s="48"/>
      <c r="F111" s="48"/>
      <c r="G111" s="48"/>
      <c r="H111" s="48"/>
      <c r="I111" s="16"/>
      <c r="J111" s="16"/>
      <c r="K111" s="48"/>
      <c r="L111" s="16"/>
      <c r="M111" s="16"/>
      <c r="N111" s="48"/>
      <c r="O111" s="16"/>
      <c r="P111" s="16"/>
      <c r="Q111" s="16"/>
      <c r="R111" s="16"/>
      <c r="S111" s="16"/>
      <c r="T111" s="50"/>
      <c r="U111" s="50"/>
      <c r="V111" s="50"/>
      <c r="W111" s="16"/>
      <c r="X111" s="16"/>
      <c r="Y111" s="16"/>
      <c r="Z111" s="16"/>
      <c r="AA111" s="48"/>
      <c r="AB111" s="16"/>
      <c r="AC111" s="16"/>
      <c r="AD111" s="16"/>
      <c r="AE111" s="16"/>
      <c r="AF111" s="16"/>
      <c r="AG111" s="16"/>
      <c r="AH111" s="16"/>
      <c r="AI111" s="16"/>
      <c r="AJ111" s="16"/>
      <c r="AK111" s="16"/>
      <c r="AL111" s="16"/>
      <c r="AM111" s="16"/>
      <c r="AN111" s="16"/>
      <c r="AO111" s="16"/>
      <c r="AP111" s="16"/>
    </row>
    <row r="112" spans="1:42" s="18" customFormat="1" x14ac:dyDescent="0.25">
      <c r="A112" s="48"/>
      <c r="B112" s="48"/>
      <c r="C112" s="48"/>
      <c r="D112" s="48"/>
      <c r="E112" s="48"/>
      <c r="F112" s="48"/>
      <c r="G112" s="48"/>
      <c r="H112" s="48"/>
      <c r="I112" s="16"/>
      <c r="J112" s="16"/>
      <c r="K112" s="48"/>
      <c r="L112" s="16"/>
      <c r="M112" s="16"/>
      <c r="N112" s="48"/>
      <c r="O112" s="16"/>
      <c r="P112" s="16"/>
      <c r="Q112" s="16"/>
      <c r="R112" s="16"/>
      <c r="S112" s="16"/>
      <c r="T112" s="50"/>
      <c r="U112" s="50"/>
      <c r="V112" s="50"/>
      <c r="W112" s="16"/>
      <c r="X112" s="16"/>
      <c r="Y112" s="16"/>
      <c r="Z112" s="16"/>
      <c r="AA112" s="48"/>
      <c r="AB112" s="16"/>
      <c r="AC112" s="16"/>
      <c r="AD112" s="16"/>
      <c r="AE112" s="16"/>
      <c r="AF112" s="16"/>
      <c r="AG112" s="16"/>
      <c r="AH112" s="16"/>
      <c r="AI112" s="16"/>
      <c r="AJ112" s="16"/>
      <c r="AK112" s="16"/>
      <c r="AL112" s="16"/>
      <c r="AM112" s="16"/>
      <c r="AN112" s="16"/>
      <c r="AO112" s="16"/>
      <c r="AP112" s="16"/>
    </row>
    <row r="113" spans="1:42" s="18" customFormat="1" x14ac:dyDescent="0.25">
      <c r="A113" s="48"/>
      <c r="B113" s="48"/>
      <c r="C113" s="48"/>
      <c r="D113" s="48"/>
      <c r="E113" s="48"/>
      <c r="F113" s="48"/>
      <c r="G113" s="48"/>
      <c r="H113" s="48"/>
      <c r="I113" s="16"/>
      <c r="J113" s="16"/>
      <c r="K113" s="48"/>
      <c r="L113" s="16"/>
      <c r="M113" s="16"/>
      <c r="N113" s="48"/>
      <c r="O113" s="16"/>
      <c r="P113" s="16"/>
      <c r="Q113" s="16"/>
      <c r="R113" s="16"/>
      <c r="S113" s="16"/>
      <c r="T113" s="50"/>
      <c r="U113" s="50"/>
      <c r="V113" s="50"/>
      <c r="W113" s="16"/>
      <c r="X113" s="16"/>
      <c r="Y113" s="16"/>
      <c r="Z113" s="16"/>
      <c r="AA113" s="48"/>
      <c r="AB113" s="16"/>
      <c r="AC113" s="16"/>
      <c r="AD113" s="16"/>
      <c r="AE113" s="16"/>
      <c r="AF113" s="16"/>
      <c r="AG113" s="16"/>
      <c r="AH113" s="16"/>
      <c r="AI113" s="16"/>
      <c r="AJ113" s="16"/>
      <c r="AK113" s="16"/>
      <c r="AL113" s="16"/>
      <c r="AM113" s="16"/>
      <c r="AN113" s="16"/>
      <c r="AO113" s="16"/>
      <c r="AP113" s="16"/>
    </row>
    <row r="114" spans="1:42" s="18" customFormat="1" x14ac:dyDescent="0.25">
      <c r="A114" s="48"/>
      <c r="B114" s="48"/>
      <c r="C114" s="48"/>
      <c r="D114" s="48"/>
      <c r="E114" s="48"/>
      <c r="F114" s="48"/>
      <c r="G114" s="48"/>
      <c r="H114" s="48"/>
      <c r="I114" s="16"/>
      <c r="J114" s="16"/>
      <c r="K114" s="48"/>
      <c r="L114" s="16"/>
      <c r="M114" s="16"/>
      <c r="N114" s="48"/>
      <c r="O114" s="16"/>
      <c r="P114" s="16"/>
      <c r="Q114" s="16"/>
      <c r="R114" s="16"/>
      <c r="S114" s="16"/>
      <c r="T114" s="50"/>
      <c r="U114" s="50"/>
      <c r="V114" s="50"/>
      <c r="W114" s="16"/>
      <c r="X114" s="16"/>
      <c r="Y114" s="16"/>
      <c r="Z114" s="16"/>
      <c r="AA114" s="48"/>
      <c r="AB114" s="16"/>
      <c r="AC114" s="16"/>
      <c r="AD114" s="16"/>
      <c r="AE114" s="16"/>
      <c r="AF114" s="16"/>
      <c r="AG114" s="16"/>
      <c r="AH114" s="16"/>
      <c r="AI114" s="16"/>
      <c r="AJ114" s="16"/>
      <c r="AK114" s="16"/>
      <c r="AL114" s="16"/>
      <c r="AM114" s="16"/>
      <c r="AN114" s="16"/>
      <c r="AO114" s="16"/>
      <c r="AP114" s="16"/>
    </row>
    <row r="115" spans="1:42" s="18" customFormat="1" x14ac:dyDescent="0.25">
      <c r="A115" s="48"/>
      <c r="B115" s="48"/>
      <c r="C115" s="48"/>
      <c r="D115" s="48"/>
      <c r="E115" s="48"/>
      <c r="F115" s="48"/>
      <c r="G115" s="48"/>
      <c r="H115" s="48"/>
      <c r="I115" s="16"/>
      <c r="J115" s="16"/>
      <c r="K115" s="48"/>
      <c r="L115" s="16"/>
      <c r="M115" s="16"/>
      <c r="N115" s="48"/>
      <c r="O115" s="16"/>
      <c r="P115" s="16"/>
      <c r="Q115" s="16"/>
      <c r="R115" s="16"/>
      <c r="S115" s="16"/>
      <c r="T115" s="50"/>
      <c r="U115" s="50"/>
      <c r="V115" s="50"/>
      <c r="W115" s="16"/>
      <c r="X115" s="16"/>
      <c r="Y115" s="16"/>
      <c r="Z115" s="16"/>
      <c r="AA115" s="48"/>
      <c r="AB115" s="16"/>
      <c r="AC115" s="16"/>
      <c r="AD115" s="16"/>
      <c r="AE115" s="16"/>
      <c r="AF115" s="16"/>
      <c r="AG115" s="16"/>
      <c r="AH115" s="16"/>
      <c r="AI115" s="16"/>
      <c r="AJ115" s="16"/>
      <c r="AK115" s="16"/>
      <c r="AL115" s="16"/>
      <c r="AM115" s="16"/>
      <c r="AN115" s="16"/>
      <c r="AO115" s="16"/>
      <c r="AP115" s="16"/>
    </row>
    <row r="116" spans="1:42" s="18" customFormat="1" x14ac:dyDescent="0.25">
      <c r="A116" s="48"/>
      <c r="B116" s="48"/>
      <c r="C116" s="48"/>
      <c r="D116" s="48"/>
      <c r="E116" s="48"/>
      <c r="F116" s="48"/>
      <c r="G116" s="48"/>
      <c r="H116" s="48"/>
      <c r="I116" s="16"/>
      <c r="J116" s="16"/>
      <c r="K116" s="48"/>
      <c r="L116" s="16"/>
      <c r="M116" s="16"/>
      <c r="N116" s="48"/>
      <c r="O116" s="16"/>
      <c r="P116" s="16"/>
      <c r="Q116" s="16"/>
      <c r="R116" s="16"/>
      <c r="S116" s="16"/>
      <c r="T116" s="50"/>
      <c r="U116" s="50"/>
      <c r="V116" s="50"/>
      <c r="W116" s="16"/>
      <c r="X116" s="16"/>
      <c r="Y116" s="16"/>
      <c r="Z116" s="16"/>
      <c r="AA116" s="48"/>
      <c r="AB116" s="16"/>
      <c r="AC116" s="16"/>
      <c r="AD116" s="16"/>
      <c r="AE116" s="16"/>
      <c r="AF116" s="16"/>
      <c r="AG116" s="16"/>
      <c r="AH116" s="16"/>
      <c r="AI116" s="16"/>
      <c r="AJ116" s="16"/>
      <c r="AK116" s="16"/>
      <c r="AL116" s="16"/>
      <c r="AM116" s="16"/>
      <c r="AN116" s="16"/>
      <c r="AO116" s="16"/>
      <c r="AP116" s="16"/>
    </row>
    <row r="117" spans="1:42" s="18" customFormat="1" x14ac:dyDescent="0.25">
      <c r="A117" s="48"/>
      <c r="B117" s="48"/>
      <c r="C117" s="48"/>
      <c r="D117" s="48"/>
      <c r="E117" s="48"/>
      <c r="F117" s="48"/>
      <c r="G117" s="48"/>
      <c r="H117" s="48"/>
      <c r="I117" s="16"/>
      <c r="J117" s="16"/>
      <c r="K117" s="48"/>
      <c r="L117" s="16"/>
      <c r="M117" s="16"/>
      <c r="N117" s="48"/>
      <c r="O117" s="16"/>
      <c r="P117" s="16"/>
      <c r="Q117" s="16"/>
      <c r="R117" s="16"/>
      <c r="S117" s="16"/>
      <c r="T117" s="50"/>
      <c r="U117" s="50"/>
      <c r="V117" s="50"/>
      <c r="W117" s="16"/>
      <c r="X117" s="16"/>
      <c r="Y117" s="16"/>
      <c r="Z117" s="16"/>
      <c r="AA117" s="48"/>
      <c r="AB117" s="16"/>
      <c r="AC117" s="16"/>
      <c r="AD117" s="16"/>
      <c r="AE117" s="16"/>
      <c r="AF117" s="16"/>
      <c r="AG117" s="16"/>
      <c r="AH117" s="16"/>
      <c r="AI117" s="16"/>
      <c r="AJ117" s="16"/>
      <c r="AK117" s="16"/>
      <c r="AL117" s="16"/>
      <c r="AM117" s="16"/>
      <c r="AN117" s="16"/>
      <c r="AO117" s="16"/>
      <c r="AP117" s="16"/>
    </row>
    <row r="118" spans="1:42" s="18" customFormat="1" x14ac:dyDescent="0.25">
      <c r="A118" s="48"/>
      <c r="B118" s="48"/>
      <c r="C118" s="48"/>
      <c r="D118" s="48"/>
      <c r="E118" s="48"/>
      <c r="F118" s="48"/>
      <c r="G118" s="48"/>
      <c r="H118" s="48"/>
      <c r="I118" s="16"/>
      <c r="J118" s="16"/>
      <c r="K118" s="48"/>
      <c r="L118" s="16"/>
      <c r="M118" s="16"/>
      <c r="N118" s="48"/>
      <c r="O118" s="16"/>
      <c r="P118" s="16"/>
      <c r="Q118" s="16"/>
      <c r="R118" s="16"/>
      <c r="S118" s="16"/>
      <c r="T118" s="50"/>
      <c r="U118" s="50"/>
      <c r="V118" s="50"/>
      <c r="W118" s="16"/>
      <c r="X118" s="16"/>
      <c r="Y118" s="16"/>
      <c r="Z118" s="16"/>
      <c r="AA118" s="48"/>
      <c r="AB118" s="16"/>
      <c r="AC118" s="16"/>
      <c r="AD118" s="16"/>
      <c r="AE118" s="16"/>
      <c r="AF118" s="16"/>
      <c r="AG118" s="16"/>
      <c r="AH118" s="16"/>
      <c r="AI118" s="16"/>
      <c r="AJ118" s="16"/>
      <c r="AK118" s="16"/>
      <c r="AL118" s="16"/>
      <c r="AM118" s="16"/>
      <c r="AN118" s="16"/>
      <c r="AO118" s="16"/>
      <c r="AP118" s="16"/>
    </row>
    <row r="119" spans="1:42" s="18" customFormat="1" x14ac:dyDescent="0.25">
      <c r="A119" s="48"/>
      <c r="B119" s="48"/>
      <c r="C119" s="48"/>
      <c r="D119" s="48"/>
      <c r="E119" s="48"/>
      <c r="F119" s="48"/>
      <c r="G119" s="48"/>
      <c r="H119" s="48"/>
      <c r="I119" s="16"/>
      <c r="J119" s="16"/>
      <c r="K119" s="48"/>
      <c r="L119" s="16"/>
      <c r="M119" s="16"/>
      <c r="N119" s="48"/>
      <c r="O119" s="16"/>
      <c r="P119" s="16"/>
      <c r="Q119" s="16"/>
      <c r="R119" s="16"/>
      <c r="S119" s="16"/>
      <c r="T119" s="50"/>
      <c r="U119" s="50"/>
      <c r="V119" s="50"/>
      <c r="W119" s="16"/>
      <c r="X119" s="16"/>
      <c r="Y119" s="16"/>
      <c r="Z119" s="16"/>
      <c r="AA119" s="48"/>
      <c r="AB119" s="16"/>
      <c r="AC119" s="16"/>
      <c r="AD119" s="16"/>
      <c r="AE119" s="16"/>
      <c r="AF119" s="16"/>
      <c r="AG119" s="16"/>
      <c r="AH119" s="16"/>
      <c r="AI119" s="16"/>
      <c r="AJ119" s="16"/>
      <c r="AK119" s="16"/>
      <c r="AL119" s="16"/>
      <c r="AM119" s="16"/>
      <c r="AN119" s="16"/>
      <c r="AO119" s="16"/>
      <c r="AP119" s="16"/>
    </row>
    <row r="120" spans="1:42" s="18" customFormat="1" x14ac:dyDescent="0.25">
      <c r="A120" s="48"/>
      <c r="B120" s="48"/>
      <c r="C120" s="48"/>
      <c r="D120" s="48"/>
      <c r="E120" s="48"/>
      <c r="F120" s="48"/>
      <c r="G120" s="48"/>
      <c r="H120" s="48"/>
      <c r="I120" s="16"/>
      <c r="J120" s="16"/>
      <c r="K120" s="48"/>
      <c r="L120" s="16"/>
      <c r="M120" s="16"/>
      <c r="N120" s="48"/>
      <c r="O120" s="16"/>
      <c r="P120" s="16"/>
      <c r="Q120" s="16"/>
      <c r="R120" s="16"/>
      <c r="S120" s="16"/>
      <c r="T120" s="50"/>
      <c r="U120" s="50"/>
      <c r="V120" s="50"/>
      <c r="W120" s="16"/>
      <c r="X120" s="16"/>
      <c r="Y120" s="16"/>
      <c r="Z120" s="16"/>
      <c r="AA120" s="48"/>
      <c r="AB120" s="16"/>
      <c r="AC120" s="16"/>
      <c r="AD120" s="16"/>
      <c r="AE120" s="16"/>
      <c r="AF120" s="16"/>
      <c r="AG120" s="16"/>
      <c r="AH120" s="16"/>
      <c r="AI120" s="16"/>
      <c r="AJ120" s="16"/>
      <c r="AK120" s="16"/>
      <c r="AL120" s="16"/>
      <c r="AM120" s="16"/>
      <c r="AN120" s="16"/>
      <c r="AO120" s="16"/>
      <c r="AP120" s="16"/>
    </row>
    <row r="121" spans="1:42" s="18" customFormat="1" x14ac:dyDescent="0.25">
      <c r="A121" s="48"/>
      <c r="B121" s="48"/>
      <c r="C121" s="48"/>
      <c r="D121" s="48"/>
      <c r="E121" s="48"/>
      <c r="F121" s="48"/>
      <c r="G121" s="48"/>
      <c r="H121" s="48"/>
      <c r="I121" s="16"/>
      <c r="J121" s="16"/>
      <c r="K121" s="48"/>
      <c r="L121" s="16"/>
      <c r="M121" s="16"/>
      <c r="N121" s="48"/>
      <c r="O121" s="16"/>
      <c r="P121" s="16"/>
      <c r="Q121" s="16"/>
      <c r="R121" s="16"/>
      <c r="S121" s="16"/>
      <c r="T121" s="50"/>
      <c r="U121" s="50"/>
      <c r="V121" s="50"/>
      <c r="W121" s="16"/>
      <c r="X121" s="16"/>
      <c r="Y121" s="16"/>
      <c r="Z121" s="16"/>
      <c r="AA121" s="48"/>
      <c r="AB121" s="16"/>
      <c r="AC121" s="16"/>
      <c r="AD121" s="16"/>
      <c r="AE121" s="16"/>
      <c r="AF121" s="16"/>
      <c r="AG121" s="16"/>
      <c r="AH121" s="16"/>
      <c r="AI121" s="16"/>
      <c r="AJ121" s="16"/>
      <c r="AK121" s="16"/>
      <c r="AL121" s="16"/>
      <c r="AM121" s="16"/>
      <c r="AN121" s="16"/>
      <c r="AO121" s="16"/>
      <c r="AP121" s="16"/>
    </row>
    <row r="122" spans="1:42" s="18" customFormat="1" x14ac:dyDescent="0.25">
      <c r="A122" s="48"/>
      <c r="B122" s="48"/>
      <c r="C122" s="48"/>
      <c r="D122" s="48"/>
      <c r="E122" s="48"/>
      <c r="F122" s="48"/>
      <c r="G122" s="48"/>
      <c r="H122" s="48"/>
      <c r="I122" s="16"/>
      <c r="J122" s="16"/>
      <c r="K122" s="48"/>
      <c r="L122" s="16"/>
      <c r="M122" s="16"/>
      <c r="N122" s="48"/>
      <c r="O122" s="16"/>
      <c r="P122" s="16"/>
      <c r="Q122" s="16"/>
      <c r="R122" s="16"/>
      <c r="S122" s="16"/>
      <c r="T122" s="50"/>
      <c r="U122" s="50"/>
      <c r="V122" s="50"/>
      <c r="W122" s="16"/>
      <c r="X122" s="16"/>
      <c r="Y122" s="16"/>
      <c r="Z122" s="16"/>
      <c r="AA122" s="48"/>
      <c r="AB122" s="16"/>
      <c r="AC122" s="16"/>
      <c r="AD122" s="16"/>
      <c r="AE122" s="16"/>
      <c r="AF122" s="16"/>
      <c r="AG122" s="16"/>
      <c r="AH122" s="16"/>
      <c r="AI122" s="16"/>
      <c r="AJ122" s="16"/>
      <c r="AK122" s="16"/>
      <c r="AL122" s="16"/>
      <c r="AM122" s="16"/>
      <c r="AN122" s="16"/>
      <c r="AO122" s="16"/>
      <c r="AP122" s="16"/>
    </row>
    <row r="123" spans="1:42" s="18" customFormat="1" x14ac:dyDescent="0.25">
      <c r="A123" s="48"/>
      <c r="B123" s="48"/>
      <c r="C123" s="48"/>
      <c r="D123" s="48"/>
      <c r="E123" s="48"/>
      <c r="F123" s="48"/>
      <c r="G123" s="48"/>
      <c r="H123" s="48"/>
      <c r="I123" s="16"/>
      <c r="J123" s="16"/>
      <c r="K123" s="48"/>
      <c r="L123" s="16"/>
      <c r="M123" s="16"/>
      <c r="N123" s="48"/>
      <c r="O123" s="16"/>
      <c r="P123" s="16"/>
      <c r="Q123" s="16"/>
      <c r="R123" s="16"/>
      <c r="S123" s="16"/>
      <c r="T123" s="50"/>
      <c r="U123" s="50"/>
      <c r="V123" s="50"/>
      <c r="W123" s="16"/>
      <c r="X123" s="16"/>
      <c r="Y123" s="16"/>
      <c r="Z123" s="16"/>
      <c r="AA123" s="48"/>
      <c r="AB123" s="16"/>
      <c r="AC123" s="16"/>
      <c r="AD123" s="16"/>
      <c r="AE123" s="16"/>
      <c r="AF123" s="16"/>
      <c r="AG123" s="16"/>
      <c r="AH123" s="16"/>
      <c r="AI123" s="16"/>
      <c r="AJ123" s="16"/>
      <c r="AK123" s="16"/>
      <c r="AL123" s="16"/>
      <c r="AM123" s="16"/>
      <c r="AN123" s="16"/>
      <c r="AO123" s="16"/>
      <c r="AP123" s="16"/>
    </row>
    <row r="124" spans="1:42" s="18" customFormat="1" x14ac:dyDescent="0.25">
      <c r="A124" s="48"/>
      <c r="B124" s="48"/>
      <c r="C124" s="48"/>
      <c r="D124" s="48"/>
      <c r="E124" s="48"/>
      <c r="F124" s="48"/>
      <c r="G124" s="48"/>
      <c r="H124" s="48"/>
      <c r="I124" s="16"/>
      <c r="J124" s="16"/>
      <c r="K124" s="48"/>
      <c r="L124" s="16"/>
      <c r="M124" s="16"/>
      <c r="N124" s="48"/>
      <c r="O124" s="16"/>
      <c r="P124" s="16"/>
      <c r="Q124" s="16"/>
      <c r="R124" s="16"/>
      <c r="S124" s="16"/>
      <c r="T124" s="50"/>
      <c r="U124" s="50"/>
      <c r="V124" s="50"/>
      <c r="W124" s="16"/>
      <c r="X124" s="16"/>
      <c r="Y124" s="16"/>
      <c r="Z124" s="16"/>
      <c r="AA124" s="48"/>
      <c r="AB124" s="16"/>
      <c r="AC124" s="16"/>
      <c r="AD124" s="16"/>
      <c r="AE124" s="16"/>
      <c r="AF124" s="16"/>
      <c r="AG124" s="16"/>
      <c r="AH124" s="16"/>
      <c r="AI124" s="16"/>
      <c r="AJ124" s="16"/>
      <c r="AK124" s="16"/>
      <c r="AL124" s="16"/>
      <c r="AM124" s="16"/>
      <c r="AN124" s="16"/>
      <c r="AO124" s="16"/>
      <c r="AP124" s="16"/>
    </row>
    <row r="125" spans="1:42" s="18" customFormat="1" x14ac:dyDescent="0.25">
      <c r="A125" s="48"/>
      <c r="B125" s="48"/>
      <c r="C125" s="48"/>
      <c r="D125" s="48"/>
      <c r="E125" s="48"/>
      <c r="F125" s="48"/>
      <c r="G125" s="48"/>
      <c r="H125" s="48"/>
      <c r="I125" s="16"/>
      <c r="J125" s="16"/>
      <c r="K125" s="48"/>
      <c r="L125" s="16"/>
      <c r="M125" s="16"/>
      <c r="N125" s="48"/>
      <c r="O125" s="16"/>
      <c r="P125" s="16"/>
      <c r="Q125" s="16"/>
      <c r="R125" s="16"/>
      <c r="S125" s="16"/>
      <c r="T125" s="50"/>
      <c r="U125" s="50"/>
      <c r="V125" s="50"/>
      <c r="W125" s="16"/>
      <c r="X125" s="16"/>
      <c r="Y125" s="16"/>
      <c r="Z125" s="16"/>
      <c r="AA125" s="48"/>
      <c r="AB125" s="16"/>
      <c r="AC125" s="16"/>
      <c r="AD125" s="16"/>
      <c r="AE125" s="16"/>
      <c r="AF125" s="16"/>
      <c r="AG125" s="16"/>
      <c r="AH125" s="16"/>
      <c r="AI125" s="16"/>
      <c r="AJ125" s="16"/>
      <c r="AK125" s="16"/>
      <c r="AL125" s="16"/>
      <c r="AM125" s="16"/>
      <c r="AN125" s="16"/>
      <c r="AO125" s="16"/>
      <c r="AP125" s="16"/>
    </row>
    <row r="126" spans="1:42" s="18" customFormat="1" x14ac:dyDescent="0.25">
      <c r="A126" s="48"/>
      <c r="B126" s="48"/>
      <c r="C126" s="48"/>
      <c r="D126" s="48"/>
      <c r="E126" s="48"/>
      <c r="F126" s="48"/>
      <c r="G126" s="48"/>
      <c r="H126" s="48"/>
      <c r="I126" s="16"/>
      <c r="J126" s="16"/>
      <c r="K126" s="48"/>
      <c r="L126" s="16"/>
      <c r="M126" s="16"/>
      <c r="N126" s="48"/>
      <c r="O126" s="16"/>
      <c r="P126" s="16"/>
      <c r="Q126" s="16"/>
      <c r="R126" s="16"/>
      <c r="S126" s="16"/>
      <c r="T126" s="50"/>
      <c r="U126" s="50"/>
      <c r="V126" s="50"/>
      <c r="W126" s="16"/>
      <c r="X126" s="16"/>
      <c r="Y126" s="16"/>
      <c r="Z126" s="16"/>
      <c r="AA126" s="48"/>
      <c r="AB126" s="16"/>
      <c r="AC126" s="16"/>
      <c r="AD126" s="16"/>
      <c r="AE126" s="16"/>
      <c r="AF126" s="16"/>
      <c r="AG126" s="16"/>
      <c r="AH126" s="16"/>
      <c r="AI126" s="16"/>
      <c r="AJ126" s="16"/>
      <c r="AK126" s="16"/>
      <c r="AL126" s="16"/>
      <c r="AM126" s="16"/>
      <c r="AN126" s="16"/>
      <c r="AO126" s="16"/>
      <c r="AP126" s="16"/>
    </row>
    <row r="127" spans="1:42" s="18" customFormat="1" x14ac:dyDescent="0.25">
      <c r="A127" s="48"/>
      <c r="B127" s="48"/>
      <c r="C127" s="48"/>
      <c r="D127" s="48"/>
      <c r="E127" s="48"/>
      <c r="F127" s="48"/>
      <c r="G127" s="48"/>
      <c r="H127" s="48"/>
      <c r="I127" s="16"/>
      <c r="J127" s="16"/>
      <c r="K127" s="48"/>
      <c r="L127" s="16"/>
      <c r="M127" s="16"/>
      <c r="N127" s="48"/>
      <c r="O127" s="16"/>
      <c r="P127" s="16"/>
      <c r="Q127" s="16"/>
      <c r="R127" s="16"/>
      <c r="S127" s="16"/>
      <c r="T127" s="50"/>
      <c r="U127" s="50"/>
      <c r="V127" s="50"/>
      <c r="W127" s="16"/>
      <c r="X127" s="16"/>
      <c r="Y127" s="16"/>
      <c r="Z127" s="16"/>
      <c r="AA127" s="48"/>
      <c r="AB127" s="16"/>
      <c r="AC127" s="16"/>
      <c r="AD127" s="16"/>
      <c r="AE127" s="16"/>
      <c r="AF127" s="16"/>
      <c r="AG127" s="16"/>
      <c r="AH127" s="16"/>
      <c r="AI127" s="16"/>
      <c r="AJ127" s="16"/>
      <c r="AK127" s="16"/>
      <c r="AL127" s="16"/>
      <c r="AM127" s="16"/>
      <c r="AN127" s="16"/>
      <c r="AO127" s="16"/>
      <c r="AP127" s="16"/>
    </row>
    <row r="128" spans="1:42" s="18" customFormat="1" x14ac:dyDescent="0.25">
      <c r="A128" s="48"/>
      <c r="B128" s="48"/>
      <c r="C128" s="48"/>
      <c r="D128" s="48"/>
      <c r="E128" s="48"/>
      <c r="F128" s="48"/>
      <c r="G128" s="48"/>
      <c r="H128" s="48"/>
      <c r="I128" s="16"/>
      <c r="J128" s="16"/>
      <c r="K128" s="48"/>
      <c r="L128" s="16"/>
      <c r="M128" s="16"/>
      <c r="N128" s="48"/>
      <c r="O128" s="16"/>
      <c r="P128" s="16"/>
      <c r="Q128" s="16"/>
      <c r="R128" s="16"/>
      <c r="S128" s="16"/>
      <c r="T128" s="50"/>
      <c r="U128" s="50"/>
      <c r="V128" s="50"/>
      <c r="W128" s="16"/>
      <c r="X128" s="16"/>
      <c r="Y128" s="16"/>
      <c r="Z128" s="16"/>
      <c r="AA128" s="48"/>
      <c r="AB128" s="16"/>
      <c r="AC128" s="16"/>
      <c r="AD128" s="16"/>
      <c r="AE128" s="16"/>
      <c r="AF128" s="16"/>
      <c r="AG128" s="16"/>
      <c r="AH128" s="16"/>
      <c r="AI128" s="16"/>
      <c r="AJ128" s="16"/>
      <c r="AK128" s="16"/>
      <c r="AL128" s="16"/>
      <c r="AM128" s="16"/>
      <c r="AN128" s="16"/>
      <c r="AO128" s="16"/>
      <c r="AP128" s="16"/>
    </row>
    <row r="129" spans="1:42" s="18" customFormat="1" x14ac:dyDescent="0.25">
      <c r="A129" s="48"/>
      <c r="B129" s="48"/>
      <c r="C129" s="48"/>
      <c r="D129" s="48"/>
      <c r="E129" s="48"/>
      <c r="F129" s="48"/>
      <c r="G129" s="48"/>
      <c r="H129" s="48"/>
      <c r="I129" s="16"/>
      <c r="J129" s="16"/>
      <c r="K129" s="48"/>
      <c r="L129" s="16"/>
      <c r="M129" s="16"/>
      <c r="N129" s="48"/>
      <c r="O129" s="16"/>
      <c r="P129" s="16"/>
      <c r="Q129" s="16"/>
      <c r="R129" s="16"/>
      <c r="S129" s="16"/>
      <c r="T129" s="50"/>
      <c r="U129" s="50"/>
      <c r="V129" s="50"/>
      <c r="W129" s="16"/>
      <c r="X129" s="16"/>
      <c r="Y129" s="16"/>
      <c r="Z129" s="16"/>
      <c r="AA129" s="48"/>
      <c r="AB129" s="16"/>
      <c r="AC129" s="16"/>
      <c r="AD129" s="16"/>
      <c r="AE129" s="16"/>
      <c r="AF129" s="16"/>
      <c r="AG129" s="16"/>
      <c r="AH129" s="16"/>
      <c r="AI129" s="16"/>
      <c r="AJ129" s="16"/>
      <c r="AK129" s="16"/>
      <c r="AL129" s="16"/>
      <c r="AM129" s="16"/>
      <c r="AN129" s="16"/>
      <c r="AO129" s="16"/>
      <c r="AP129" s="16"/>
    </row>
    <row r="130" spans="1:42" s="18" customFormat="1" x14ac:dyDescent="0.25">
      <c r="A130" s="48"/>
      <c r="B130" s="48"/>
      <c r="C130" s="48"/>
      <c r="D130" s="48"/>
      <c r="E130" s="48"/>
      <c r="F130" s="48"/>
      <c r="G130" s="48"/>
      <c r="H130" s="48"/>
      <c r="I130" s="16"/>
      <c r="J130" s="16"/>
      <c r="K130" s="48"/>
      <c r="L130" s="16"/>
      <c r="M130" s="16"/>
      <c r="N130" s="48"/>
      <c r="O130" s="16"/>
      <c r="P130" s="16"/>
      <c r="Q130" s="16"/>
      <c r="R130" s="16"/>
      <c r="S130" s="16"/>
      <c r="T130" s="50"/>
      <c r="U130" s="50"/>
      <c r="V130" s="50"/>
      <c r="W130" s="16"/>
      <c r="X130" s="16"/>
      <c r="Y130" s="16"/>
      <c r="Z130" s="16"/>
      <c r="AA130" s="48"/>
      <c r="AB130" s="16"/>
      <c r="AC130" s="16"/>
      <c r="AD130" s="16"/>
      <c r="AE130" s="16"/>
      <c r="AF130" s="16"/>
      <c r="AG130" s="16"/>
      <c r="AH130" s="16"/>
      <c r="AI130" s="16"/>
      <c r="AJ130" s="16"/>
      <c r="AK130" s="16"/>
      <c r="AL130" s="16"/>
      <c r="AM130" s="16"/>
      <c r="AN130" s="16"/>
      <c r="AO130" s="16"/>
      <c r="AP130" s="16"/>
    </row>
    <row r="131" spans="1:42" s="18" customFormat="1" x14ac:dyDescent="0.25">
      <c r="A131" s="48"/>
      <c r="B131" s="48"/>
      <c r="C131" s="48"/>
      <c r="D131" s="48"/>
      <c r="E131" s="48"/>
      <c r="F131" s="48"/>
      <c r="G131" s="48"/>
      <c r="H131" s="48"/>
      <c r="I131" s="16"/>
      <c r="J131" s="16"/>
      <c r="K131" s="48"/>
      <c r="L131" s="16"/>
      <c r="M131" s="16"/>
      <c r="N131" s="48"/>
      <c r="O131" s="16"/>
      <c r="P131" s="16"/>
      <c r="Q131" s="16"/>
      <c r="R131" s="16"/>
      <c r="S131" s="16"/>
      <c r="T131" s="50"/>
      <c r="U131" s="50"/>
      <c r="V131" s="50"/>
      <c r="W131" s="16"/>
      <c r="X131" s="16"/>
      <c r="Y131" s="16"/>
      <c r="Z131" s="16"/>
      <c r="AA131" s="48"/>
      <c r="AB131" s="16"/>
      <c r="AC131" s="16"/>
      <c r="AD131" s="16"/>
      <c r="AE131" s="16"/>
      <c r="AF131" s="16"/>
      <c r="AG131" s="16"/>
      <c r="AH131" s="16"/>
      <c r="AI131" s="16"/>
      <c r="AJ131" s="16"/>
      <c r="AK131" s="16"/>
      <c r="AL131" s="16"/>
      <c r="AM131" s="16"/>
      <c r="AN131" s="16"/>
      <c r="AO131" s="16"/>
      <c r="AP131" s="16"/>
    </row>
    <row r="132" spans="1:42" s="18" customFormat="1" x14ac:dyDescent="0.25">
      <c r="A132" s="48"/>
      <c r="B132" s="48"/>
      <c r="C132" s="48"/>
      <c r="D132" s="48"/>
      <c r="E132" s="48"/>
      <c r="F132" s="48"/>
      <c r="G132" s="48"/>
      <c r="H132" s="48"/>
      <c r="I132" s="16"/>
      <c r="J132" s="16"/>
      <c r="K132" s="48"/>
      <c r="L132" s="16"/>
      <c r="M132" s="16"/>
      <c r="N132" s="48"/>
      <c r="O132" s="16"/>
      <c r="P132" s="16"/>
      <c r="Q132" s="16"/>
      <c r="R132" s="16"/>
      <c r="S132" s="16"/>
      <c r="T132" s="50"/>
      <c r="U132" s="50"/>
      <c r="V132" s="50"/>
      <c r="W132" s="16"/>
      <c r="X132" s="16"/>
      <c r="Y132" s="16"/>
      <c r="Z132" s="16"/>
      <c r="AA132" s="48"/>
      <c r="AB132" s="16"/>
      <c r="AC132" s="16"/>
      <c r="AD132" s="16"/>
      <c r="AE132" s="16"/>
      <c r="AF132" s="16"/>
      <c r="AG132" s="16"/>
      <c r="AH132" s="16"/>
      <c r="AI132" s="16"/>
      <c r="AJ132" s="16"/>
      <c r="AK132" s="16"/>
      <c r="AL132" s="16"/>
      <c r="AM132" s="16"/>
      <c r="AN132" s="16"/>
      <c r="AO132" s="16"/>
      <c r="AP132" s="16"/>
    </row>
    <row r="133" spans="1:42" s="18" customFormat="1" x14ac:dyDescent="0.25">
      <c r="A133" s="48"/>
      <c r="B133" s="48"/>
      <c r="C133" s="48"/>
      <c r="D133" s="48"/>
      <c r="E133" s="48"/>
      <c r="F133" s="48"/>
      <c r="G133" s="48"/>
      <c r="H133" s="48"/>
      <c r="I133" s="16"/>
      <c r="J133" s="16"/>
      <c r="K133" s="48"/>
      <c r="L133" s="16"/>
      <c r="M133" s="16"/>
      <c r="N133" s="48"/>
      <c r="O133" s="16"/>
      <c r="P133" s="16"/>
      <c r="Q133" s="16"/>
      <c r="R133" s="16"/>
      <c r="S133" s="16"/>
      <c r="T133" s="50"/>
      <c r="U133" s="50"/>
      <c r="V133" s="50"/>
      <c r="W133" s="16"/>
      <c r="X133" s="16"/>
      <c r="Y133" s="16"/>
      <c r="Z133" s="16"/>
      <c r="AA133" s="48"/>
      <c r="AB133" s="16"/>
      <c r="AC133" s="16"/>
      <c r="AD133" s="16"/>
      <c r="AE133" s="16"/>
      <c r="AF133" s="16"/>
      <c r="AG133" s="16"/>
      <c r="AH133" s="16"/>
      <c r="AI133" s="16"/>
      <c r="AJ133" s="16"/>
      <c r="AK133" s="16"/>
      <c r="AL133" s="16"/>
      <c r="AM133" s="16"/>
      <c r="AN133" s="16"/>
      <c r="AO133" s="16"/>
      <c r="AP133" s="16"/>
    </row>
    <row r="134" spans="1:42" s="18" customFormat="1" x14ac:dyDescent="0.25">
      <c r="A134" s="48"/>
      <c r="B134" s="48"/>
      <c r="C134" s="48"/>
      <c r="D134" s="48"/>
      <c r="E134" s="48"/>
      <c r="F134" s="48"/>
      <c r="G134" s="48"/>
      <c r="H134" s="48"/>
      <c r="I134" s="16"/>
      <c r="J134" s="16"/>
      <c r="K134" s="48"/>
      <c r="L134" s="16"/>
      <c r="M134" s="16"/>
      <c r="N134" s="48"/>
      <c r="O134" s="16"/>
      <c r="P134" s="16"/>
      <c r="Q134" s="16"/>
      <c r="R134" s="16"/>
      <c r="S134" s="16"/>
      <c r="T134" s="50"/>
      <c r="U134" s="50"/>
      <c r="V134" s="50"/>
      <c r="W134" s="16"/>
      <c r="X134" s="16"/>
      <c r="Y134" s="16"/>
      <c r="Z134" s="16"/>
      <c r="AA134" s="48"/>
      <c r="AB134" s="16"/>
      <c r="AC134" s="16"/>
      <c r="AD134" s="16"/>
      <c r="AE134" s="16"/>
      <c r="AF134" s="16"/>
      <c r="AG134" s="16"/>
      <c r="AH134" s="16"/>
      <c r="AI134" s="16"/>
      <c r="AJ134" s="16"/>
      <c r="AK134" s="16"/>
      <c r="AL134" s="16"/>
      <c r="AM134" s="16"/>
      <c r="AN134" s="16"/>
      <c r="AO134" s="16"/>
      <c r="AP134" s="16"/>
    </row>
    <row r="135" spans="1:42" s="18" customFormat="1" x14ac:dyDescent="0.25">
      <c r="A135" s="48"/>
      <c r="B135" s="48"/>
      <c r="C135" s="48"/>
      <c r="D135" s="48"/>
      <c r="E135" s="48"/>
      <c r="F135" s="48"/>
      <c r="G135" s="48"/>
      <c r="H135" s="48"/>
      <c r="I135" s="16"/>
      <c r="J135" s="16"/>
      <c r="K135" s="48"/>
      <c r="L135" s="16"/>
      <c r="M135" s="16"/>
      <c r="N135" s="48"/>
      <c r="O135" s="16"/>
      <c r="P135" s="16"/>
      <c r="Q135" s="16"/>
      <c r="R135" s="16"/>
      <c r="S135" s="16"/>
      <c r="T135" s="50"/>
      <c r="U135" s="50"/>
      <c r="V135" s="50"/>
      <c r="W135" s="16"/>
      <c r="X135" s="16"/>
      <c r="Y135" s="16"/>
      <c r="Z135" s="16"/>
      <c r="AA135" s="48"/>
      <c r="AB135" s="16"/>
      <c r="AC135" s="16"/>
      <c r="AD135" s="16"/>
      <c r="AE135" s="16"/>
      <c r="AF135" s="16"/>
      <c r="AG135" s="16"/>
      <c r="AH135" s="16"/>
      <c r="AI135" s="16"/>
      <c r="AJ135" s="16"/>
      <c r="AK135" s="16"/>
      <c r="AL135" s="16"/>
      <c r="AM135" s="16"/>
      <c r="AN135" s="16"/>
      <c r="AO135" s="16"/>
      <c r="AP135" s="16"/>
    </row>
    <row r="136" spans="1:42" s="18" customFormat="1" x14ac:dyDescent="0.25">
      <c r="A136" s="48"/>
      <c r="B136" s="48"/>
      <c r="C136" s="48"/>
      <c r="D136" s="48"/>
      <c r="E136" s="48"/>
      <c r="F136" s="48"/>
      <c r="G136" s="48"/>
      <c r="H136" s="48"/>
      <c r="I136" s="16"/>
      <c r="J136" s="16"/>
      <c r="K136" s="48"/>
      <c r="L136" s="16"/>
      <c r="M136" s="16"/>
      <c r="N136" s="48"/>
      <c r="O136" s="16"/>
      <c r="P136" s="16"/>
      <c r="Q136" s="16"/>
      <c r="R136" s="16"/>
      <c r="S136" s="16"/>
      <c r="T136" s="50"/>
      <c r="U136" s="50"/>
      <c r="V136" s="50"/>
      <c r="W136" s="16"/>
      <c r="X136" s="16"/>
      <c r="Y136" s="16"/>
      <c r="Z136" s="16"/>
      <c r="AA136" s="48"/>
      <c r="AB136" s="16"/>
      <c r="AC136" s="16"/>
      <c r="AD136" s="16"/>
      <c r="AE136" s="16"/>
      <c r="AF136" s="16"/>
      <c r="AG136" s="16"/>
      <c r="AH136" s="16"/>
      <c r="AI136" s="16"/>
      <c r="AJ136" s="16"/>
      <c r="AK136" s="16"/>
      <c r="AL136" s="16"/>
      <c r="AM136" s="16"/>
      <c r="AN136" s="16"/>
      <c r="AO136" s="16"/>
      <c r="AP136" s="16"/>
    </row>
    <row r="137" spans="1:42" s="18" customFormat="1" x14ac:dyDescent="0.25">
      <c r="A137" s="48"/>
      <c r="B137" s="48"/>
      <c r="C137" s="48"/>
      <c r="D137" s="48"/>
      <c r="E137" s="48"/>
      <c r="F137" s="48"/>
      <c r="G137" s="48"/>
      <c r="H137" s="48"/>
      <c r="I137" s="16"/>
      <c r="J137" s="16"/>
      <c r="K137" s="48"/>
      <c r="L137" s="16"/>
      <c r="M137" s="16"/>
      <c r="N137" s="48"/>
      <c r="O137" s="16"/>
      <c r="P137" s="16"/>
      <c r="Q137" s="16"/>
      <c r="R137" s="16"/>
      <c r="S137" s="16"/>
      <c r="T137" s="50"/>
      <c r="U137" s="50"/>
      <c r="V137" s="50"/>
      <c r="W137" s="16"/>
      <c r="X137" s="16"/>
      <c r="Y137" s="16"/>
      <c r="Z137" s="16"/>
      <c r="AA137" s="48"/>
      <c r="AB137" s="16"/>
      <c r="AC137" s="16"/>
      <c r="AD137" s="16"/>
      <c r="AE137" s="16"/>
      <c r="AF137" s="16"/>
      <c r="AG137" s="16"/>
      <c r="AH137" s="16"/>
      <c r="AI137" s="16"/>
      <c r="AJ137" s="16"/>
      <c r="AK137" s="16"/>
      <c r="AL137" s="16"/>
      <c r="AM137" s="16"/>
      <c r="AN137" s="16"/>
      <c r="AO137" s="16"/>
      <c r="AP137" s="16"/>
    </row>
    <row r="138" spans="1:42" s="18" customFormat="1" x14ac:dyDescent="0.25">
      <c r="A138" s="48"/>
      <c r="B138" s="48"/>
      <c r="C138" s="48"/>
      <c r="D138" s="48"/>
      <c r="E138" s="48"/>
      <c r="F138" s="48"/>
      <c r="G138" s="48"/>
      <c r="H138" s="48"/>
      <c r="I138" s="16"/>
      <c r="J138" s="16"/>
      <c r="K138" s="48"/>
      <c r="L138" s="16"/>
      <c r="M138" s="16"/>
      <c r="N138" s="48"/>
      <c r="O138" s="16"/>
      <c r="P138" s="16"/>
      <c r="Q138" s="16"/>
      <c r="R138" s="16"/>
      <c r="S138" s="16"/>
      <c r="T138" s="50"/>
      <c r="U138" s="50"/>
      <c r="V138" s="50"/>
      <c r="W138" s="16"/>
      <c r="X138" s="16"/>
      <c r="Y138" s="16"/>
      <c r="Z138" s="16"/>
      <c r="AA138" s="48"/>
      <c r="AB138" s="16"/>
      <c r="AC138" s="16"/>
      <c r="AD138" s="16"/>
      <c r="AE138" s="16"/>
      <c r="AF138" s="16"/>
      <c r="AG138" s="16"/>
      <c r="AH138" s="16"/>
      <c r="AI138" s="16"/>
      <c r="AJ138" s="16"/>
      <c r="AK138" s="16"/>
      <c r="AL138" s="16"/>
      <c r="AM138" s="16"/>
      <c r="AN138" s="16"/>
      <c r="AO138" s="16"/>
      <c r="AP138" s="16"/>
    </row>
    <row r="139" spans="1:42" s="18" customFormat="1" x14ac:dyDescent="0.25">
      <c r="A139" s="48"/>
      <c r="B139" s="48"/>
      <c r="C139" s="48"/>
      <c r="D139" s="48"/>
      <c r="E139" s="48"/>
      <c r="F139" s="48"/>
      <c r="G139" s="48"/>
      <c r="H139" s="48"/>
      <c r="I139" s="16"/>
      <c r="J139" s="16"/>
      <c r="K139" s="48"/>
      <c r="L139" s="16"/>
      <c r="M139" s="16"/>
      <c r="N139" s="48"/>
      <c r="O139" s="16"/>
      <c r="P139" s="16"/>
      <c r="Q139" s="16"/>
      <c r="R139" s="16"/>
      <c r="S139" s="16"/>
      <c r="T139" s="50"/>
      <c r="U139" s="50"/>
      <c r="V139" s="50"/>
      <c r="W139" s="16"/>
      <c r="X139" s="16"/>
      <c r="Y139" s="16"/>
      <c r="Z139" s="16"/>
      <c r="AA139" s="48"/>
      <c r="AB139" s="16"/>
      <c r="AC139" s="16"/>
      <c r="AD139" s="16"/>
      <c r="AE139" s="16"/>
      <c r="AF139" s="16"/>
      <c r="AG139" s="16"/>
      <c r="AH139" s="16"/>
      <c r="AI139" s="16"/>
      <c r="AJ139" s="16"/>
      <c r="AK139" s="16"/>
      <c r="AL139" s="16"/>
      <c r="AM139" s="16"/>
      <c r="AN139" s="16"/>
      <c r="AO139" s="16"/>
      <c r="AP139" s="16"/>
    </row>
    <row r="140" spans="1:42" s="18" customFormat="1" x14ac:dyDescent="0.25">
      <c r="A140" s="48"/>
      <c r="B140" s="48"/>
      <c r="C140" s="48"/>
      <c r="D140" s="48"/>
      <c r="E140" s="48"/>
      <c r="F140" s="48"/>
      <c r="G140" s="48"/>
      <c r="H140" s="48"/>
      <c r="I140" s="16"/>
      <c r="J140" s="16"/>
      <c r="K140" s="48"/>
      <c r="L140" s="16"/>
      <c r="M140" s="16"/>
      <c r="N140" s="48"/>
      <c r="O140" s="16"/>
      <c r="P140" s="16"/>
      <c r="Q140" s="16"/>
      <c r="R140" s="16"/>
      <c r="S140" s="16"/>
      <c r="T140" s="50"/>
      <c r="U140" s="50"/>
      <c r="V140" s="50"/>
      <c r="W140" s="16"/>
      <c r="X140" s="16"/>
      <c r="Y140" s="16"/>
      <c r="Z140" s="16"/>
      <c r="AA140" s="48"/>
      <c r="AB140" s="16"/>
      <c r="AC140" s="16"/>
      <c r="AD140" s="16"/>
      <c r="AE140" s="16"/>
      <c r="AF140" s="16"/>
      <c r="AG140" s="16"/>
      <c r="AH140" s="16"/>
      <c r="AI140" s="16"/>
      <c r="AJ140" s="16"/>
      <c r="AK140" s="16"/>
      <c r="AL140" s="16"/>
      <c r="AM140" s="16"/>
      <c r="AN140" s="16"/>
      <c r="AO140" s="16"/>
      <c r="AP140" s="16"/>
    </row>
    <row r="141" spans="1:42" s="18" customFormat="1" x14ac:dyDescent="0.25">
      <c r="A141" s="48"/>
      <c r="B141" s="48"/>
      <c r="C141" s="48"/>
      <c r="D141" s="48"/>
      <c r="E141" s="48"/>
      <c r="F141" s="48"/>
      <c r="G141" s="48"/>
      <c r="H141" s="48"/>
      <c r="I141" s="16"/>
      <c r="J141" s="16"/>
      <c r="K141" s="48"/>
      <c r="L141" s="16"/>
      <c r="M141" s="16"/>
      <c r="N141" s="48"/>
      <c r="O141" s="16"/>
      <c r="P141" s="16"/>
      <c r="Q141" s="16"/>
      <c r="R141" s="16"/>
      <c r="S141" s="16"/>
      <c r="T141" s="50"/>
      <c r="U141" s="50"/>
      <c r="V141" s="50"/>
      <c r="W141" s="16"/>
      <c r="X141" s="16"/>
      <c r="Y141" s="16"/>
      <c r="Z141" s="16"/>
      <c r="AA141" s="48"/>
      <c r="AB141" s="16"/>
      <c r="AC141" s="16"/>
      <c r="AD141" s="16"/>
      <c r="AE141" s="16"/>
      <c r="AF141" s="16"/>
      <c r="AG141" s="16"/>
      <c r="AH141" s="16"/>
      <c r="AI141" s="16"/>
      <c r="AJ141" s="16"/>
      <c r="AK141" s="16"/>
      <c r="AL141" s="16"/>
      <c r="AM141" s="16"/>
      <c r="AN141" s="16"/>
      <c r="AO141" s="16"/>
      <c r="AP141" s="16"/>
    </row>
    <row r="142" spans="1:42" s="18" customFormat="1" x14ac:dyDescent="0.25">
      <c r="A142" s="48"/>
      <c r="B142" s="48"/>
      <c r="C142" s="48"/>
      <c r="D142" s="48"/>
      <c r="E142" s="48"/>
      <c r="F142" s="48"/>
      <c r="G142" s="48"/>
      <c r="H142" s="48"/>
      <c r="I142" s="16"/>
      <c r="J142" s="16"/>
      <c r="K142" s="48"/>
      <c r="L142" s="16"/>
      <c r="M142" s="16"/>
      <c r="N142" s="48"/>
      <c r="O142" s="16"/>
      <c r="P142" s="16"/>
      <c r="Q142" s="16"/>
      <c r="R142" s="16"/>
      <c r="S142" s="16"/>
      <c r="T142" s="50"/>
      <c r="U142" s="50"/>
      <c r="V142" s="50"/>
      <c r="W142" s="16"/>
      <c r="X142" s="16"/>
      <c r="Y142" s="16"/>
      <c r="Z142" s="16"/>
      <c r="AA142" s="48"/>
      <c r="AB142" s="16"/>
      <c r="AC142" s="16"/>
      <c r="AD142" s="16"/>
      <c r="AE142" s="16"/>
      <c r="AF142" s="16"/>
      <c r="AG142" s="16"/>
      <c r="AH142" s="16"/>
      <c r="AI142" s="16"/>
      <c r="AJ142" s="16"/>
      <c r="AK142" s="16"/>
      <c r="AL142" s="16"/>
      <c r="AM142" s="16"/>
      <c r="AN142" s="16"/>
      <c r="AO142" s="16"/>
      <c r="AP142" s="16"/>
    </row>
    <row r="143" spans="1:42" s="18" customFormat="1" x14ac:dyDescent="0.25">
      <c r="A143" s="48"/>
      <c r="B143" s="48"/>
      <c r="C143" s="48"/>
      <c r="D143" s="48"/>
      <c r="E143" s="48"/>
      <c r="F143" s="48"/>
      <c r="G143" s="48"/>
      <c r="H143" s="48"/>
      <c r="I143" s="16"/>
      <c r="J143" s="16"/>
      <c r="K143" s="48"/>
      <c r="L143" s="16"/>
      <c r="M143" s="16"/>
      <c r="N143" s="48"/>
      <c r="O143" s="16"/>
      <c r="P143" s="16"/>
      <c r="Q143" s="16"/>
      <c r="R143" s="16"/>
      <c r="S143" s="16"/>
      <c r="T143" s="50"/>
      <c r="U143" s="50"/>
      <c r="V143" s="50"/>
      <c r="W143" s="16"/>
      <c r="X143" s="16"/>
      <c r="Y143" s="16"/>
      <c r="Z143" s="16"/>
      <c r="AA143" s="48"/>
      <c r="AB143" s="16"/>
      <c r="AC143" s="16"/>
      <c r="AD143" s="16"/>
      <c r="AE143" s="16"/>
      <c r="AF143" s="16"/>
      <c r="AG143" s="16"/>
      <c r="AH143" s="16"/>
      <c r="AI143" s="16"/>
      <c r="AJ143" s="16"/>
      <c r="AK143" s="16"/>
      <c r="AL143" s="16"/>
      <c r="AM143" s="16"/>
      <c r="AN143" s="16"/>
      <c r="AO143" s="16"/>
      <c r="AP143" s="16"/>
    </row>
    <row r="144" spans="1:42" s="18" customFormat="1" x14ac:dyDescent="0.25">
      <c r="A144" s="48"/>
      <c r="B144" s="48"/>
      <c r="C144" s="48"/>
      <c r="D144" s="48"/>
      <c r="E144" s="48"/>
      <c r="F144" s="48"/>
      <c r="G144" s="48"/>
      <c r="H144" s="48"/>
      <c r="I144" s="16"/>
      <c r="J144" s="16"/>
      <c r="K144" s="48"/>
      <c r="L144" s="16"/>
      <c r="M144" s="16"/>
      <c r="N144" s="48"/>
      <c r="O144" s="16"/>
      <c r="P144" s="16"/>
      <c r="Q144" s="16"/>
      <c r="R144" s="16"/>
      <c r="S144" s="16"/>
      <c r="T144" s="50"/>
      <c r="U144" s="50"/>
      <c r="V144" s="50"/>
      <c r="W144" s="16"/>
      <c r="X144" s="16"/>
      <c r="Y144" s="16"/>
      <c r="Z144" s="16"/>
      <c r="AA144" s="48"/>
      <c r="AB144" s="16"/>
      <c r="AC144" s="16"/>
      <c r="AD144" s="16"/>
      <c r="AE144" s="16"/>
      <c r="AF144" s="16"/>
      <c r="AG144" s="16"/>
      <c r="AH144" s="16"/>
      <c r="AI144" s="16"/>
      <c r="AJ144" s="16"/>
      <c r="AK144" s="16"/>
      <c r="AL144" s="16"/>
      <c r="AM144" s="16"/>
      <c r="AN144" s="16"/>
      <c r="AO144" s="16"/>
      <c r="AP144" s="16"/>
    </row>
    <row r="145" spans="1:42" s="18" customFormat="1" x14ac:dyDescent="0.25">
      <c r="A145" s="48"/>
      <c r="B145" s="48"/>
      <c r="C145" s="48"/>
      <c r="D145" s="48"/>
      <c r="E145" s="48"/>
      <c r="F145" s="48"/>
      <c r="G145" s="48"/>
      <c r="H145" s="48"/>
      <c r="I145" s="16"/>
      <c r="J145" s="16"/>
      <c r="K145" s="48"/>
      <c r="L145" s="16"/>
      <c r="M145" s="16"/>
      <c r="N145" s="48"/>
      <c r="O145" s="16"/>
      <c r="P145" s="16"/>
      <c r="Q145" s="16"/>
      <c r="R145" s="16"/>
      <c r="S145" s="16"/>
      <c r="T145" s="50"/>
      <c r="U145" s="50"/>
      <c r="V145" s="50"/>
      <c r="W145" s="16"/>
      <c r="X145" s="16"/>
      <c r="Y145" s="16"/>
      <c r="Z145" s="16"/>
      <c r="AA145" s="48"/>
      <c r="AB145" s="16"/>
      <c r="AC145" s="16"/>
      <c r="AD145" s="16"/>
      <c r="AE145" s="16"/>
      <c r="AF145" s="16"/>
      <c r="AG145" s="16"/>
      <c r="AH145" s="16"/>
      <c r="AI145" s="16"/>
      <c r="AJ145" s="16"/>
      <c r="AK145" s="16"/>
      <c r="AL145" s="16"/>
      <c r="AM145" s="16"/>
      <c r="AN145" s="16"/>
      <c r="AO145" s="16"/>
      <c r="AP145" s="16"/>
    </row>
    <row r="146" spans="1:42" s="18" customFormat="1" x14ac:dyDescent="0.25">
      <c r="A146" s="48"/>
      <c r="B146" s="48"/>
      <c r="C146" s="48"/>
      <c r="D146" s="48"/>
      <c r="E146" s="48"/>
      <c r="F146" s="48"/>
      <c r="G146" s="48"/>
      <c r="H146" s="48"/>
      <c r="I146" s="16"/>
      <c r="J146" s="16"/>
      <c r="K146" s="48"/>
      <c r="L146" s="16"/>
      <c r="M146" s="16"/>
      <c r="N146" s="48"/>
      <c r="O146" s="16"/>
      <c r="P146" s="16"/>
      <c r="Q146" s="16"/>
      <c r="R146" s="16"/>
      <c r="S146" s="16"/>
      <c r="T146" s="50"/>
      <c r="U146" s="50"/>
      <c r="V146" s="50"/>
      <c r="W146" s="16"/>
      <c r="X146" s="16"/>
      <c r="Y146" s="16"/>
      <c r="Z146" s="16"/>
      <c r="AA146" s="48"/>
      <c r="AB146" s="16"/>
      <c r="AC146" s="16"/>
      <c r="AD146" s="16"/>
      <c r="AE146" s="16"/>
      <c r="AF146" s="16"/>
      <c r="AG146" s="16"/>
      <c r="AH146" s="16"/>
      <c r="AI146" s="16"/>
      <c r="AJ146" s="16"/>
      <c r="AK146" s="16"/>
      <c r="AL146" s="16"/>
      <c r="AM146" s="16"/>
      <c r="AN146" s="16"/>
      <c r="AO146" s="16"/>
      <c r="AP146" s="16"/>
    </row>
    <row r="147" spans="1:42" s="18" customFormat="1" x14ac:dyDescent="0.25">
      <c r="A147" s="48"/>
      <c r="B147" s="48"/>
      <c r="C147" s="48"/>
      <c r="D147" s="48"/>
      <c r="E147" s="48"/>
      <c r="F147" s="48"/>
      <c r="G147" s="48"/>
      <c r="H147" s="48"/>
      <c r="I147" s="16"/>
      <c r="J147" s="16"/>
      <c r="K147" s="48"/>
      <c r="L147" s="16"/>
      <c r="M147" s="16"/>
      <c r="N147" s="48"/>
      <c r="O147" s="16"/>
      <c r="P147" s="16"/>
      <c r="Q147" s="16"/>
      <c r="R147" s="16"/>
      <c r="S147" s="16"/>
      <c r="T147" s="50"/>
      <c r="U147" s="50"/>
      <c r="V147" s="50"/>
      <c r="W147" s="16"/>
      <c r="X147" s="16"/>
      <c r="Y147" s="16"/>
      <c r="Z147" s="16"/>
      <c r="AA147" s="48"/>
      <c r="AB147" s="16"/>
      <c r="AC147" s="16"/>
      <c r="AD147" s="16"/>
      <c r="AE147" s="16"/>
      <c r="AF147" s="16"/>
      <c r="AG147" s="16"/>
      <c r="AH147" s="16"/>
      <c r="AI147" s="16"/>
      <c r="AJ147" s="16"/>
      <c r="AK147" s="16"/>
      <c r="AL147" s="16"/>
      <c r="AM147" s="16"/>
      <c r="AN147" s="16"/>
      <c r="AO147" s="16"/>
      <c r="AP147" s="16"/>
    </row>
    <row r="148" spans="1:42" s="18" customFormat="1" x14ac:dyDescent="0.25">
      <c r="A148" s="48"/>
      <c r="B148" s="48"/>
      <c r="C148" s="48"/>
      <c r="D148" s="48"/>
      <c r="E148" s="48"/>
      <c r="F148" s="48"/>
      <c r="G148" s="48"/>
      <c r="H148" s="48"/>
      <c r="I148" s="16"/>
      <c r="J148" s="16"/>
      <c r="K148" s="48"/>
      <c r="L148" s="16"/>
      <c r="M148" s="16"/>
      <c r="N148" s="48"/>
      <c r="O148" s="16"/>
      <c r="P148" s="16"/>
      <c r="Q148" s="16"/>
      <c r="R148" s="16"/>
      <c r="S148" s="16"/>
      <c r="T148" s="50"/>
      <c r="U148" s="50"/>
      <c r="V148" s="50"/>
      <c r="W148" s="16"/>
      <c r="X148" s="16"/>
      <c r="Y148" s="16"/>
      <c r="Z148" s="16"/>
      <c r="AA148" s="48"/>
      <c r="AB148" s="16"/>
      <c r="AC148" s="16"/>
      <c r="AD148" s="16"/>
      <c r="AE148" s="16"/>
      <c r="AF148" s="16"/>
      <c r="AG148" s="16"/>
      <c r="AH148" s="16"/>
      <c r="AI148" s="16"/>
      <c r="AJ148" s="16"/>
      <c r="AK148" s="16"/>
      <c r="AL148" s="16"/>
      <c r="AM148" s="16"/>
      <c r="AN148" s="16"/>
      <c r="AO148" s="16"/>
      <c r="AP148" s="16"/>
    </row>
    <row r="149" spans="1:42" s="18" customFormat="1" x14ac:dyDescent="0.25">
      <c r="A149" s="48"/>
      <c r="B149" s="48"/>
      <c r="C149" s="48"/>
      <c r="D149" s="48"/>
      <c r="E149" s="48"/>
      <c r="F149" s="48"/>
      <c r="G149" s="48"/>
      <c r="H149" s="48"/>
      <c r="I149" s="16"/>
      <c r="J149" s="16"/>
      <c r="K149" s="48"/>
      <c r="L149" s="16"/>
      <c r="M149" s="16"/>
      <c r="N149" s="48"/>
      <c r="O149" s="16"/>
      <c r="P149" s="16"/>
      <c r="Q149" s="16"/>
      <c r="R149" s="16"/>
      <c r="S149" s="16"/>
      <c r="T149" s="50"/>
      <c r="U149" s="50"/>
      <c r="V149" s="50"/>
      <c r="W149" s="16"/>
      <c r="X149" s="16"/>
      <c r="Y149" s="16"/>
      <c r="Z149" s="16"/>
      <c r="AA149" s="48"/>
      <c r="AB149" s="16"/>
      <c r="AC149" s="16"/>
      <c r="AD149" s="16"/>
      <c r="AE149" s="16"/>
      <c r="AF149" s="16"/>
      <c r="AG149" s="16"/>
      <c r="AH149" s="16"/>
      <c r="AI149" s="16"/>
      <c r="AJ149" s="16"/>
      <c r="AK149" s="16"/>
      <c r="AL149" s="16"/>
      <c r="AM149" s="16"/>
      <c r="AN149" s="16"/>
      <c r="AO149" s="16"/>
      <c r="AP149" s="16"/>
    </row>
    <row r="150" spans="1:42" s="18" customFormat="1" x14ac:dyDescent="0.25">
      <c r="A150" s="48"/>
      <c r="B150" s="48"/>
      <c r="C150" s="48"/>
      <c r="D150" s="48"/>
      <c r="E150" s="48"/>
      <c r="F150" s="48"/>
      <c r="G150" s="48"/>
      <c r="H150" s="48"/>
      <c r="I150" s="16"/>
      <c r="J150" s="16"/>
      <c r="K150" s="48"/>
      <c r="L150" s="16"/>
      <c r="M150" s="16"/>
      <c r="N150" s="48"/>
      <c r="O150" s="16"/>
      <c r="P150" s="16"/>
      <c r="Q150" s="16"/>
      <c r="R150" s="16"/>
      <c r="S150" s="16"/>
      <c r="T150" s="50"/>
      <c r="U150" s="50"/>
      <c r="V150" s="50"/>
      <c r="W150" s="16"/>
      <c r="X150" s="16"/>
      <c r="Y150" s="16"/>
      <c r="Z150" s="16"/>
      <c r="AA150" s="48"/>
      <c r="AB150" s="16"/>
      <c r="AC150" s="16"/>
      <c r="AD150" s="16"/>
      <c r="AE150" s="16"/>
      <c r="AF150" s="16"/>
      <c r="AG150" s="16"/>
      <c r="AH150" s="16"/>
      <c r="AI150" s="16"/>
      <c r="AJ150" s="16"/>
      <c r="AK150" s="16"/>
      <c r="AL150" s="16"/>
      <c r="AM150" s="16"/>
      <c r="AN150" s="16"/>
      <c r="AO150" s="16"/>
      <c r="AP150" s="16"/>
    </row>
    <row r="151" spans="1:42" s="18" customFormat="1" x14ac:dyDescent="0.25">
      <c r="A151" s="48"/>
      <c r="B151" s="48"/>
      <c r="C151" s="48"/>
      <c r="D151" s="48"/>
      <c r="E151" s="48"/>
      <c r="F151" s="48"/>
      <c r="G151" s="48"/>
      <c r="H151" s="48"/>
      <c r="I151" s="16"/>
      <c r="J151" s="16"/>
      <c r="K151" s="48"/>
      <c r="L151" s="16"/>
      <c r="M151" s="16"/>
      <c r="N151" s="48"/>
      <c r="O151" s="16"/>
      <c r="P151" s="16"/>
      <c r="Q151" s="16"/>
      <c r="R151" s="16"/>
      <c r="S151" s="16"/>
      <c r="T151" s="50"/>
      <c r="U151" s="50"/>
      <c r="V151" s="50"/>
      <c r="W151" s="16"/>
      <c r="X151" s="16"/>
      <c r="Y151" s="16"/>
      <c r="Z151" s="16"/>
      <c r="AA151" s="48"/>
      <c r="AB151" s="16"/>
      <c r="AC151" s="16"/>
      <c r="AD151" s="16"/>
      <c r="AE151" s="16"/>
      <c r="AF151" s="16"/>
      <c r="AG151" s="16"/>
      <c r="AH151" s="16"/>
      <c r="AI151" s="16"/>
      <c r="AJ151" s="16"/>
      <c r="AK151" s="16"/>
      <c r="AL151" s="16"/>
      <c r="AM151" s="16"/>
      <c r="AN151" s="16"/>
      <c r="AO151" s="16"/>
      <c r="AP151" s="16"/>
    </row>
    <row r="152" spans="1:42" s="18" customFormat="1" x14ac:dyDescent="0.25">
      <c r="A152" s="48"/>
      <c r="B152" s="48"/>
      <c r="C152" s="48"/>
      <c r="D152" s="48"/>
      <c r="E152" s="48"/>
      <c r="F152" s="48"/>
      <c r="G152" s="48"/>
      <c r="H152" s="48"/>
      <c r="I152" s="16"/>
      <c r="J152" s="16"/>
      <c r="K152" s="48"/>
      <c r="L152" s="16"/>
      <c r="M152" s="16"/>
      <c r="N152" s="48"/>
      <c r="O152" s="16"/>
      <c r="P152" s="16"/>
      <c r="Q152" s="16"/>
      <c r="R152" s="16"/>
      <c r="S152" s="16"/>
      <c r="T152" s="50"/>
      <c r="U152" s="50"/>
      <c r="V152" s="50"/>
      <c r="W152" s="16"/>
      <c r="X152" s="16"/>
      <c r="Y152" s="16"/>
      <c r="Z152" s="16"/>
      <c r="AA152" s="48"/>
      <c r="AB152" s="16"/>
      <c r="AC152" s="16"/>
      <c r="AD152" s="16"/>
      <c r="AE152" s="16"/>
      <c r="AF152" s="16"/>
      <c r="AG152" s="16"/>
      <c r="AH152" s="16"/>
      <c r="AI152" s="16"/>
      <c r="AJ152" s="16"/>
      <c r="AK152" s="16"/>
      <c r="AL152" s="16"/>
      <c r="AM152" s="16"/>
      <c r="AN152" s="16"/>
      <c r="AO152" s="16"/>
      <c r="AP152" s="16"/>
    </row>
    <row r="153" spans="1:42" s="18" customFormat="1" x14ac:dyDescent="0.25">
      <c r="A153" s="48"/>
      <c r="B153" s="48"/>
      <c r="C153" s="48"/>
      <c r="D153" s="48"/>
      <c r="E153" s="48"/>
      <c r="F153" s="48"/>
      <c r="G153" s="48"/>
      <c r="H153" s="48"/>
      <c r="I153" s="16"/>
      <c r="J153" s="16"/>
      <c r="K153" s="48"/>
      <c r="L153" s="16"/>
      <c r="M153" s="16"/>
      <c r="N153" s="48"/>
      <c r="O153" s="16"/>
      <c r="P153" s="16"/>
      <c r="Q153" s="16"/>
      <c r="R153" s="16"/>
      <c r="S153" s="16"/>
      <c r="T153" s="50"/>
      <c r="U153" s="50"/>
      <c r="V153" s="50"/>
      <c r="W153" s="16"/>
      <c r="X153" s="16"/>
      <c r="Y153" s="16"/>
      <c r="Z153" s="16"/>
      <c r="AA153" s="48"/>
      <c r="AB153" s="16"/>
      <c r="AC153" s="16"/>
      <c r="AD153" s="16"/>
      <c r="AE153" s="16"/>
      <c r="AF153" s="16"/>
      <c r="AG153" s="16"/>
      <c r="AH153" s="16"/>
      <c r="AI153" s="16"/>
      <c r="AJ153" s="16"/>
      <c r="AK153" s="16"/>
      <c r="AL153" s="16"/>
      <c r="AM153" s="16"/>
      <c r="AN153" s="16"/>
      <c r="AO153" s="16"/>
      <c r="AP153" s="16"/>
    </row>
    <row r="154" spans="1:42" s="18" customFormat="1" x14ac:dyDescent="0.25">
      <c r="A154" s="48"/>
      <c r="B154" s="48"/>
      <c r="C154" s="48"/>
      <c r="D154" s="48"/>
      <c r="E154" s="48"/>
      <c r="F154" s="48"/>
      <c r="G154" s="48"/>
      <c r="H154" s="48"/>
      <c r="I154" s="16"/>
      <c r="J154" s="16"/>
      <c r="K154" s="48"/>
      <c r="L154" s="16"/>
      <c r="M154" s="16"/>
      <c r="N154" s="48"/>
      <c r="O154" s="16"/>
      <c r="P154" s="16"/>
      <c r="Q154" s="16"/>
      <c r="R154" s="16"/>
      <c r="S154" s="16"/>
      <c r="T154" s="50"/>
      <c r="U154" s="50"/>
      <c r="V154" s="50"/>
      <c r="W154" s="16"/>
      <c r="X154" s="16"/>
      <c r="Y154" s="16"/>
      <c r="Z154" s="16"/>
      <c r="AA154" s="48"/>
      <c r="AB154" s="16"/>
      <c r="AC154" s="16"/>
      <c r="AD154" s="16"/>
      <c r="AE154" s="16"/>
      <c r="AF154" s="16"/>
      <c r="AG154" s="16"/>
      <c r="AH154" s="16"/>
      <c r="AI154" s="16"/>
      <c r="AJ154" s="16"/>
      <c r="AK154" s="16"/>
      <c r="AL154" s="16"/>
      <c r="AM154" s="16"/>
      <c r="AN154" s="16"/>
      <c r="AO154" s="16"/>
      <c r="AP154" s="16"/>
    </row>
    <row r="155" spans="1:42" s="18" customFormat="1" x14ac:dyDescent="0.25">
      <c r="A155" s="48"/>
      <c r="B155" s="48"/>
      <c r="C155" s="48"/>
      <c r="D155" s="48"/>
      <c r="E155" s="48"/>
      <c r="F155" s="48"/>
      <c r="G155" s="48"/>
      <c r="H155" s="48"/>
      <c r="I155" s="16"/>
      <c r="J155" s="16"/>
      <c r="K155" s="48"/>
      <c r="L155" s="16"/>
      <c r="M155" s="16"/>
      <c r="N155" s="48"/>
      <c r="O155" s="16"/>
      <c r="P155" s="16"/>
      <c r="Q155" s="16"/>
      <c r="R155" s="16"/>
      <c r="S155" s="16"/>
      <c r="T155" s="50"/>
      <c r="U155" s="50"/>
      <c r="V155" s="50"/>
      <c r="W155" s="16"/>
      <c r="X155" s="16"/>
      <c r="Y155" s="16"/>
      <c r="Z155" s="16"/>
      <c r="AA155" s="48"/>
      <c r="AB155" s="16"/>
      <c r="AC155" s="16"/>
      <c r="AD155" s="16"/>
      <c r="AE155" s="16"/>
      <c r="AF155" s="16"/>
      <c r="AG155" s="16"/>
      <c r="AH155" s="16"/>
      <c r="AI155" s="16"/>
      <c r="AJ155" s="16"/>
      <c r="AK155" s="16"/>
      <c r="AL155" s="16"/>
      <c r="AM155" s="16"/>
      <c r="AN155" s="16"/>
      <c r="AO155" s="16"/>
      <c r="AP155" s="16"/>
    </row>
    <row r="156" spans="1:42" s="18" customFormat="1" x14ac:dyDescent="0.25">
      <c r="A156" s="48"/>
      <c r="B156" s="48"/>
      <c r="C156" s="48"/>
      <c r="D156" s="48"/>
      <c r="E156" s="48"/>
      <c r="F156" s="48"/>
      <c r="G156" s="48"/>
      <c r="H156" s="48"/>
      <c r="I156" s="16"/>
      <c r="J156" s="16"/>
      <c r="K156" s="48"/>
      <c r="L156" s="16"/>
      <c r="M156" s="16"/>
      <c r="N156" s="48"/>
      <c r="O156" s="16"/>
      <c r="P156" s="16"/>
      <c r="Q156" s="16"/>
      <c r="R156" s="16"/>
      <c r="S156" s="16"/>
      <c r="T156" s="50"/>
      <c r="U156" s="50"/>
      <c r="V156" s="50"/>
      <c r="W156" s="16"/>
      <c r="X156" s="16"/>
      <c r="Y156" s="16"/>
      <c r="Z156" s="16"/>
      <c r="AA156" s="48"/>
      <c r="AB156" s="16"/>
      <c r="AC156" s="16"/>
      <c r="AD156" s="16"/>
      <c r="AE156" s="16"/>
      <c r="AF156" s="16"/>
      <c r="AG156" s="16"/>
      <c r="AH156" s="16"/>
      <c r="AI156" s="16"/>
      <c r="AJ156" s="16"/>
      <c r="AK156" s="16"/>
      <c r="AL156" s="16"/>
      <c r="AM156" s="16"/>
      <c r="AN156" s="16"/>
      <c r="AO156" s="16"/>
      <c r="AP156" s="16"/>
    </row>
    <row r="157" spans="1:42" s="18" customFormat="1" x14ac:dyDescent="0.25">
      <c r="A157" s="48"/>
      <c r="B157" s="48"/>
      <c r="C157" s="48"/>
      <c r="D157" s="48"/>
      <c r="E157" s="48"/>
      <c r="F157" s="48"/>
      <c r="G157" s="48"/>
      <c r="H157" s="48"/>
      <c r="I157" s="16"/>
      <c r="J157" s="16"/>
      <c r="K157" s="48"/>
      <c r="L157" s="16"/>
      <c r="M157" s="16"/>
      <c r="N157" s="48"/>
      <c r="O157" s="16"/>
      <c r="P157" s="16"/>
      <c r="Q157" s="16"/>
      <c r="R157" s="16"/>
      <c r="S157" s="16"/>
      <c r="T157" s="50"/>
      <c r="U157" s="50"/>
      <c r="V157" s="50"/>
      <c r="W157" s="16"/>
      <c r="X157" s="16"/>
      <c r="Y157" s="16"/>
      <c r="Z157" s="16"/>
      <c r="AA157" s="48"/>
      <c r="AB157" s="16"/>
      <c r="AC157" s="16"/>
      <c r="AD157" s="16"/>
      <c r="AE157" s="16"/>
      <c r="AF157" s="16"/>
      <c r="AG157" s="16"/>
      <c r="AH157" s="16"/>
      <c r="AI157" s="16"/>
      <c r="AJ157" s="16"/>
      <c r="AK157" s="16"/>
      <c r="AL157" s="16"/>
      <c r="AM157" s="16"/>
      <c r="AN157" s="16"/>
      <c r="AO157" s="16"/>
      <c r="AP157" s="16"/>
    </row>
    <row r="158" spans="1:42" s="18" customFormat="1" x14ac:dyDescent="0.25">
      <c r="A158" s="48"/>
      <c r="B158" s="48"/>
      <c r="C158" s="48"/>
      <c r="D158" s="48"/>
      <c r="E158" s="48"/>
      <c r="F158" s="48"/>
      <c r="G158" s="48"/>
      <c r="H158" s="48"/>
      <c r="I158" s="16"/>
      <c r="J158" s="16"/>
      <c r="K158" s="48"/>
      <c r="L158" s="16"/>
      <c r="M158" s="16"/>
      <c r="N158" s="48"/>
      <c r="O158" s="16"/>
      <c r="P158" s="16"/>
      <c r="Q158" s="16"/>
      <c r="R158" s="16"/>
      <c r="S158" s="16"/>
      <c r="T158" s="50"/>
      <c r="U158" s="50"/>
      <c r="V158" s="50"/>
      <c r="W158" s="16"/>
      <c r="X158" s="16"/>
      <c r="Y158" s="16"/>
      <c r="Z158" s="16"/>
      <c r="AA158" s="48"/>
      <c r="AB158" s="16"/>
      <c r="AC158" s="16"/>
      <c r="AD158" s="16"/>
      <c r="AE158" s="16"/>
      <c r="AF158" s="16"/>
      <c r="AG158" s="16"/>
      <c r="AH158" s="16"/>
      <c r="AI158" s="16"/>
      <c r="AJ158" s="16"/>
      <c r="AK158" s="16"/>
      <c r="AL158" s="16"/>
      <c r="AM158" s="16"/>
      <c r="AN158" s="16"/>
      <c r="AO158" s="16"/>
      <c r="AP158" s="16"/>
    </row>
    <row r="159" spans="1:42" s="18" customFormat="1" x14ac:dyDescent="0.25">
      <c r="A159" s="48"/>
      <c r="B159" s="48"/>
      <c r="C159" s="48"/>
      <c r="D159" s="48"/>
      <c r="E159" s="48"/>
      <c r="F159" s="48"/>
      <c r="G159" s="48"/>
      <c r="H159" s="48"/>
      <c r="I159" s="16"/>
      <c r="J159" s="16"/>
      <c r="K159" s="48"/>
      <c r="L159" s="16"/>
      <c r="M159" s="16"/>
      <c r="N159" s="48"/>
      <c r="O159" s="16"/>
      <c r="P159" s="16"/>
      <c r="Q159" s="16"/>
      <c r="R159" s="16"/>
      <c r="S159" s="16"/>
      <c r="T159" s="50"/>
      <c r="U159" s="50"/>
      <c r="V159" s="50"/>
      <c r="W159" s="16"/>
      <c r="X159" s="16"/>
      <c r="Y159" s="16"/>
      <c r="Z159" s="16"/>
      <c r="AA159" s="48"/>
      <c r="AB159" s="16"/>
      <c r="AC159" s="16"/>
      <c r="AD159" s="16"/>
      <c r="AE159" s="16"/>
      <c r="AF159" s="16"/>
      <c r="AG159" s="16"/>
      <c r="AH159" s="16"/>
      <c r="AI159" s="16"/>
      <c r="AJ159" s="16"/>
      <c r="AK159" s="16"/>
      <c r="AL159" s="16"/>
      <c r="AM159" s="16"/>
      <c r="AN159" s="16"/>
      <c r="AO159" s="16"/>
      <c r="AP159" s="16"/>
    </row>
    <row r="160" spans="1:42" s="18" customFormat="1" x14ac:dyDescent="0.25">
      <c r="A160" s="48"/>
      <c r="B160" s="48"/>
      <c r="C160" s="48"/>
      <c r="D160" s="48"/>
      <c r="E160" s="48"/>
      <c r="F160" s="48"/>
      <c r="G160" s="48"/>
      <c r="H160" s="48"/>
      <c r="I160" s="16"/>
      <c r="J160" s="16"/>
      <c r="K160" s="48"/>
      <c r="L160" s="16"/>
      <c r="M160" s="16"/>
      <c r="N160" s="48"/>
      <c r="O160" s="16"/>
      <c r="P160" s="16"/>
      <c r="Q160" s="16"/>
      <c r="R160" s="16"/>
      <c r="S160" s="16"/>
      <c r="T160" s="50"/>
      <c r="U160" s="50"/>
      <c r="V160" s="50"/>
      <c r="W160" s="16"/>
      <c r="X160" s="16"/>
      <c r="Y160" s="16"/>
      <c r="Z160" s="16"/>
      <c r="AA160" s="48"/>
      <c r="AB160" s="16"/>
      <c r="AC160" s="16"/>
      <c r="AD160" s="16"/>
      <c r="AE160" s="16"/>
      <c r="AF160" s="16"/>
      <c r="AG160" s="16"/>
      <c r="AH160" s="16"/>
      <c r="AI160" s="16"/>
      <c r="AJ160" s="16"/>
      <c r="AK160" s="16"/>
      <c r="AL160" s="16"/>
      <c r="AM160" s="16"/>
      <c r="AN160" s="16"/>
      <c r="AO160" s="16"/>
      <c r="AP160" s="16"/>
    </row>
    <row r="161" spans="1:42" s="18" customFormat="1" x14ac:dyDescent="0.25">
      <c r="A161" s="48"/>
      <c r="B161" s="48"/>
      <c r="C161" s="48"/>
      <c r="D161" s="48"/>
      <c r="E161" s="48"/>
      <c r="F161" s="48"/>
      <c r="G161" s="48"/>
      <c r="H161" s="48"/>
      <c r="I161" s="16"/>
      <c r="J161" s="16"/>
      <c r="K161" s="48"/>
      <c r="L161" s="16"/>
      <c r="M161" s="16"/>
      <c r="N161" s="48"/>
      <c r="O161" s="16"/>
      <c r="P161" s="16"/>
      <c r="Q161" s="16"/>
      <c r="R161" s="16"/>
      <c r="S161" s="16"/>
      <c r="T161" s="50"/>
      <c r="U161" s="50"/>
      <c r="V161" s="50"/>
      <c r="W161" s="16"/>
      <c r="X161" s="16"/>
      <c r="Y161" s="16"/>
      <c r="Z161" s="16"/>
      <c r="AA161" s="48"/>
      <c r="AB161" s="16"/>
      <c r="AC161" s="16"/>
      <c r="AD161" s="16"/>
      <c r="AE161" s="16"/>
      <c r="AF161" s="16"/>
      <c r="AG161" s="16"/>
      <c r="AH161" s="16"/>
      <c r="AI161" s="16"/>
      <c r="AJ161" s="16"/>
      <c r="AK161" s="16"/>
      <c r="AL161" s="16"/>
      <c r="AM161" s="16"/>
      <c r="AN161" s="16"/>
      <c r="AO161" s="16"/>
      <c r="AP161" s="16"/>
    </row>
    <row r="162" spans="1:42" s="18" customFormat="1" x14ac:dyDescent="0.25">
      <c r="A162" s="48"/>
      <c r="B162" s="48"/>
      <c r="C162" s="48"/>
      <c r="D162" s="48"/>
      <c r="E162" s="48"/>
      <c r="F162" s="48"/>
      <c r="G162" s="48"/>
      <c r="H162" s="48"/>
      <c r="I162" s="16"/>
      <c r="J162" s="16"/>
      <c r="K162" s="48"/>
      <c r="L162" s="16"/>
      <c r="M162" s="16"/>
      <c r="N162" s="48"/>
      <c r="O162" s="16"/>
      <c r="P162" s="16"/>
      <c r="Q162" s="16"/>
      <c r="R162" s="16"/>
      <c r="S162" s="16"/>
      <c r="T162" s="50"/>
      <c r="U162" s="50"/>
      <c r="V162" s="50"/>
      <c r="W162" s="16"/>
      <c r="X162" s="16"/>
      <c r="Y162" s="16"/>
      <c r="Z162" s="16"/>
      <c r="AA162" s="48"/>
      <c r="AB162" s="16"/>
      <c r="AC162" s="16"/>
      <c r="AD162" s="16"/>
      <c r="AE162" s="16"/>
      <c r="AF162" s="16"/>
      <c r="AG162" s="16"/>
      <c r="AH162" s="16"/>
      <c r="AI162" s="16"/>
      <c r="AJ162" s="16"/>
      <c r="AK162" s="16"/>
      <c r="AL162" s="16"/>
      <c r="AM162" s="16"/>
      <c r="AN162" s="16"/>
      <c r="AO162" s="16"/>
      <c r="AP162" s="16"/>
    </row>
    <row r="163" spans="1:42" s="18" customFormat="1" x14ac:dyDescent="0.25">
      <c r="A163" s="48"/>
      <c r="B163" s="48"/>
      <c r="C163" s="48"/>
      <c r="D163" s="48"/>
      <c r="E163" s="48"/>
      <c r="F163" s="48"/>
      <c r="G163" s="48"/>
      <c r="H163" s="48"/>
      <c r="I163" s="16"/>
      <c r="J163" s="16"/>
      <c r="K163" s="48"/>
      <c r="L163" s="16"/>
      <c r="M163" s="16"/>
      <c r="N163" s="48"/>
      <c r="O163" s="16"/>
      <c r="P163" s="16"/>
      <c r="Q163" s="16"/>
      <c r="R163" s="16"/>
      <c r="S163" s="16"/>
      <c r="T163" s="50"/>
      <c r="U163" s="50"/>
      <c r="V163" s="50"/>
      <c r="W163" s="16"/>
      <c r="X163" s="16"/>
      <c r="Y163" s="16"/>
      <c r="Z163" s="16"/>
      <c r="AA163" s="48"/>
      <c r="AB163" s="16"/>
      <c r="AC163" s="16"/>
      <c r="AD163" s="16"/>
      <c r="AE163" s="16"/>
      <c r="AF163" s="16"/>
      <c r="AG163" s="16"/>
      <c r="AH163" s="16"/>
      <c r="AI163" s="16"/>
      <c r="AJ163" s="16"/>
      <c r="AK163" s="16"/>
      <c r="AL163" s="16"/>
      <c r="AM163" s="16"/>
      <c r="AN163" s="16"/>
      <c r="AO163" s="16"/>
      <c r="AP163" s="16"/>
    </row>
    <row r="164" spans="1:42" s="18" customFormat="1" x14ac:dyDescent="0.25">
      <c r="A164" s="48"/>
      <c r="B164" s="48"/>
      <c r="C164" s="48"/>
      <c r="D164" s="48"/>
      <c r="E164" s="48"/>
      <c r="F164" s="48"/>
      <c r="G164" s="48"/>
      <c r="H164" s="48"/>
      <c r="I164" s="16"/>
      <c r="J164" s="16"/>
      <c r="K164" s="48"/>
      <c r="L164" s="16"/>
      <c r="M164" s="16"/>
      <c r="N164" s="48"/>
      <c r="O164" s="16"/>
      <c r="P164" s="16"/>
      <c r="Q164" s="16"/>
      <c r="R164" s="16"/>
      <c r="S164" s="16"/>
      <c r="T164" s="50"/>
      <c r="U164" s="50"/>
      <c r="V164" s="50"/>
      <c r="W164" s="16"/>
      <c r="X164" s="16"/>
      <c r="Y164" s="16"/>
      <c r="Z164" s="16"/>
      <c r="AA164" s="48"/>
      <c r="AB164" s="16"/>
      <c r="AC164" s="16"/>
      <c r="AD164" s="16"/>
      <c r="AE164" s="16"/>
      <c r="AF164" s="16"/>
      <c r="AG164" s="16"/>
      <c r="AH164" s="16"/>
      <c r="AI164" s="16"/>
      <c r="AJ164" s="16"/>
      <c r="AK164" s="16"/>
      <c r="AL164" s="16"/>
      <c r="AM164" s="16"/>
      <c r="AN164" s="16"/>
      <c r="AO164" s="16"/>
      <c r="AP164" s="16"/>
    </row>
    <row r="165" spans="1:42" s="18" customFormat="1" x14ac:dyDescent="0.25">
      <c r="A165" s="48"/>
      <c r="B165" s="48"/>
      <c r="C165" s="48"/>
      <c r="D165" s="48"/>
      <c r="E165" s="48"/>
      <c r="F165" s="48"/>
      <c r="G165" s="48"/>
      <c r="H165" s="48"/>
      <c r="I165" s="16"/>
      <c r="J165" s="16"/>
      <c r="K165" s="48"/>
      <c r="L165" s="16"/>
      <c r="M165" s="16"/>
      <c r="N165" s="48"/>
      <c r="O165" s="16"/>
      <c r="P165" s="16"/>
      <c r="Q165" s="16"/>
      <c r="R165" s="16"/>
      <c r="S165" s="16"/>
      <c r="T165" s="50"/>
      <c r="U165" s="50"/>
      <c r="V165" s="50"/>
      <c r="W165" s="16"/>
      <c r="X165" s="16"/>
      <c r="Y165" s="16"/>
      <c r="Z165" s="16"/>
      <c r="AA165" s="48"/>
      <c r="AB165" s="16"/>
      <c r="AC165" s="16"/>
      <c r="AD165" s="16"/>
      <c r="AE165" s="16"/>
      <c r="AF165" s="16"/>
      <c r="AG165" s="16"/>
      <c r="AH165" s="16"/>
      <c r="AI165" s="16"/>
      <c r="AJ165" s="16"/>
      <c r="AK165" s="16"/>
      <c r="AL165" s="16"/>
      <c r="AM165" s="16"/>
      <c r="AN165" s="16"/>
      <c r="AO165" s="16"/>
      <c r="AP165" s="16"/>
    </row>
    <row r="166" spans="1:42" s="18" customFormat="1" x14ac:dyDescent="0.25">
      <c r="A166" s="48"/>
      <c r="B166" s="48"/>
      <c r="C166" s="48"/>
      <c r="D166" s="48"/>
      <c r="E166" s="48"/>
      <c r="F166" s="48"/>
      <c r="G166" s="48"/>
      <c r="H166" s="48"/>
      <c r="I166" s="16"/>
      <c r="J166" s="16"/>
      <c r="K166" s="48"/>
      <c r="L166" s="16"/>
      <c r="M166" s="16"/>
      <c r="N166" s="48"/>
      <c r="O166" s="16"/>
      <c r="P166" s="16"/>
      <c r="Q166" s="16"/>
      <c r="R166" s="16"/>
      <c r="S166" s="16"/>
      <c r="T166" s="50"/>
      <c r="U166" s="50"/>
      <c r="V166" s="50"/>
      <c r="W166" s="16"/>
      <c r="X166" s="16"/>
      <c r="Y166" s="16"/>
      <c r="Z166" s="16"/>
      <c r="AA166" s="48"/>
      <c r="AB166" s="16"/>
      <c r="AC166" s="16"/>
      <c r="AD166" s="16"/>
      <c r="AE166" s="16"/>
      <c r="AF166" s="16"/>
      <c r="AG166" s="16"/>
      <c r="AH166" s="16"/>
      <c r="AI166" s="16"/>
      <c r="AJ166" s="16"/>
      <c r="AK166" s="16"/>
      <c r="AL166" s="16"/>
      <c r="AM166" s="16"/>
      <c r="AN166" s="16"/>
      <c r="AO166" s="16"/>
      <c r="AP166" s="16"/>
    </row>
    <row r="167" spans="1:42" s="18" customFormat="1" x14ac:dyDescent="0.25">
      <c r="A167" s="48"/>
      <c r="B167" s="48"/>
      <c r="C167" s="48"/>
      <c r="D167" s="48"/>
      <c r="E167" s="48"/>
      <c r="F167" s="48"/>
      <c r="G167" s="48"/>
      <c r="H167" s="48"/>
      <c r="I167" s="16"/>
      <c r="J167" s="16"/>
      <c r="K167" s="48"/>
      <c r="L167" s="16"/>
      <c r="M167" s="16"/>
      <c r="N167" s="48"/>
      <c r="O167" s="16"/>
      <c r="P167" s="16"/>
      <c r="Q167" s="16"/>
      <c r="R167" s="16"/>
      <c r="S167" s="16"/>
      <c r="T167" s="50"/>
      <c r="U167" s="50"/>
      <c r="V167" s="50"/>
      <c r="W167" s="16"/>
      <c r="X167" s="16"/>
      <c r="Y167" s="16"/>
      <c r="Z167" s="16"/>
      <c r="AA167" s="48"/>
      <c r="AB167" s="16"/>
      <c r="AC167" s="16"/>
      <c r="AD167" s="16"/>
      <c r="AE167" s="16"/>
      <c r="AF167" s="16"/>
      <c r="AG167" s="16"/>
      <c r="AH167" s="16"/>
      <c r="AI167" s="16"/>
      <c r="AJ167" s="16"/>
      <c r="AK167" s="16"/>
      <c r="AL167" s="16"/>
      <c r="AM167" s="16"/>
      <c r="AN167" s="16"/>
      <c r="AO167" s="16"/>
      <c r="AP167" s="16"/>
    </row>
    <row r="168" spans="1:42" s="18" customFormat="1" x14ac:dyDescent="0.25">
      <c r="A168" s="48"/>
      <c r="B168" s="48"/>
      <c r="C168" s="48"/>
      <c r="D168" s="48"/>
      <c r="E168" s="48"/>
      <c r="F168" s="48"/>
      <c r="G168" s="48"/>
      <c r="H168" s="48"/>
      <c r="I168" s="16"/>
      <c r="J168" s="16"/>
      <c r="K168" s="48"/>
      <c r="L168" s="16"/>
      <c r="M168" s="16"/>
      <c r="N168" s="48"/>
      <c r="O168" s="16"/>
      <c r="P168" s="16"/>
      <c r="Q168" s="16"/>
      <c r="R168" s="16"/>
      <c r="S168" s="16"/>
      <c r="T168" s="50"/>
      <c r="U168" s="50"/>
      <c r="V168" s="50"/>
      <c r="W168" s="16"/>
      <c r="X168" s="16"/>
      <c r="Y168" s="16"/>
      <c r="Z168" s="16"/>
      <c r="AA168" s="48"/>
      <c r="AB168" s="16"/>
      <c r="AC168" s="16"/>
      <c r="AD168" s="16"/>
      <c r="AE168" s="16"/>
      <c r="AF168" s="16"/>
      <c r="AG168" s="16"/>
      <c r="AH168" s="16"/>
      <c r="AI168" s="16"/>
      <c r="AJ168" s="16"/>
      <c r="AK168" s="16"/>
      <c r="AL168" s="16"/>
      <c r="AM168" s="16"/>
      <c r="AN168" s="16"/>
      <c r="AO168" s="16"/>
      <c r="AP168" s="16"/>
    </row>
    <row r="169" spans="1:42" s="18" customFormat="1" x14ac:dyDescent="0.25">
      <c r="A169" s="48"/>
      <c r="B169" s="48"/>
      <c r="C169" s="48"/>
      <c r="D169" s="48"/>
      <c r="E169" s="48"/>
      <c r="F169" s="48"/>
      <c r="G169" s="48"/>
      <c r="H169" s="48"/>
      <c r="I169" s="16"/>
      <c r="J169" s="16"/>
      <c r="K169" s="48"/>
      <c r="L169" s="16"/>
      <c r="M169" s="16"/>
      <c r="N169" s="48"/>
      <c r="O169" s="16"/>
      <c r="P169" s="16"/>
      <c r="Q169" s="16"/>
      <c r="R169" s="16"/>
      <c r="S169" s="16"/>
      <c r="T169" s="50"/>
      <c r="U169" s="50"/>
      <c r="V169" s="50"/>
      <c r="W169" s="16"/>
      <c r="X169" s="16"/>
      <c r="Y169" s="16"/>
      <c r="Z169" s="16"/>
      <c r="AA169" s="48"/>
      <c r="AB169" s="16"/>
      <c r="AC169" s="16"/>
      <c r="AD169" s="16"/>
      <c r="AE169" s="16"/>
      <c r="AF169" s="16"/>
      <c r="AG169" s="16"/>
      <c r="AH169" s="16"/>
      <c r="AI169" s="16"/>
      <c r="AJ169" s="16"/>
      <c r="AK169" s="16"/>
      <c r="AL169" s="16"/>
      <c r="AM169" s="16"/>
      <c r="AN169" s="16"/>
      <c r="AO169" s="16"/>
      <c r="AP169" s="16"/>
    </row>
    <row r="170" spans="1:42" s="18" customFormat="1" x14ac:dyDescent="0.25">
      <c r="A170" s="48"/>
      <c r="B170" s="48"/>
      <c r="C170" s="48"/>
      <c r="D170" s="48"/>
      <c r="E170" s="48"/>
      <c r="F170" s="48"/>
      <c r="G170" s="48"/>
      <c r="H170" s="48"/>
      <c r="I170" s="16"/>
      <c r="J170" s="16"/>
      <c r="K170" s="48"/>
      <c r="L170" s="16"/>
      <c r="M170" s="16"/>
      <c r="N170" s="48"/>
      <c r="O170" s="16"/>
      <c r="P170" s="16"/>
      <c r="Q170" s="16"/>
      <c r="R170" s="16"/>
      <c r="S170" s="16"/>
      <c r="T170" s="50"/>
      <c r="U170" s="50"/>
      <c r="V170" s="50"/>
      <c r="W170" s="16"/>
      <c r="X170" s="16"/>
      <c r="Y170" s="16"/>
      <c r="Z170" s="16"/>
      <c r="AA170" s="48"/>
      <c r="AB170" s="16"/>
      <c r="AC170" s="16"/>
      <c r="AD170" s="16"/>
      <c r="AE170" s="16"/>
      <c r="AF170" s="16"/>
      <c r="AG170" s="16"/>
      <c r="AH170" s="16"/>
      <c r="AI170" s="16"/>
      <c r="AJ170" s="16"/>
      <c r="AK170" s="16"/>
      <c r="AL170" s="16"/>
      <c r="AM170" s="16"/>
      <c r="AN170" s="16"/>
      <c r="AO170" s="16"/>
      <c r="AP170" s="16"/>
    </row>
    <row r="171" spans="1:42" s="18" customFormat="1" x14ac:dyDescent="0.25">
      <c r="A171" s="48"/>
      <c r="B171" s="48"/>
      <c r="C171" s="48"/>
      <c r="D171" s="48"/>
      <c r="E171" s="48"/>
      <c r="F171" s="48"/>
      <c r="G171" s="48"/>
      <c r="H171" s="48"/>
      <c r="I171" s="16"/>
      <c r="J171" s="16"/>
      <c r="K171" s="48"/>
      <c r="L171" s="16"/>
      <c r="M171" s="16"/>
      <c r="N171" s="48"/>
      <c r="O171" s="16"/>
      <c r="P171" s="16"/>
      <c r="Q171" s="16"/>
      <c r="R171" s="16"/>
      <c r="S171" s="16"/>
      <c r="T171" s="50"/>
      <c r="U171" s="50"/>
      <c r="V171" s="50"/>
      <c r="W171" s="16"/>
      <c r="X171" s="16"/>
      <c r="Y171" s="16"/>
      <c r="Z171" s="16"/>
      <c r="AA171" s="48"/>
      <c r="AB171" s="16"/>
      <c r="AC171" s="16"/>
      <c r="AD171" s="16"/>
      <c r="AE171" s="16"/>
      <c r="AF171" s="16"/>
      <c r="AG171" s="16"/>
      <c r="AH171" s="16"/>
      <c r="AI171" s="16"/>
      <c r="AJ171" s="16"/>
      <c r="AK171" s="16"/>
      <c r="AL171" s="16"/>
      <c r="AM171" s="16"/>
      <c r="AN171" s="16"/>
      <c r="AO171" s="16"/>
      <c r="AP171" s="16"/>
    </row>
    <row r="172" spans="1:42" s="18" customFormat="1" x14ac:dyDescent="0.25">
      <c r="A172" s="48"/>
      <c r="B172" s="48"/>
      <c r="C172" s="48"/>
      <c r="D172" s="48"/>
      <c r="E172" s="48"/>
      <c r="F172" s="48"/>
      <c r="G172" s="48"/>
      <c r="H172" s="48"/>
      <c r="I172" s="16"/>
      <c r="J172" s="16"/>
      <c r="K172" s="48"/>
      <c r="L172" s="16"/>
      <c r="M172" s="16"/>
      <c r="N172" s="48"/>
      <c r="O172" s="16"/>
      <c r="P172" s="16"/>
      <c r="Q172" s="16"/>
      <c r="R172" s="16"/>
      <c r="S172" s="16"/>
      <c r="T172" s="50"/>
      <c r="U172" s="50"/>
      <c r="V172" s="50"/>
      <c r="W172" s="16"/>
      <c r="X172" s="16"/>
      <c r="Y172" s="16"/>
      <c r="Z172" s="16"/>
      <c r="AA172" s="48"/>
      <c r="AB172" s="16"/>
      <c r="AC172" s="16"/>
      <c r="AD172" s="16"/>
      <c r="AE172" s="16"/>
      <c r="AF172" s="16"/>
      <c r="AG172" s="16"/>
      <c r="AH172" s="16"/>
      <c r="AI172" s="16"/>
      <c r="AJ172" s="16"/>
      <c r="AK172" s="16"/>
      <c r="AL172" s="16"/>
      <c r="AM172" s="16"/>
      <c r="AN172" s="16"/>
      <c r="AO172" s="16"/>
      <c r="AP172" s="16"/>
    </row>
    <row r="173" spans="1:42" s="18" customFormat="1" x14ac:dyDescent="0.25">
      <c r="A173" s="48"/>
      <c r="B173" s="48"/>
      <c r="C173" s="48"/>
      <c r="D173" s="48"/>
      <c r="E173" s="48"/>
      <c r="F173" s="48"/>
      <c r="G173" s="48"/>
      <c r="H173" s="48"/>
      <c r="I173" s="16"/>
      <c r="J173" s="16"/>
      <c r="K173" s="48"/>
      <c r="L173" s="16"/>
      <c r="M173" s="16"/>
      <c r="N173" s="48"/>
      <c r="O173" s="16"/>
      <c r="P173" s="16"/>
      <c r="Q173" s="16"/>
      <c r="R173" s="16"/>
      <c r="S173" s="16"/>
      <c r="T173" s="50"/>
      <c r="U173" s="50"/>
      <c r="V173" s="50"/>
      <c r="W173" s="16"/>
      <c r="X173" s="16"/>
      <c r="Y173" s="16"/>
      <c r="Z173" s="16"/>
      <c r="AA173" s="48"/>
      <c r="AB173" s="16"/>
      <c r="AC173" s="16"/>
      <c r="AD173" s="16"/>
      <c r="AE173" s="16"/>
      <c r="AF173" s="16"/>
      <c r="AG173" s="16"/>
      <c r="AH173" s="16"/>
      <c r="AI173" s="16"/>
      <c r="AJ173" s="16"/>
      <c r="AK173" s="16"/>
      <c r="AL173" s="16"/>
      <c r="AM173" s="16"/>
      <c r="AN173" s="16"/>
      <c r="AO173" s="16"/>
      <c r="AP173" s="16"/>
    </row>
    <row r="174" spans="1:42" s="18" customFormat="1" x14ac:dyDescent="0.25">
      <c r="A174" s="48"/>
      <c r="B174" s="48"/>
      <c r="C174" s="48"/>
      <c r="D174" s="48"/>
      <c r="E174" s="48"/>
      <c r="F174" s="48"/>
      <c r="G174" s="48"/>
      <c r="H174" s="48"/>
      <c r="I174" s="16"/>
      <c r="J174" s="16"/>
      <c r="K174" s="48"/>
      <c r="L174" s="16"/>
      <c r="M174" s="16"/>
      <c r="N174" s="48"/>
      <c r="O174" s="16"/>
      <c r="P174" s="16"/>
      <c r="Q174" s="16"/>
      <c r="R174" s="16"/>
      <c r="S174" s="16"/>
      <c r="T174" s="50"/>
      <c r="U174" s="50"/>
      <c r="V174" s="50"/>
      <c r="W174" s="16"/>
      <c r="X174" s="16"/>
      <c r="Y174" s="16"/>
      <c r="Z174" s="16"/>
      <c r="AA174" s="48"/>
      <c r="AB174" s="16"/>
      <c r="AC174" s="16"/>
      <c r="AD174" s="16"/>
      <c r="AE174" s="16"/>
      <c r="AF174" s="16"/>
      <c r="AG174" s="16"/>
      <c r="AH174" s="16"/>
      <c r="AI174" s="16"/>
      <c r="AJ174" s="16"/>
      <c r="AK174" s="16"/>
      <c r="AL174" s="16"/>
      <c r="AM174" s="16"/>
      <c r="AN174" s="16"/>
      <c r="AO174" s="16"/>
      <c r="AP174" s="16"/>
    </row>
    <row r="175" spans="1:42" s="18" customFormat="1" x14ac:dyDescent="0.25">
      <c r="A175" s="48"/>
      <c r="B175" s="48"/>
      <c r="C175" s="48"/>
      <c r="D175" s="48"/>
      <c r="E175" s="48"/>
      <c r="F175" s="48"/>
      <c r="G175" s="48"/>
      <c r="H175" s="48"/>
      <c r="I175" s="16"/>
      <c r="J175" s="16"/>
      <c r="K175" s="48"/>
      <c r="L175" s="16"/>
      <c r="M175" s="16"/>
      <c r="N175" s="48"/>
      <c r="O175" s="16"/>
      <c r="P175" s="16"/>
      <c r="Q175" s="16"/>
      <c r="R175" s="16"/>
      <c r="S175" s="16"/>
      <c r="T175" s="50"/>
      <c r="U175" s="50"/>
      <c r="V175" s="50"/>
      <c r="W175" s="16"/>
      <c r="X175" s="16"/>
      <c r="Y175" s="16"/>
      <c r="Z175" s="16"/>
      <c r="AA175" s="48"/>
      <c r="AB175" s="16"/>
      <c r="AC175" s="16"/>
      <c r="AD175" s="16"/>
      <c r="AE175" s="16"/>
      <c r="AF175" s="16"/>
      <c r="AG175" s="16"/>
      <c r="AH175" s="16"/>
      <c r="AI175" s="16"/>
      <c r="AJ175" s="16"/>
      <c r="AK175" s="16"/>
      <c r="AL175" s="16"/>
      <c r="AM175" s="16"/>
      <c r="AN175" s="16"/>
      <c r="AO175" s="16"/>
      <c r="AP175" s="16"/>
    </row>
    <row r="176" spans="1:42" s="18" customFormat="1" x14ac:dyDescent="0.25">
      <c r="A176" s="48"/>
      <c r="B176" s="48"/>
      <c r="C176" s="48"/>
      <c r="D176" s="48"/>
      <c r="E176" s="48"/>
      <c r="F176" s="48"/>
      <c r="G176" s="48"/>
      <c r="H176" s="48"/>
      <c r="I176" s="16"/>
      <c r="J176" s="16"/>
      <c r="K176" s="48"/>
      <c r="L176" s="16"/>
      <c r="M176" s="16"/>
      <c r="N176" s="48"/>
      <c r="O176" s="16"/>
      <c r="P176" s="16"/>
      <c r="Q176" s="16"/>
      <c r="R176" s="16"/>
      <c r="S176" s="16"/>
      <c r="T176" s="50"/>
      <c r="U176" s="50"/>
      <c r="V176" s="50"/>
      <c r="W176" s="16"/>
      <c r="X176" s="16"/>
      <c r="Y176" s="16"/>
      <c r="Z176" s="16"/>
      <c r="AA176" s="48"/>
      <c r="AB176" s="16"/>
      <c r="AC176" s="16"/>
      <c r="AD176" s="16"/>
      <c r="AE176" s="16"/>
      <c r="AF176" s="16"/>
      <c r="AG176" s="16"/>
      <c r="AH176" s="16"/>
      <c r="AI176" s="16"/>
      <c r="AJ176" s="16"/>
      <c r="AK176" s="16"/>
      <c r="AL176" s="16"/>
      <c r="AM176" s="16"/>
      <c r="AN176" s="16"/>
      <c r="AO176" s="16"/>
      <c r="AP176" s="16"/>
    </row>
    <row r="177" spans="1:42" s="18" customFormat="1" x14ac:dyDescent="0.25">
      <c r="A177" s="48"/>
      <c r="B177" s="48"/>
      <c r="C177" s="48"/>
      <c r="D177" s="48"/>
      <c r="E177" s="48"/>
      <c r="F177" s="48"/>
      <c r="G177" s="48"/>
      <c r="H177" s="48"/>
      <c r="I177" s="16"/>
      <c r="J177" s="16"/>
      <c r="K177" s="48"/>
      <c r="L177" s="16"/>
      <c r="M177" s="16"/>
      <c r="N177" s="48"/>
      <c r="O177" s="16"/>
      <c r="P177" s="16"/>
      <c r="Q177" s="16"/>
      <c r="R177" s="16"/>
      <c r="S177" s="16"/>
      <c r="T177" s="50"/>
      <c r="U177" s="50"/>
      <c r="V177" s="50"/>
      <c r="W177" s="16"/>
      <c r="X177" s="16"/>
      <c r="Y177" s="16"/>
      <c r="Z177" s="16"/>
      <c r="AA177" s="48"/>
      <c r="AB177" s="16"/>
      <c r="AC177" s="16"/>
      <c r="AD177" s="16"/>
      <c r="AE177" s="16"/>
      <c r="AF177" s="16"/>
      <c r="AG177" s="16"/>
      <c r="AH177" s="16"/>
      <c r="AI177" s="16"/>
      <c r="AJ177" s="16"/>
      <c r="AK177" s="16"/>
      <c r="AL177" s="16"/>
      <c r="AM177" s="16"/>
      <c r="AN177" s="16"/>
      <c r="AO177" s="16"/>
      <c r="AP177" s="16"/>
    </row>
    <row r="178" spans="1:42" s="18" customFormat="1" x14ac:dyDescent="0.25">
      <c r="A178" s="48"/>
      <c r="B178" s="48"/>
      <c r="C178" s="48"/>
      <c r="D178" s="48"/>
      <c r="E178" s="48"/>
      <c r="F178" s="48"/>
      <c r="G178" s="48"/>
      <c r="H178" s="48"/>
      <c r="I178" s="16"/>
      <c r="J178" s="16"/>
      <c r="K178" s="48"/>
      <c r="L178" s="16"/>
      <c r="M178" s="16"/>
      <c r="N178" s="48"/>
      <c r="O178" s="16"/>
      <c r="P178" s="16"/>
      <c r="Q178" s="16"/>
      <c r="R178" s="16"/>
      <c r="S178" s="16"/>
      <c r="T178" s="50"/>
      <c r="U178" s="50"/>
      <c r="V178" s="50"/>
      <c r="W178" s="16"/>
      <c r="X178" s="16"/>
      <c r="Y178" s="16"/>
      <c r="Z178" s="16"/>
      <c r="AA178" s="48"/>
      <c r="AB178" s="16"/>
      <c r="AC178" s="16"/>
      <c r="AD178" s="16"/>
      <c r="AE178" s="16"/>
      <c r="AF178" s="16"/>
      <c r="AG178" s="16"/>
      <c r="AH178" s="16"/>
      <c r="AI178" s="16"/>
      <c r="AJ178" s="16"/>
      <c r="AK178" s="16"/>
      <c r="AL178" s="16"/>
      <c r="AM178" s="16"/>
      <c r="AN178" s="16"/>
      <c r="AO178" s="16"/>
      <c r="AP178" s="16"/>
    </row>
    <row r="179" spans="1:42" s="18" customFormat="1" x14ac:dyDescent="0.25">
      <c r="A179" s="48"/>
      <c r="B179" s="48"/>
      <c r="C179" s="48"/>
      <c r="D179" s="48"/>
      <c r="E179" s="48"/>
      <c r="F179" s="48"/>
      <c r="G179" s="48"/>
      <c r="H179" s="48"/>
      <c r="I179" s="16"/>
      <c r="J179" s="16"/>
      <c r="K179" s="48"/>
      <c r="L179" s="16"/>
      <c r="M179" s="16"/>
      <c r="N179" s="48"/>
      <c r="O179" s="16"/>
      <c r="P179" s="16"/>
      <c r="Q179" s="16"/>
      <c r="R179" s="16"/>
      <c r="S179" s="16"/>
      <c r="T179" s="50"/>
      <c r="U179" s="50"/>
      <c r="V179" s="50"/>
      <c r="W179" s="16"/>
      <c r="X179" s="16"/>
      <c r="Y179" s="16"/>
      <c r="Z179" s="16"/>
      <c r="AA179" s="48"/>
      <c r="AB179" s="16"/>
      <c r="AC179" s="16"/>
      <c r="AD179" s="16"/>
      <c r="AE179" s="16"/>
      <c r="AF179" s="16"/>
      <c r="AG179" s="16"/>
      <c r="AH179" s="16"/>
      <c r="AI179" s="16"/>
      <c r="AJ179" s="16"/>
      <c r="AK179" s="16"/>
      <c r="AL179" s="16"/>
      <c r="AM179" s="16"/>
      <c r="AN179" s="16"/>
      <c r="AO179" s="16"/>
      <c r="AP179" s="16"/>
    </row>
    <row r="180" spans="1:42" s="18" customFormat="1" x14ac:dyDescent="0.25">
      <c r="A180" s="48"/>
      <c r="B180" s="48"/>
      <c r="C180" s="48"/>
      <c r="D180" s="48"/>
      <c r="E180" s="48"/>
      <c r="F180" s="48"/>
      <c r="G180" s="48"/>
      <c r="H180" s="48"/>
      <c r="I180" s="16"/>
      <c r="J180" s="16"/>
      <c r="K180" s="48"/>
      <c r="L180" s="16"/>
      <c r="M180" s="16"/>
      <c r="N180" s="48"/>
      <c r="O180" s="16"/>
      <c r="P180" s="16"/>
      <c r="Q180" s="16"/>
      <c r="R180" s="16"/>
      <c r="S180" s="16"/>
      <c r="T180" s="50"/>
      <c r="U180" s="50"/>
      <c r="V180" s="50"/>
      <c r="W180" s="16"/>
      <c r="X180" s="16"/>
      <c r="Y180" s="16"/>
      <c r="Z180" s="16"/>
      <c r="AA180" s="48"/>
      <c r="AB180" s="16"/>
      <c r="AC180" s="16"/>
      <c r="AD180" s="16"/>
      <c r="AE180" s="16"/>
      <c r="AF180" s="16"/>
      <c r="AG180" s="16"/>
      <c r="AH180" s="16"/>
      <c r="AI180" s="16"/>
      <c r="AJ180" s="16"/>
      <c r="AK180" s="16"/>
      <c r="AL180" s="16"/>
      <c r="AM180" s="16"/>
      <c r="AN180" s="16"/>
      <c r="AO180" s="16"/>
      <c r="AP180" s="16"/>
    </row>
    <row r="181" spans="1:42" s="18" customFormat="1" x14ac:dyDescent="0.25">
      <c r="A181" s="48"/>
      <c r="B181" s="48"/>
      <c r="C181" s="48"/>
      <c r="D181" s="48"/>
      <c r="E181" s="48"/>
      <c r="F181" s="48"/>
      <c r="G181" s="48"/>
      <c r="H181" s="48"/>
      <c r="I181" s="16"/>
      <c r="J181" s="16"/>
      <c r="K181" s="48"/>
      <c r="L181" s="16"/>
      <c r="M181" s="16"/>
      <c r="N181" s="48"/>
      <c r="O181" s="16"/>
      <c r="P181" s="16"/>
      <c r="Q181" s="16"/>
      <c r="R181" s="16"/>
      <c r="S181" s="16"/>
      <c r="T181" s="50"/>
      <c r="U181" s="50"/>
      <c r="V181" s="50"/>
      <c r="W181" s="16"/>
      <c r="X181" s="16"/>
      <c r="Y181" s="16"/>
      <c r="Z181" s="16"/>
      <c r="AA181" s="48"/>
      <c r="AB181" s="16"/>
      <c r="AC181" s="16"/>
      <c r="AD181" s="16"/>
      <c r="AE181" s="16"/>
      <c r="AF181" s="16"/>
      <c r="AG181" s="16"/>
      <c r="AH181" s="16"/>
      <c r="AI181" s="16"/>
      <c r="AJ181" s="16"/>
      <c r="AK181" s="16"/>
      <c r="AL181" s="16"/>
      <c r="AM181" s="16"/>
      <c r="AN181" s="16"/>
      <c r="AO181" s="16"/>
      <c r="AP181" s="16"/>
    </row>
    <row r="182" spans="1:42" s="18" customFormat="1" x14ac:dyDescent="0.25">
      <c r="A182" s="48"/>
      <c r="B182" s="48"/>
      <c r="C182" s="48"/>
      <c r="D182" s="48"/>
      <c r="E182" s="48"/>
      <c r="F182" s="48"/>
      <c r="G182" s="48"/>
      <c r="H182" s="48"/>
      <c r="I182" s="16"/>
      <c r="J182" s="16"/>
      <c r="K182" s="48"/>
      <c r="L182" s="16"/>
      <c r="M182" s="16"/>
      <c r="N182" s="48"/>
      <c r="O182" s="16"/>
      <c r="P182" s="16"/>
      <c r="Q182" s="16"/>
      <c r="R182" s="16"/>
      <c r="S182" s="16"/>
      <c r="T182" s="50"/>
      <c r="U182" s="50"/>
      <c r="V182" s="50"/>
      <c r="W182" s="16"/>
      <c r="X182" s="16"/>
      <c r="Y182" s="16"/>
      <c r="Z182" s="16"/>
      <c r="AA182" s="48"/>
      <c r="AB182" s="16"/>
      <c r="AC182" s="16"/>
      <c r="AD182" s="16"/>
      <c r="AE182" s="16"/>
      <c r="AF182" s="16"/>
      <c r="AG182" s="16"/>
      <c r="AH182" s="16"/>
      <c r="AI182" s="16"/>
      <c r="AJ182" s="16"/>
      <c r="AK182" s="16"/>
      <c r="AL182" s="16"/>
      <c r="AM182" s="16"/>
      <c r="AN182" s="16"/>
      <c r="AO182" s="16"/>
      <c r="AP182" s="16"/>
    </row>
    <row r="183" spans="1:42" s="18" customFormat="1" x14ac:dyDescent="0.25">
      <c r="A183" s="48"/>
      <c r="B183" s="48"/>
      <c r="C183" s="48"/>
      <c r="D183" s="48"/>
      <c r="E183" s="48"/>
      <c r="F183" s="48"/>
      <c r="G183" s="48"/>
      <c r="H183" s="48"/>
      <c r="I183" s="16"/>
      <c r="J183" s="16"/>
      <c r="K183" s="48"/>
      <c r="L183" s="16"/>
      <c r="M183" s="16"/>
      <c r="N183" s="48"/>
      <c r="O183" s="16"/>
      <c r="P183" s="16"/>
      <c r="Q183" s="16"/>
      <c r="R183" s="16"/>
      <c r="S183" s="16"/>
      <c r="T183" s="50"/>
      <c r="U183" s="50"/>
      <c r="V183" s="50"/>
      <c r="W183" s="16"/>
      <c r="X183" s="16"/>
      <c r="Y183" s="16"/>
      <c r="Z183" s="16"/>
      <c r="AA183" s="48"/>
      <c r="AB183" s="16"/>
      <c r="AC183" s="16"/>
      <c r="AD183" s="16"/>
      <c r="AE183" s="16"/>
      <c r="AF183" s="16"/>
      <c r="AG183" s="16"/>
      <c r="AH183" s="16"/>
      <c r="AI183" s="16"/>
      <c r="AJ183" s="16"/>
      <c r="AK183" s="16"/>
      <c r="AL183" s="16"/>
      <c r="AM183" s="16"/>
      <c r="AN183" s="16"/>
      <c r="AO183" s="16"/>
      <c r="AP183" s="16"/>
    </row>
    <row r="184" spans="1:42" s="18" customFormat="1" x14ac:dyDescent="0.25">
      <c r="A184" s="48"/>
      <c r="B184" s="48"/>
      <c r="C184" s="48"/>
      <c r="D184" s="48"/>
      <c r="E184" s="48"/>
      <c r="F184" s="48"/>
      <c r="G184" s="48"/>
      <c r="H184" s="48"/>
      <c r="I184" s="16"/>
      <c r="J184" s="16"/>
      <c r="K184" s="48"/>
      <c r="L184" s="16"/>
      <c r="M184" s="16"/>
      <c r="N184" s="48"/>
      <c r="O184" s="16"/>
      <c r="P184" s="16"/>
      <c r="Q184" s="16"/>
      <c r="R184" s="16"/>
      <c r="S184" s="16"/>
      <c r="T184" s="50"/>
      <c r="U184" s="50"/>
      <c r="V184" s="50"/>
      <c r="W184" s="16"/>
      <c r="X184" s="16"/>
      <c r="Y184" s="16"/>
      <c r="Z184" s="16"/>
      <c r="AA184" s="48"/>
      <c r="AB184" s="16"/>
      <c r="AC184" s="16"/>
      <c r="AD184" s="16"/>
      <c r="AE184" s="16"/>
      <c r="AF184" s="16"/>
      <c r="AG184" s="16"/>
      <c r="AH184" s="16"/>
      <c r="AI184" s="16"/>
      <c r="AJ184" s="16"/>
      <c r="AK184" s="16"/>
      <c r="AL184" s="16"/>
      <c r="AM184" s="16"/>
      <c r="AN184" s="16"/>
      <c r="AO184" s="16"/>
      <c r="AP184" s="16"/>
    </row>
    <row r="185" spans="1:42" s="18" customFormat="1" x14ac:dyDescent="0.25">
      <c r="A185" s="48"/>
      <c r="B185" s="48"/>
      <c r="C185" s="48"/>
      <c r="D185" s="48"/>
      <c r="E185" s="48"/>
      <c r="F185" s="48"/>
      <c r="G185" s="48"/>
      <c r="H185" s="48"/>
      <c r="I185" s="16"/>
      <c r="J185" s="16"/>
      <c r="K185" s="48"/>
      <c r="L185" s="16"/>
      <c r="M185" s="16"/>
      <c r="N185" s="48"/>
      <c r="O185" s="16"/>
      <c r="P185" s="16"/>
      <c r="Q185" s="16"/>
      <c r="R185" s="16"/>
      <c r="S185" s="16"/>
      <c r="T185" s="50"/>
      <c r="U185" s="50"/>
      <c r="V185" s="50"/>
      <c r="W185" s="16"/>
      <c r="X185" s="16"/>
      <c r="Y185" s="16"/>
      <c r="Z185" s="16"/>
      <c r="AA185" s="48"/>
      <c r="AB185" s="16"/>
      <c r="AC185" s="16"/>
      <c r="AD185" s="16"/>
      <c r="AE185" s="16"/>
      <c r="AF185" s="16"/>
      <c r="AG185" s="16"/>
      <c r="AH185" s="16"/>
      <c r="AI185" s="16"/>
      <c r="AJ185" s="16"/>
      <c r="AK185" s="16"/>
      <c r="AL185" s="16"/>
      <c r="AM185" s="16"/>
      <c r="AN185" s="16"/>
      <c r="AO185" s="16"/>
      <c r="AP185" s="16"/>
    </row>
    <row r="186" spans="1:42" s="18" customFormat="1" x14ac:dyDescent="0.25">
      <c r="A186" s="48"/>
      <c r="B186" s="48"/>
      <c r="C186" s="48"/>
      <c r="D186" s="48"/>
      <c r="E186" s="48"/>
      <c r="F186" s="48"/>
      <c r="G186" s="48"/>
      <c r="H186" s="48"/>
      <c r="I186" s="16"/>
      <c r="J186" s="16"/>
      <c r="K186" s="48"/>
      <c r="L186" s="16"/>
      <c r="M186" s="16"/>
      <c r="N186" s="48"/>
      <c r="O186" s="16"/>
      <c r="P186" s="16"/>
      <c r="Q186" s="16"/>
      <c r="R186" s="16"/>
      <c r="S186" s="16"/>
      <c r="T186" s="50"/>
      <c r="U186" s="50"/>
      <c r="V186" s="50"/>
      <c r="W186" s="16"/>
      <c r="X186" s="16"/>
      <c r="Y186" s="16"/>
      <c r="Z186" s="16"/>
      <c r="AA186" s="48"/>
      <c r="AB186" s="16"/>
      <c r="AC186" s="16"/>
      <c r="AD186" s="16"/>
      <c r="AE186" s="16"/>
      <c r="AF186" s="16"/>
      <c r="AG186" s="16"/>
      <c r="AH186" s="16"/>
      <c r="AI186" s="16"/>
      <c r="AJ186" s="16"/>
      <c r="AK186" s="16"/>
      <c r="AL186" s="16"/>
      <c r="AM186" s="16"/>
      <c r="AN186" s="16"/>
      <c r="AO186" s="16"/>
      <c r="AP186" s="16"/>
    </row>
    <row r="187" spans="1:42" s="18" customFormat="1" x14ac:dyDescent="0.25">
      <c r="A187" s="48"/>
      <c r="B187" s="48"/>
      <c r="C187" s="48"/>
      <c r="D187" s="48"/>
      <c r="E187" s="48"/>
      <c r="F187" s="48"/>
      <c r="G187" s="48"/>
      <c r="H187" s="48"/>
      <c r="I187" s="16"/>
      <c r="J187" s="16"/>
      <c r="K187" s="48"/>
      <c r="L187" s="16"/>
      <c r="M187" s="16"/>
      <c r="N187" s="48"/>
      <c r="O187" s="16"/>
      <c r="P187" s="16"/>
      <c r="Q187" s="16"/>
      <c r="R187" s="16"/>
      <c r="S187" s="16"/>
      <c r="T187" s="50"/>
      <c r="U187" s="50"/>
      <c r="V187" s="50"/>
      <c r="W187" s="16"/>
      <c r="X187" s="16"/>
      <c r="Y187" s="16"/>
      <c r="Z187" s="16"/>
      <c r="AA187" s="48"/>
      <c r="AB187" s="16"/>
      <c r="AC187" s="16"/>
      <c r="AD187" s="16"/>
      <c r="AE187" s="16"/>
      <c r="AF187" s="16"/>
      <c r="AG187" s="16"/>
      <c r="AH187" s="16"/>
      <c r="AI187" s="16"/>
      <c r="AJ187" s="16"/>
      <c r="AK187" s="16"/>
      <c r="AL187" s="16"/>
      <c r="AM187" s="16"/>
      <c r="AN187" s="16"/>
      <c r="AO187" s="16"/>
      <c r="AP187" s="16"/>
    </row>
    <row r="188" spans="1:42" s="18" customFormat="1" x14ac:dyDescent="0.25">
      <c r="A188" s="48"/>
      <c r="B188" s="48"/>
      <c r="C188" s="48"/>
      <c r="D188" s="48"/>
      <c r="E188" s="48"/>
      <c r="F188" s="48"/>
      <c r="G188" s="48"/>
      <c r="H188" s="48"/>
      <c r="I188" s="16"/>
      <c r="J188" s="16"/>
      <c r="K188" s="48"/>
      <c r="L188" s="16"/>
      <c r="M188" s="16"/>
      <c r="N188" s="48"/>
      <c r="O188" s="16"/>
      <c r="P188" s="16"/>
      <c r="Q188" s="16"/>
      <c r="R188" s="16"/>
      <c r="S188" s="16"/>
      <c r="T188" s="50"/>
      <c r="U188" s="50"/>
      <c r="V188" s="50"/>
      <c r="W188" s="16"/>
      <c r="X188" s="16"/>
      <c r="Y188" s="16"/>
      <c r="Z188" s="16"/>
      <c r="AA188" s="48"/>
      <c r="AB188" s="16"/>
      <c r="AC188" s="16"/>
      <c r="AD188" s="16"/>
      <c r="AE188" s="16"/>
      <c r="AF188" s="16"/>
      <c r="AG188" s="16"/>
      <c r="AH188" s="16"/>
      <c r="AI188" s="16"/>
      <c r="AJ188" s="16"/>
      <c r="AK188" s="16"/>
      <c r="AL188" s="16"/>
      <c r="AM188" s="16"/>
      <c r="AN188" s="16"/>
      <c r="AO188" s="16"/>
      <c r="AP188" s="16"/>
    </row>
    <row r="189" spans="1:42" s="18" customFormat="1" x14ac:dyDescent="0.25">
      <c r="A189" s="48"/>
      <c r="B189" s="48"/>
      <c r="C189" s="48"/>
      <c r="D189" s="48"/>
      <c r="E189" s="48"/>
      <c r="F189" s="48"/>
      <c r="G189" s="48"/>
      <c r="H189" s="48"/>
      <c r="I189" s="16"/>
      <c r="J189" s="16"/>
      <c r="K189" s="48"/>
      <c r="L189" s="16"/>
      <c r="M189" s="16"/>
      <c r="N189" s="48"/>
      <c r="O189" s="16"/>
      <c r="P189" s="16"/>
      <c r="Q189" s="16"/>
      <c r="R189" s="16"/>
      <c r="S189" s="16"/>
      <c r="T189" s="50"/>
      <c r="U189" s="50"/>
      <c r="V189" s="50"/>
      <c r="W189" s="16"/>
      <c r="X189" s="16"/>
      <c r="Y189" s="16"/>
      <c r="Z189" s="16"/>
      <c r="AA189" s="48"/>
      <c r="AB189" s="16"/>
      <c r="AC189" s="16"/>
      <c r="AD189" s="16"/>
      <c r="AE189" s="16"/>
      <c r="AF189" s="16"/>
      <c r="AG189" s="16"/>
      <c r="AH189" s="16"/>
      <c r="AI189" s="16"/>
      <c r="AJ189" s="16"/>
      <c r="AK189" s="16"/>
      <c r="AL189" s="16"/>
      <c r="AM189" s="16"/>
      <c r="AN189" s="16"/>
      <c r="AO189" s="16"/>
      <c r="AP189" s="16"/>
    </row>
    <row r="190" spans="1:42" s="18" customFormat="1" x14ac:dyDescent="0.25">
      <c r="A190" s="48"/>
      <c r="B190" s="48"/>
      <c r="C190" s="48"/>
      <c r="D190" s="48"/>
      <c r="E190" s="48"/>
      <c r="F190" s="48"/>
      <c r="G190" s="48"/>
      <c r="H190" s="48"/>
      <c r="I190" s="16"/>
      <c r="J190" s="16"/>
      <c r="K190" s="48"/>
      <c r="L190" s="16"/>
      <c r="M190" s="16"/>
      <c r="N190" s="48"/>
      <c r="O190" s="16"/>
      <c r="P190" s="16"/>
      <c r="Q190" s="16"/>
      <c r="R190" s="16"/>
      <c r="S190" s="16"/>
      <c r="T190" s="50"/>
      <c r="U190" s="50"/>
      <c r="V190" s="50"/>
      <c r="W190" s="16"/>
      <c r="X190" s="16"/>
      <c r="Y190" s="16"/>
      <c r="Z190" s="16"/>
      <c r="AA190" s="48"/>
      <c r="AB190" s="16"/>
      <c r="AC190" s="16"/>
      <c r="AD190" s="16"/>
      <c r="AE190" s="16"/>
      <c r="AF190" s="16"/>
      <c r="AG190" s="16"/>
      <c r="AH190" s="16"/>
      <c r="AI190" s="16"/>
      <c r="AJ190" s="16"/>
      <c r="AK190" s="16"/>
      <c r="AL190" s="16"/>
      <c r="AM190" s="16"/>
      <c r="AN190" s="16"/>
      <c r="AO190" s="16"/>
      <c r="AP190" s="16"/>
    </row>
    <row r="191" spans="1:42" s="18" customFormat="1" x14ac:dyDescent="0.25">
      <c r="A191" s="48"/>
      <c r="B191" s="48"/>
      <c r="C191" s="48"/>
      <c r="D191" s="48"/>
      <c r="E191" s="48"/>
      <c r="F191" s="48"/>
      <c r="G191" s="48"/>
      <c r="H191" s="48"/>
      <c r="I191" s="16"/>
      <c r="J191" s="16"/>
      <c r="K191" s="48"/>
      <c r="L191" s="16"/>
      <c r="M191" s="16"/>
      <c r="N191" s="48"/>
      <c r="O191" s="16"/>
      <c r="P191" s="16"/>
      <c r="Q191" s="16"/>
      <c r="R191" s="16"/>
      <c r="S191" s="16"/>
      <c r="T191" s="50"/>
      <c r="U191" s="50"/>
      <c r="V191" s="50"/>
      <c r="W191" s="16"/>
      <c r="X191" s="16"/>
      <c r="Y191" s="16"/>
      <c r="Z191" s="16"/>
      <c r="AA191" s="48"/>
      <c r="AB191" s="16"/>
      <c r="AC191" s="16"/>
      <c r="AD191" s="16"/>
      <c r="AE191" s="16"/>
      <c r="AF191" s="16"/>
      <c r="AG191" s="16"/>
      <c r="AH191" s="16"/>
      <c r="AI191" s="16"/>
      <c r="AJ191" s="16"/>
      <c r="AK191" s="16"/>
      <c r="AL191" s="16"/>
      <c r="AM191" s="16"/>
      <c r="AN191" s="16"/>
      <c r="AO191" s="16"/>
      <c r="AP191" s="16"/>
    </row>
    <row r="192" spans="1:42" s="18" customFormat="1" x14ac:dyDescent="0.25">
      <c r="A192" s="48"/>
      <c r="B192" s="48"/>
      <c r="C192" s="48"/>
      <c r="D192" s="48"/>
      <c r="E192" s="48"/>
      <c r="F192" s="48"/>
      <c r="G192" s="48"/>
      <c r="H192" s="48"/>
      <c r="I192" s="16"/>
      <c r="J192" s="16"/>
      <c r="K192" s="48"/>
      <c r="L192" s="16"/>
      <c r="M192" s="16"/>
      <c r="N192" s="48"/>
      <c r="O192" s="16"/>
      <c r="P192" s="16"/>
      <c r="Q192" s="16"/>
      <c r="R192" s="16"/>
      <c r="S192" s="16"/>
      <c r="T192" s="50"/>
      <c r="U192" s="50"/>
      <c r="V192" s="50"/>
      <c r="W192" s="16"/>
      <c r="X192" s="16"/>
      <c r="Y192" s="16"/>
      <c r="Z192" s="16"/>
      <c r="AA192" s="48"/>
      <c r="AB192" s="16"/>
      <c r="AC192" s="16"/>
      <c r="AD192" s="16"/>
      <c r="AE192" s="16"/>
      <c r="AF192" s="16"/>
      <c r="AG192" s="16"/>
      <c r="AH192" s="16"/>
      <c r="AI192" s="16"/>
      <c r="AJ192" s="16"/>
      <c r="AK192" s="16"/>
      <c r="AL192" s="16"/>
      <c r="AM192" s="16"/>
      <c r="AN192" s="16"/>
      <c r="AO192" s="16"/>
      <c r="AP192" s="16"/>
    </row>
    <row r="193" spans="1:42" s="18" customFormat="1" x14ac:dyDescent="0.25">
      <c r="A193" s="48"/>
      <c r="B193" s="48"/>
      <c r="C193" s="48"/>
      <c r="D193" s="48"/>
      <c r="E193" s="48"/>
      <c r="F193" s="48"/>
      <c r="G193" s="48"/>
      <c r="H193" s="48"/>
      <c r="I193" s="16"/>
      <c r="J193" s="16"/>
      <c r="K193" s="48"/>
      <c r="L193" s="16"/>
      <c r="M193" s="16"/>
      <c r="N193" s="48"/>
      <c r="O193" s="16"/>
      <c r="P193" s="16"/>
      <c r="Q193" s="16"/>
      <c r="R193" s="16"/>
      <c r="S193" s="16"/>
      <c r="T193" s="50"/>
      <c r="U193" s="50"/>
      <c r="V193" s="50"/>
      <c r="W193" s="16"/>
      <c r="X193" s="16"/>
      <c r="Y193" s="16"/>
      <c r="Z193" s="16"/>
      <c r="AA193" s="48"/>
      <c r="AB193" s="16"/>
      <c r="AC193" s="16"/>
      <c r="AD193" s="16"/>
      <c r="AE193" s="16"/>
      <c r="AF193" s="16"/>
      <c r="AG193" s="16"/>
      <c r="AH193" s="16"/>
      <c r="AI193" s="16"/>
      <c r="AJ193" s="16"/>
      <c r="AK193" s="16"/>
      <c r="AL193" s="16"/>
      <c r="AM193" s="16"/>
      <c r="AN193" s="16"/>
      <c r="AO193" s="16"/>
      <c r="AP193" s="16"/>
    </row>
    <row r="194" spans="1:42" s="18" customFormat="1" x14ac:dyDescent="0.25">
      <c r="A194" s="48"/>
      <c r="B194" s="48"/>
      <c r="C194" s="48"/>
      <c r="D194" s="48"/>
      <c r="E194" s="48"/>
      <c r="F194" s="48"/>
      <c r="G194" s="48"/>
      <c r="H194" s="48"/>
      <c r="I194" s="16"/>
      <c r="J194" s="16"/>
      <c r="K194" s="48"/>
      <c r="L194" s="16"/>
      <c r="M194" s="16"/>
      <c r="N194" s="48"/>
      <c r="O194" s="16"/>
      <c r="P194" s="16"/>
      <c r="Q194" s="16"/>
      <c r="R194" s="16"/>
      <c r="S194" s="16"/>
      <c r="T194" s="50"/>
      <c r="U194" s="50"/>
      <c r="V194" s="50"/>
      <c r="W194" s="16"/>
      <c r="X194" s="16"/>
      <c r="Y194" s="16"/>
      <c r="Z194" s="16"/>
      <c r="AA194" s="48"/>
      <c r="AB194" s="16"/>
      <c r="AC194" s="16"/>
      <c r="AD194" s="16"/>
      <c r="AE194" s="16"/>
      <c r="AF194" s="16"/>
      <c r="AG194" s="16"/>
      <c r="AH194" s="16"/>
      <c r="AI194" s="16"/>
      <c r="AJ194" s="16"/>
      <c r="AK194" s="16"/>
      <c r="AL194" s="16"/>
      <c r="AM194" s="16"/>
      <c r="AN194" s="16"/>
      <c r="AO194" s="16"/>
      <c r="AP194" s="16"/>
    </row>
    <row r="195" spans="1:42" s="18" customFormat="1" x14ac:dyDescent="0.25">
      <c r="A195" s="48"/>
      <c r="B195" s="48"/>
      <c r="C195" s="48"/>
      <c r="D195" s="48"/>
      <c r="E195" s="48"/>
      <c r="F195" s="48"/>
      <c r="G195" s="48"/>
      <c r="H195" s="48"/>
      <c r="I195" s="16"/>
      <c r="J195" s="16"/>
      <c r="K195" s="48"/>
      <c r="L195" s="16"/>
      <c r="M195" s="16"/>
      <c r="N195" s="48"/>
      <c r="O195" s="16"/>
      <c r="P195" s="16"/>
      <c r="Q195" s="16"/>
      <c r="R195" s="16"/>
      <c r="S195" s="16"/>
      <c r="T195" s="50"/>
      <c r="U195" s="50"/>
      <c r="V195" s="50"/>
      <c r="W195" s="16"/>
      <c r="X195" s="16"/>
      <c r="Y195" s="16"/>
      <c r="Z195" s="16"/>
      <c r="AA195" s="48"/>
      <c r="AB195" s="16"/>
      <c r="AC195" s="16"/>
      <c r="AD195" s="16"/>
      <c r="AE195" s="16"/>
      <c r="AF195" s="16"/>
      <c r="AG195" s="16"/>
      <c r="AH195" s="16"/>
      <c r="AI195" s="16"/>
      <c r="AJ195" s="16"/>
      <c r="AK195" s="16"/>
      <c r="AL195" s="16"/>
      <c r="AM195" s="16"/>
      <c r="AN195" s="16"/>
      <c r="AO195" s="16"/>
      <c r="AP195" s="16"/>
    </row>
    <row r="196" spans="1:42" s="18" customFormat="1" x14ac:dyDescent="0.25">
      <c r="A196" s="48"/>
      <c r="B196" s="48"/>
      <c r="C196" s="48"/>
      <c r="D196" s="48"/>
      <c r="E196" s="48"/>
      <c r="F196" s="48"/>
      <c r="G196" s="48"/>
      <c r="H196" s="48"/>
      <c r="I196" s="16"/>
      <c r="J196" s="16"/>
      <c r="K196" s="48"/>
      <c r="L196" s="16"/>
      <c r="M196" s="16"/>
      <c r="N196" s="48"/>
      <c r="O196" s="16"/>
      <c r="P196" s="16"/>
      <c r="Q196" s="16"/>
      <c r="R196" s="16"/>
      <c r="S196" s="16"/>
      <c r="T196" s="50"/>
      <c r="U196" s="50"/>
      <c r="V196" s="50"/>
      <c r="W196" s="16"/>
      <c r="X196" s="16"/>
      <c r="Y196" s="16"/>
      <c r="Z196" s="16"/>
      <c r="AA196" s="48"/>
      <c r="AB196" s="16"/>
      <c r="AC196" s="16"/>
      <c r="AD196" s="16"/>
      <c r="AE196" s="16"/>
      <c r="AF196" s="16"/>
      <c r="AG196" s="16"/>
      <c r="AH196" s="16"/>
      <c r="AI196" s="16"/>
      <c r="AJ196" s="16"/>
      <c r="AK196" s="16"/>
      <c r="AL196" s="16"/>
      <c r="AM196" s="16"/>
      <c r="AN196" s="16"/>
      <c r="AO196" s="16"/>
      <c r="AP196" s="16"/>
    </row>
    <row r="197" spans="1:42" s="18" customFormat="1" x14ac:dyDescent="0.25">
      <c r="A197" s="48"/>
      <c r="B197" s="48"/>
      <c r="C197" s="48"/>
      <c r="D197" s="48"/>
      <c r="E197" s="48"/>
      <c r="F197" s="48"/>
      <c r="G197" s="48"/>
      <c r="H197" s="48"/>
      <c r="I197" s="16"/>
      <c r="J197" s="16"/>
      <c r="K197" s="48"/>
      <c r="L197" s="16"/>
      <c r="M197" s="16"/>
      <c r="N197" s="48"/>
      <c r="O197" s="16"/>
      <c r="P197" s="16"/>
      <c r="Q197" s="16"/>
      <c r="R197" s="16"/>
      <c r="S197" s="16"/>
      <c r="T197" s="50"/>
      <c r="U197" s="50"/>
      <c r="V197" s="50"/>
      <c r="W197" s="16"/>
      <c r="X197" s="16"/>
      <c r="Y197" s="16"/>
      <c r="Z197" s="16"/>
      <c r="AA197" s="48"/>
      <c r="AB197" s="16"/>
      <c r="AC197" s="16"/>
      <c r="AD197" s="16"/>
      <c r="AE197" s="16"/>
      <c r="AF197" s="16"/>
      <c r="AG197" s="16"/>
      <c r="AH197" s="16"/>
      <c r="AI197" s="16"/>
      <c r="AJ197" s="16"/>
      <c r="AK197" s="16"/>
      <c r="AL197" s="16"/>
      <c r="AM197" s="16"/>
      <c r="AN197" s="16"/>
      <c r="AO197" s="16"/>
      <c r="AP197" s="16"/>
    </row>
    <row r="198" spans="1:42" s="18" customFormat="1" x14ac:dyDescent="0.25">
      <c r="A198" s="48"/>
      <c r="B198" s="48"/>
      <c r="C198" s="48"/>
      <c r="D198" s="48"/>
      <c r="E198" s="48"/>
      <c r="F198" s="48"/>
      <c r="G198" s="48"/>
      <c r="H198" s="48"/>
      <c r="I198" s="16"/>
      <c r="J198" s="16"/>
      <c r="K198" s="48"/>
      <c r="L198" s="16"/>
      <c r="M198" s="16"/>
      <c r="N198" s="48"/>
      <c r="O198" s="16"/>
      <c r="P198" s="16"/>
      <c r="Q198" s="16"/>
      <c r="R198" s="16"/>
      <c r="S198" s="16"/>
      <c r="T198" s="50"/>
      <c r="U198" s="50"/>
      <c r="V198" s="50"/>
      <c r="W198" s="16"/>
      <c r="X198" s="16"/>
      <c r="Y198" s="16"/>
      <c r="Z198" s="16"/>
      <c r="AA198" s="48"/>
      <c r="AB198" s="16"/>
      <c r="AC198" s="16"/>
      <c r="AD198" s="16"/>
      <c r="AE198" s="16"/>
      <c r="AF198" s="16"/>
      <c r="AG198" s="16"/>
      <c r="AH198" s="16"/>
      <c r="AI198" s="16"/>
      <c r="AJ198" s="16"/>
      <c r="AK198" s="16"/>
      <c r="AL198" s="16"/>
      <c r="AM198" s="16"/>
      <c r="AN198" s="16"/>
      <c r="AO198" s="16"/>
      <c r="AP198" s="16"/>
    </row>
    <row r="199" spans="1:42" s="18" customFormat="1" x14ac:dyDescent="0.25">
      <c r="A199" s="48"/>
      <c r="B199" s="48"/>
      <c r="C199" s="48"/>
      <c r="D199" s="48"/>
      <c r="E199" s="48"/>
      <c r="F199" s="48"/>
      <c r="G199" s="48"/>
      <c r="H199" s="48"/>
      <c r="I199" s="16"/>
      <c r="J199" s="16"/>
      <c r="K199" s="48"/>
      <c r="L199" s="16"/>
      <c r="M199" s="16"/>
      <c r="N199" s="48"/>
      <c r="O199" s="16"/>
      <c r="P199" s="16"/>
      <c r="Q199" s="16"/>
      <c r="R199" s="16"/>
      <c r="S199" s="16"/>
      <c r="T199" s="50"/>
      <c r="U199" s="50"/>
      <c r="V199" s="50"/>
      <c r="W199" s="16"/>
      <c r="X199" s="16"/>
      <c r="Y199" s="16"/>
      <c r="Z199" s="16"/>
      <c r="AA199" s="48"/>
      <c r="AB199" s="16"/>
      <c r="AC199" s="16"/>
      <c r="AD199" s="16"/>
      <c r="AE199" s="16"/>
      <c r="AF199" s="16"/>
      <c r="AG199" s="16"/>
      <c r="AH199" s="16"/>
      <c r="AI199" s="16"/>
      <c r="AJ199" s="16"/>
      <c r="AK199" s="16"/>
      <c r="AL199" s="16"/>
      <c r="AM199" s="16"/>
      <c r="AN199" s="16"/>
      <c r="AO199" s="16"/>
      <c r="AP199" s="16"/>
    </row>
    <row r="200" spans="1:42" s="18" customFormat="1" x14ac:dyDescent="0.25">
      <c r="A200" s="48"/>
      <c r="B200" s="48"/>
      <c r="C200" s="48"/>
      <c r="D200" s="48"/>
      <c r="E200" s="48"/>
      <c r="F200" s="48"/>
      <c r="G200" s="48"/>
      <c r="H200" s="48"/>
      <c r="I200" s="16"/>
      <c r="J200" s="16"/>
      <c r="K200" s="48"/>
      <c r="L200" s="16"/>
      <c r="M200" s="16"/>
      <c r="N200" s="48"/>
      <c r="O200" s="16"/>
      <c r="P200" s="16"/>
      <c r="Q200" s="16"/>
      <c r="R200" s="16"/>
      <c r="S200" s="16"/>
      <c r="T200" s="50"/>
      <c r="U200" s="50"/>
      <c r="V200" s="50"/>
      <c r="W200" s="16"/>
      <c r="X200" s="16"/>
      <c r="Y200" s="16"/>
      <c r="Z200" s="16"/>
      <c r="AA200" s="48"/>
      <c r="AB200" s="16"/>
      <c r="AC200" s="16"/>
      <c r="AD200" s="16"/>
      <c r="AE200" s="16"/>
      <c r="AF200" s="16"/>
      <c r="AG200" s="16"/>
      <c r="AH200" s="16"/>
      <c r="AI200" s="16"/>
      <c r="AJ200" s="16"/>
      <c r="AK200" s="16"/>
      <c r="AL200" s="16"/>
      <c r="AM200" s="16"/>
      <c r="AN200" s="16"/>
      <c r="AO200" s="16"/>
      <c r="AP200" s="16"/>
    </row>
    <row r="201" spans="1:42" s="18" customFormat="1" x14ac:dyDescent="0.25">
      <c r="A201" s="48"/>
      <c r="B201" s="48"/>
      <c r="C201" s="48"/>
      <c r="D201" s="48"/>
      <c r="E201" s="48"/>
      <c r="F201" s="48"/>
      <c r="G201" s="48"/>
      <c r="H201" s="48"/>
      <c r="I201" s="16"/>
      <c r="J201" s="16"/>
      <c r="K201" s="48"/>
      <c r="L201" s="16"/>
      <c r="M201" s="16"/>
      <c r="N201" s="48"/>
      <c r="O201" s="16"/>
      <c r="P201" s="16"/>
      <c r="Q201" s="16"/>
      <c r="R201" s="16"/>
      <c r="S201" s="16"/>
      <c r="T201" s="50"/>
      <c r="U201" s="50"/>
      <c r="V201" s="50"/>
      <c r="W201" s="16"/>
      <c r="X201" s="16"/>
      <c r="Y201" s="16"/>
      <c r="Z201" s="16"/>
      <c r="AA201" s="48"/>
      <c r="AB201" s="16"/>
      <c r="AC201" s="16"/>
      <c r="AD201" s="16"/>
      <c r="AE201" s="16"/>
      <c r="AF201" s="16"/>
      <c r="AG201" s="16"/>
      <c r="AH201" s="16"/>
      <c r="AI201" s="16"/>
      <c r="AJ201" s="16"/>
      <c r="AK201" s="16"/>
      <c r="AL201" s="16"/>
      <c r="AM201" s="16"/>
      <c r="AN201" s="16"/>
      <c r="AO201" s="16"/>
      <c r="AP201" s="16"/>
    </row>
    <row r="202" spans="1:42" s="18" customFormat="1" x14ac:dyDescent="0.25">
      <c r="A202" s="48"/>
      <c r="B202" s="48"/>
      <c r="C202" s="48"/>
      <c r="D202" s="48"/>
      <c r="E202" s="48"/>
      <c r="F202" s="48"/>
      <c r="G202" s="48"/>
      <c r="H202" s="48"/>
      <c r="I202" s="16"/>
      <c r="J202" s="16"/>
      <c r="K202" s="48"/>
      <c r="L202" s="16"/>
      <c r="M202" s="16"/>
      <c r="N202" s="48"/>
      <c r="O202" s="16"/>
      <c r="P202" s="16"/>
      <c r="Q202" s="16"/>
      <c r="R202" s="16"/>
      <c r="S202" s="16"/>
      <c r="T202" s="50"/>
      <c r="U202" s="50"/>
      <c r="V202" s="50"/>
      <c r="W202" s="16"/>
      <c r="X202" s="16"/>
      <c r="Y202" s="16"/>
      <c r="Z202" s="16"/>
      <c r="AA202" s="48"/>
      <c r="AB202" s="16"/>
      <c r="AC202" s="16"/>
      <c r="AD202" s="16"/>
      <c r="AE202" s="16"/>
      <c r="AF202" s="16"/>
      <c r="AG202" s="16"/>
      <c r="AH202" s="16"/>
      <c r="AI202" s="16"/>
      <c r="AJ202" s="16"/>
      <c r="AK202" s="16"/>
      <c r="AL202" s="16"/>
      <c r="AM202" s="16"/>
      <c r="AN202" s="16"/>
      <c r="AO202" s="16"/>
      <c r="AP202" s="16"/>
    </row>
    <row r="203" spans="1:42" s="18" customFormat="1" x14ac:dyDescent="0.25">
      <c r="A203" s="48"/>
      <c r="B203" s="48"/>
      <c r="C203" s="48"/>
      <c r="D203" s="48"/>
      <c r="E203" s="48"/>
      <c r="F203" s="48"/>
      <c r="G203" s="48"/>
      <c r="H203" s="48"/>
      <c r="I203" s="16"/>
      <c r="J203" s="16"/>
      <c r="K203" s="48"/>
      <c r="L203" s="16"/>
      <c r="M203" s="16"/>
      <c r="N203" s="48"/>
      <c r="O203" s="16"/>
      <c r="P203" s="16"/>
      <c r="Q203" s="16"/>
      <c r="R203" s="16"/>
      <c r="S203" s="16"/>
      <c r="T203" s="50"/>
      <c r="U203" s="50"/>
      <c r="V203" s="50"/>
      <c r="W203" s="16"/>
      <c r="X203" s="16"/>
      <c r="Y203" s="16"/>
      <c r="Z203" s="16"/>
      <c r="AA203" s="48"/>
      <c r="AB203" s="16"/>
      <c r="AC203" s="16"/>
      <c r="AD203" s="16"/>
      <c r="AE203" s="16"/>
      <c r="AF203" s="16"/>
      <c r="AG203" s="16"/>
      <c r="AH203" s="16"/>
      <c r="AI203" s="16"/>
      <c r="AJ203" s="16"/>
      <c r="AK203" s="16"/>
      <c r="AL203" s="16"/>
      <c r="AM203" s="16"/>
      <c r="AN203" s="16"/>
      <c r="AO203" s="16"/>
      <c r="AP203" s="16"/>
    </row>
    <row r="204" spans="1:42" s="18" customFormat="1" x14ac:dyDescent="0.25">
      <c r="A204" s="48"/>
      <c r="B204" s="48"/>
      <c r="C204" s="48"/>
      <c r="D204" s="48"/>
      <c r="E204" s="48"/>
      <c r="F204" s="48"/>
      <c r="G204" s="48"/>
      <c r="H204" s="48"/>
      <c r="I204" s="16"/>
      <c r="J204" s="16"/>
      <c r="K204" s="48"/>
      <c r="L204" s="16"/>
      <c r="M204" s="16"/>
      <c r="N204" s="48"/>
      <c r="O204" s="16"/>
      <c r="P204" s="16"/>
      <c r="Q204" s="16"/>
      <c r="R204" s="16"/>
      <c r="S204" s="16"/>
      <c r="T204" s="50"/>
      <c r="U204" s="50"/>
      <c r="V204" s="50"/>
      <c r="W204" s="16"/>
      <c r="X204" s="16"/>
      <c r="Y204" s="16"/>
      <c r="Z204" s="16"/>
      <c r="AA204" s="48"/>
      <c r="AB204" s="16"/>
      <c r="AC204" s="16"/>
      <c r="AD204" s="16"/>
      <c r="AE204" s="16"/>
      <c r="AF204" s="16"/>
      <c r="AG204" s="16"/>
      <c r="AH204" s="16"/>
      <c r="AI204" s="16"/>
      <c r="AJ204" s="16"/>
      <c r="AK204" s="16"/>
      <c r="AL204" s="16"/>
      <c r="AM204" s="16"/>
      <c r="AN204" s="16"/>
      <c r="AO204" s="16"/>
      <c r="AP204" s="16"/>
    </row>
    <row r="205" spans="1:42" s="18" customFormat="1" x14ac:dyDescent="0.25">
      <c r="A205" s="48"/>
      <c r="B205" s="48"/>
      <c r="C205" s="48"/>
      <c r="D205" s="48"/>
      <c r="E205" s="48"/>
      <c r="F205" s="48"/>
      <c r="G205" s="48"/>
      <c r="H205" s="48"/>
      <c r="I205" s="16"/>
      <c r="J205" s="16"/>
      <c r="K205" s="48"/>
      <c r="L205" s="16"/>
      <c r="M205" s="16"/>
      <c r="N205" s="48"/>
      <c r="O205" s="16"/>
      <c r="P205" s="16"/>
      <c r="Q205" s="16"/>
      <c r="R205" s="16"/>
      <c r="S205" s="16"/>
      <c r="T205" s="50"/>
      <c r="U205" s="50"/>
      <c r="V205" s="50"/>
      <c r="W205" s="16"/>
      <c r="X205" s="16"/>
      <c r="Y205" s="16"/>
      <c r="Z205" s="16"/>
      <c r="AA205" s="48"/>
      <c r="AB205" s="16"/>
      <c r="AC205" s="16"/>
      <c r="AD205" s="16"/>
      <c r="AE205" s="16"/>
      <c r="AF205" s="16"/>
      <c r="AG205" s="16"/>
      <c r="AH205" s="16"/>
      <c r="AI205" s="16"/>
      <c r="AJ205" s="16"/>
      <c r="AK205" s="16"/>
      <c r="AL205" s="16"/>
      <c r="AM205" s="16"/>
      <c r="AN205" s="16"/>
      <c r="AO205" s="16"/>
      <c r="AP205" s="16"/>
    </row>
    <row r="206" spans="1:42" s="18" customFormat="1" x14ac:dyDescent="0.25">
      <c r="A206" s="48"/>
      <c r="B206" s="48"/>
      <c r="C206" s="48"/>
      <c r="D206" s="48"/>
      <c r="E206" s="48"/>
      <c r="F206" s="48"/>
      <c r="G206" s="48"/>
      <c r="H206" s="48"/>
      <c r="I206" s="16"/>
      <c r="J206" s="16"/>
      <c r="K206" s="48"/>
      <c r="L206" s="16"/>
      <c r="M206" s="16"/>
      <c r="N206" s="48"/>
      <c r="O206" s="16"/>
      <c r="P206" s="16"/>
      <c r="Q206" s="16"/>
      <c r="R206" s="16"/>
      <c r="S206" s="16"/>
      <c r="T206" s="50"/>
      <c r="U206" s="50"/>
      <c r="V206" s="50"/>
      <c r="W206" s="16"/>
      <c r="X206" s="16"/>
      <c r="Y206" s="16"/>
      <c r="Z206" s="16"/>
      <c r="AA206" s="48"/>
      <c r="AB206" s="16"/>
      <c r="AC206" s="16"/>
      <c r="AD206" s="16"/>
      <c r="AE206" s="16"/>
      <c r="AF206" s="16"/>
      <c r="AG206" s="16"/>
      <c r="AH206" s="16"/>
      <c r="AI206" s="16"/>
      <c r="AJ206" s="16"/>
      <c r="AK206" s="16"/>
      <c r="AL206" s="16"/>
      <c r="AM206" s="16"/>
      <c r="AN206" s="16"/>
      <c r="AO206" s="16"/>
      <c r="AP206" s="16"/>
    </row>
    <row r="207" spans="1:42" s="18" customFormat="1" x14ac:dyDescent="0.25">
      <c r="A207" s="48"/>
      <c r="B207" s="48"/>
      <c r="C207" s="48"/>
      <c r="D207" s="48"/>
      <c r="E207" s="48"/>
      <c r="F207" s="48"/>
      <c r="G207" s="48"/>
      <c r="H207" s="48"/>
      <c r="I207" s="16"/>
      <c r="J207" s="16"/>
      <c r="K207" s="48"/>
      <c r="L207" s="16"/>
      <c r="M207" s="16"/>
      <c r="N207" s="48"/>
      <c r="O207" s="16"/>
      <c r="P207" s="16"/>
      <c r="Q207" s="16"/>
      <c r="R207" s="16"/>
      <c r="S207" s="16"/>
      <c r="T207" s="50"/>
      <c r="U207" s="50"/>
      <c r="V207" s="50"/>
      <c r="W207" s="16"/>
      <c r="X207" s="16"/>
      <c r="Y207" s="16"/>
      <c r="Z207" s="16"/>
      <c r="AA207" s="48"/>
      <c r="AB207" s="16"/>
      <c r="AC207" s="16"/>
      <c r="AD207" s="16"/>
      <c r="AE207" s="16"/>
      <c r="AF207" s="16"/>
      <c r="AG207" s="16"/>
      <c r="AH207" s="16"/>
      <c r="AI207" s="16"/>
      <c r="AJ207" s="16"/>
      <c r="AK207" s="16"/>
      <c r="AL207" s="16"/>
      <c r="AM207" s="16"/>
      <c r="AN207" s="16"/>
      <c r="AO207" s="16"/>
      <c r="AP207" s="16"/>
    </row>
    <row r="208" spans="1:42" s="18" customFormat="1" x14ac:dyDescent="0.25">
      <c r="A208" s="48"/>
      <c r="B208" s="48"/>
      <c r="C208" s="48"/>
      <c r="D208" s="48"/>
      <c r="E208" s="48"/>
      <c r="F208" s="48"/>
      <c r="G208" s="48"/>
      <c r="H208" s="48"/>
      <c r="I208" s="16"/>
      <c r="J208" s="16"/>
      <c r="K208" s="48"/>
      <c r="L208" s="16"/>
      <c r="M208" s="16"/>
      <c r="N208" s="48"/>
      <c r="O208" s="16"/>
      <c r="P208" s="16"/>
      <c r="Q208" s="16"/>
      <c r="R208" s="16"/>
      <c r="S208" s="16"/>
      <c r="T208" s="50"/>
      <c r="U208" s="50"/>
      <c r="V208" s="50"/>
      <c r="W208" s="16"/>
      <c r="X208" s="16"/>
      <c r="Y208" s="16"/>
      <c r="Z208" s="16"/>
      <c r="AA208" s="48"/>
      <c r="AB208" s="16"/>
      <c r="AC208" s="16"/>
      <c r="AD208" s="16"/>
      <c r="AE208" s="16"/>
      <c r="AF208" s="16"/>
      <c r="AG208" s="16"/>
      <c r="AH208" s="16"/>
      <c r="AI208" s="16"/>
      <c r="AJ208" s="16"/>
      <c r="AK208" s="16"/>
      <c r="AL208" s="16"/>
      <c r="AM208" s="16"/>
      <c r="AN208" s="16"/>
      <c r="AO208" s="16"/>
      <c r="AP208" s="16"/>
    </row>
    <row r="209" spans="1:42" s="18" customFormat="1" x14ac:dyDescent="0.25">
      <c r="A209" s="48"/>
      <c r="B209" s="48"/>
      <c r="C209" s="48"/>
      <c r="D209" s="48"/>
      <c r="E209" s="48"/>
      <c r="F209" s="48"/>
      <c r="G209" s="48"/>
      <c r="H209" s="48"/>
      <c r="I209" s="16"/>
      <c r="J209" s="16"/>
      <c r="K209" s="48"/>
      <c r="L209" s="16"/>
      <c r="M209" s="16"/>
      <c r="N209" s="48"/>
      <c r="O209" s="16"/>
      <c r="P209" s="16"/>
      <c r="Q209" s="16"/>
      <c r="R209" s="16"/>
      <c r="S209" s="16"/>
      <c r="T209" s="50"/>
      <c r="U209" s="50"/>
      <c r="V209" s="50"/>
      <c r="W209" s="16"/>
      <c r="X209" s="16"/>
      <c r="Y209" s="16"/>
      <c r="Z209" s="16"/>
      <c r="AA209" s="48"/>
      <c r="AB209" s="16"/>
      <c r="AC209" s="16"/>
      <c r="AD209" s="16"/>
      <c r="AE209" s="16"/>
      <c r="AF209" s="16"/>
      <c r="AG209" s="16"/>
      <c r="AH209" s="16"/>
      <c r="AI209" s="16"/>
      <c r="AJ209" s="16"/>
      <c r="AK209" s="16"/>
      <c r="AL209" s="16"/>
      <c r="AM209" s="16"/>
      <c r="AN209" s="16"/>
      <c r="AO209" s="16"/>
      <c r="AP209" s="16"/>
    </row>
    <row r="210" spans="1:42" s="18" customFormat="1" x14ac:dyDescent="0.25">
      <c r="A210" s="48"/>
      <c r="B210" s="48"/>
      <c r="C210" s="48"/>
      <c r="D210" s="48"/>
      <c r="E210" s="48"/>
      <c r="F210" s="48"/>
      <c r="G210" s="48"/>
      <c r="H210" s="48"/>
      <c r="I210" s="16"/>
      <c r="J210" s="16"/>
      <c r="K210" s="48"/>
      <c r="L210" s="16"/>
      <c r="M210" s="16"/>
      <c r="N210" s="48"/>
      <c r="O210" s="16"/>
      <c r="P210" s="16"/>
      <c r="Q210" s="16"/>
      <c r="R210" s="16"/>
      <c r="S210" s="16"/>
      <c r="T210" s="50"/>
      <c r="U210" s="50"/>
      <c r="V210" s="50"/>
      <c r="W210" s="16"/>
      <c r="X210" s="16"/>
      <c r="Y210" s="16"/>
      <c r="Z210" s="16"/>
      <c r="AA210" s="48"/>
      <c r="AB210" s="16"/>
      <c r="AC210" s="16"/>
      <c r="AD210" s="16"/>
      <c r="AE210" s="16"/>
      <c r="AF210" s="16"/>
      <c r="AG210" s="16"/>
      <c r="AH210" s="16"/>
      <c r="AI210" s="16"/>
      <c r="AJ210" s="16"/>
      <c r="AK210" s="16"/>
      <c r="AL210" s="16"/>
      <c r="AM210" s="16"/>
      <c r="AN210" s="16"/>
      <c r="AO210" s="16"/>
      <c r="AP210" s="16"/>
    </row>
    <row r="211" spans="1:42" s="18" customFormat="1" x14ac:dyDescent="0.25">
      <c r="A211" s="48"/>
      <c r="B211" s="48"/>
      <c r="C211" s="48"/>
      <c r="D211" s="48"/>
      <c r="E211" s="48"/>
      <c r="F211" s="48"/>
      <c r="G211" s="48"/>
      <c r="H211" s="48"/>
      <c r="I211" s="16"/>
      <c r="J211" s="16"/>
      <c r="K211" s="48"/>
      <c r="L211" s="16"/>
      <c r="M211" s="16"/>
      <c r="N211" s="48"/>
      <c r="O211" s="16"/>
      <c r="P211" s="16"/>
      <c r="Q211" s="16"/>
      <c r="R211" s="16"/>
      <c r="S211" s="16"/>
      <c r="T211" s="50"/>
      <c r="U211" s="50"/>
      <c r="V211" s="50"/>
      <c r="W211" s="16"/>
      <c r="X211" s="16"/>
      <c r="Y211" s="16"/>
      <c r="Z211" s="16"/>
      <c r="AA211" s="48"/>
      <c r="AB211" s="16"/>
      <c r="AC211" s="16"/>
      <c r="AD211" s="16"/>
      <c r="AE211" s="16"/>
      <c r="AF211" s="16"/>
      <c r="AG211" s="16"/>
      <c r="AH211" s="16"/>
      <c r="AI211" s="16"/>
      <c r="AJ211" s="16"/>
      <c r="AK211" s="16"/>
      <c r="AL211" s="16"/>
      <c r="AM211" s="16"/>
      <c r="AN211" s="16"/>
      <c r="AO211" s="16"/>
      <c r="AP211" s="16"/>
    </row>
    <row r="212" spans="1:42" s="18" customFormat="1" x14ac:dyDescent="0.25">
      <c r="A212" s="48"/>
      <c r="B212" s="48"/>
      <c r="C212" s="48"/>
      <c r="D212" s="48"/>
      <c r="E212" s="48"/>
      <c r="F212" s="48"/>
      <c r="G212" s="48"/>
      <c r="H212" s="48"/>
      <c r="I212" s="16"/>
      <c r="J212" s="16"/>
      <c r="K212" s="48"/>
      <c r="L212" s="16"/>
      <c r="M212" s="16"/>
      <c r="N212" s="48"/>
      <c r="O212" s="16"/>
      <c r="P212" s="16"/>
      <c r="Q212" s="16"/>
      <c r="R212" s="16"/>
      <c r="S212" s="16"/>
      <c r="T212" s="50"/>
      <c r="U212" s="50"/>
      <c r="V212" s="50"/>
      <c r="W212" s="16"/>
      <c r="X212" s="16"/>
      <c r="Y212" s="16"/>
      <c r="Z212" s="16"/>
      <c r="AA212" s="48"/>
      <c r="AB212" s="16"/>
      <c r="AC212" s="16"/>
      <c r="AD212" s="16"/>
      <c r="AE212" s="16"/>
      <c r="AF212" s="16"/>
      <c r="AG212" s="16"/>
      <c r="AH212" s="16"/>
      <c r="AI212" s="16"/>
      <c r="AJ212" s="16"/>
      <c r="AK212" s="16"/>
      <c r="AL212" s="16"/>
      <c r="AM212" s="16"/>
      <c r="AN212" s="16"/>
      <c r="AO212" s="16"/>
      <c r="AP212" s="16"/>
    </row>
    <row r="213" spans="1:42" s="18" customFormat="1" x14ac:dyDescent="0.25">
      <c r="A213" s="48"/>
      <c r="B213" s="48"/>
      <c r="C213" s="48"/>
      <c r="D213" s="48"/>
      <c r="E213" s="48"/>
      <c r="F213" s="48"/>
      <c r="G213" s="48"/>
      <c r="H213" s="48"/>
      <c r="I213" s="16"/>
      <c r="J213" s="16"/>
      <c r="K213" s="48"/>
      <c r="L213" s="16"/>
      <c r="M213" s="16"/>
      <c r="N213" s="48"/>
      <c r="O213" s="16"/>
      <c r="P213" s="16"/>
      <c r="Q213" s="16"/>
      <c r="R213" s="16"/>
      <c r="S213" s="16"/>
      <c r="T213" s="50"/>
      <c r="U213" s="50"/>
      <c r="V213" s="50"/>
      <c r="W213" s="16"/>
      <c r="X213" s="16"/>
      <c r="Y213" s="16"/>
      <c r="Z213" s="16"/>
      <c r="AA213" s="48"/>
      <c r="AB213" s="16"/>
      <c r="AC213" s="16"/>
      <c r="AD213" s="16"/>
      <c r="AE213" s="16"/>
      <c r="AF213" s="16"/>
      <c r="AG213" s="16"/>
      <c r="AH213" s="16"/>
      <c r="AI213" s="16"/>
      <c r="AJ213" s="16"/>
      <c r="AK213" s="16"/>
      <c r="AL213" s="16"/>
      <c r="AM213" s="16"/>
      <c r="AN213" s="16"/>
      <c r="AO213" s="16"/>
      <c r="AP213" s="16"/>
    </row>
    <row r="214" spans="1:42" s="18" customFormat="1" x14ac:dyDescent="0.25">
      <c r="A214" s="48"/>
      <c r="B214" s="48"/>
      <c r="C214" s="48"/>
      <c r="D214" s="48"/>
      <c r="E214" s="48"/>
      <c r="F214" s="48"/>
      <c r="G214" s="48"/>
      <c r="H214" s="48"/>
      <c r="I214" s="16"/>
      <c r="J214" s="16"/>
      <c r="K214" s="48"/>
      <c r="L214" s="16"/>
      <c r="M214" s="16"/>
      <c r="N214" s="48"/>
      <c r="O214" s="16"/>
      <c r="P214" s="16"/>
      <c r="Q214" s="16"/>
      <c r="R214" s="16"/>
      <c r="S214" s="16"/>
      <c r="T214" s="50"/>
      <c r="U214" s="50"/>
      <c r="V214" s="50"/>
      <c r="W214" s="16"/>
      <c r="X214" s="16"/>
      <c r="Y214" s="16"/>
      <c r="Z214" s="16"/>
      <c r="AA214" s="48"/>
      <c r="AB214" s="16"/>
      <c r="AC214" s="16"/>
      <c r="AD214" s="16"/>
      <c r="AE214" s="16"/>
      <c r="AF214" s="16"/>
      <c r="AG214" s="16"/>
      <c r="AH214" s="16"/>
      <c r="AI214" s="16"/>
      <c r="AJ214" s="16"/>
      <c r="AK214" s="16"/>
      <c r="AL214" s="16"/>
      <c r="AM214" s="16"/>
      <c r="AN214" s="16"/>
      <c r="AO214" s="16"/>
      <c r="AP214" s="16"/>
    </row>
    <row r="215" spans="1:42" s="18" customFormat="1" x14ac:dyDescent="0.25">
      <c r="A215" s="48"/>
      <c r="B215" s="48"/>
      <c r="C215" s="48"/>
      <c r="D215" s="48"/>
      <c r="E215" s="48"/>
      <c r="F215" s="48"/>
      <c r="G215" s="48"/>
      <c r="H215" s="48"/>
      <c r="I215" s="16"/>
      <c r="J215" s="16"/>
      <c r="K215" s="48"/>
      <c r="L215" s="16"/>
      <c r="M215" s="16"/>
      <c r="N215" s="48"/>
      <c r="O215" s="16"/>
      <c r="P215" s="16"/>
      <c r="Q215" s="16"/>
      <c r="R215" s="16"/>
      <c r="S215" s="16"/>
      <c r="T215" s="50"/>
      <c r="U215" s="50"/>
      <c r="V215" s="50"/>
      <c r="W215" s="16"/>
      <c r="X215" s="16"/>
      <c r="Y215" s="16"/>
      <c r="Z215" s="16"/>
      <c r="AA215" s="48"/>
      <c r="AB215" s="16"/>
      <c r="AC215" s="16"/>
      <c r="AD215" s="16"/>
      <c r="AE215" s="16"/>
      <c r="AF215" s="16"/>
      <c r="AG215" s="16"/>
      <c r="AH215" s="16"/>
      <c r="AI215" s="16"/>
      <c r="AJ215" s="16"/>
      <c r="AK215" s="16"/>
      <c r="AL215" s="16"/>
      <c r="AM215" s="16"/>
      <c r="AN215" s="16"/>
      <c r="AO215" s="16"/>
      <c r="AP215" s="16"/>
    </row>
    <row r="216" spans="1:42" s="18" customFormat="1" x14ac:dyDescent="0.25">
      <c r="A216" s="48"/>
      <c r="B216" s="48"/>
      <c r="C216" s="48"/>
      <c r="D216" s="48"/>
      <c r="E216" s="48"/>
      <c r="F216" s="48"/>
      <c r="G216" s="48"/>
      <c r="H216" s="48"/>
      <c r="I216" s="16"/>
      <c r="J216" s="16"/>
      <c r="K216" s="48"/>
      <c r="L216" s="16"/>
      <c r="M216" s="16"/>
      <c r="N216" s="48"/>
      <c r="O216" s="16"/>
      <c r="P216" s="16"/>
      <c r="Q216" s="16"/>
      <c r="R216" s="16"/>
      <c r="S216" s="16"/>
      <c r="T216" s="50"/>
      <c r="U216" s="50"/>
      <c r="V216" s="50"/>
      <c r="W216" s="16"/>
      <c r="X216" s="16"/>
      <c r="Y216" s="16"/>
      <c r="Z216" s="16"/>
      <c r="AA216" s="48"/>
      <c r="AB216" s="16"/>
      <c r="AC216" s="16"/>
      <c r="AD216" s="16"/>
      <c r="AE216" s="16"/>
      <c r="AF216" s="16"/>
      <c r="AG216" s="16"/>
      <c r="AH216" s="16"/>
      <c r="AI216" s="16"/>
      <c r="AJ216" s="16"/>
      <c r="AK216" s="16"/>
      <c r="AL216" s="16"/>
      <c r="AM216" s="16"/>
      <c r="AN216" s="16"/>
      <c r="AO216" s="16"/>
      <c r="AP216" s="16"/>
    </row>
    <row r="217" spans="1:42" s="18" customFormat="1" x14ac:dyDescent="0.25">
      <c r="A217" s="48"/>
      <c r="B217" s="48"/>
      <c r="C217" s="48"/>
      <c r="D217" s="48"/>
      <c r="E217" s="48"/>
      <c r="F217" s="48"/>
      <c r="G217" s="48"/>
      <c r="H217" s="48"/>
      <c r="I217" s="16"/>
      <c r="J217" s="16"/>
      <c r="K217" s="48"/>
      <c r="L217" s="16"/>
      <c r="M217" s="16"/>
      <c r="N217" s="48"/>
      <c r="O217" s="16"/>
      <c r="P217" s="16"/>
      <c r="Q217" s="16"/>
      <c r="R217" s="16"/>
      <c r="S217" s="16"/>
      <c r="T217" s="50"/>
      <c r="U217" s="50"/>
      <c r="V217" s="50"/>
      <c r="W217" s="16"/>
      <c r="X217" s="16"/>
      <c r="Y217" s="16"/>
      <c r="Z217" s="16"/>
      <c r="AA217" s="48"/>
      <c r="AB217" s="16"/>
      <c r="AC217" s="16"/>
      <c r="AD217" s="16"/>
      <c r="AE217" s="16"/>
      <c r="AF217" s="16"/>
      <c r="AG217" s="16"/>
      <c r="AH217" s="16"/>
      <c r="AI217" s="16"/>
      <c r="AJ217" s="16"/>
      <c r="AK217" s="16"/>
      <c r="AL217" s="16"/>
      <c r="AM217" s="16"/>
      <c r="AN217" s="16"/>
      <c r="AO217" s="16"/>
      <c r="AP217" s="16"/>
    </row>
    <row r="218" spans="1:42" s="18" customFormat="1" x14ac:dyDescent="0.25">
      <c r="A218" s="48"/>
      <c r="B218" s="48"/>
      <c r="C218" s="48"/>
      <c r="D218" s="48"/>
      <c r="E218" s="48"/>
      <c r="F218" s="48"/>
      <c r="G218" s="48"/>
      <c r="H218" s="48"/>
      <c r="I218" s="16"/>
      <c r="J218" s="16"/>
      <c r="K218" s="48"/>
      <c r="L218" s="16"/>
      <c r="M218" s="16"/>
      <c r="N218" s="48"/>
      <c r="O218" s="16"/>
      <c r="P218" s="16"/>
      <c r="Q218" s="16"/>
      <c r="R218" s="16"/>
      <c r="S218" s="16"/>
      <c r="T218" s="50"/>
      <c r="U218" s="50"/>
      <c r="V218" s="50"/>
      <c r="W218" s="16"/>
      <c r="X218" s="16"/>
      <c r="Y218" s="16"/>
      <c r="Z218" s="16"/>
      <c r="AA218" s="48"/>
      <c r="AB218" s="16"/>
      <c r="AC218" s="16"/>
      <c r="AD218" s="16"/>
      <c r="AE218" s="16"/>
      <c r="AF218" s="16"/>
      <c r="AG218" s="16"/>
      <c r="AH218" s="16"/>
      <c r="AI218" s="16"/>
      <c r="AJ218" s="16"/>
      <c r="AK218" s="16"/>
      <c r="AL218" s="16"/>
      <c r="AM218" s="16"/>
      <c r="AN218" s="16"/>
      <c r="AO218" s="16"/>
      <c r="AP218" s="16"/>
    </row>
    <row r="219" spans="1:42" s="18" customFormat="1" x14ac:dyDescent="0.25">
      <c r="A219" s="48"/>
      <c r="B219" s="48"/>
      <c r="C219" s="48"/>
      <c r="D219" s="48"/>
      <c r="E219" s="48"/>
      <c r="F219" s="48"/>
      <c r="G219" s="48"/>
      <c r="H219" s="48"/>
      <c r="I219" s="16"/>
      <c r="J219" s="16"/>
      <c r="K219" s="48"/>
      <c r="L219" s="16"/>
      <c r="M219" s="16"/>
      <c r="N219" s="48"/>
      <c r="O219" s="16"/>
      <c r="P219" s="16"/>
      <c r="Q219" s="16"/>
      <c r="R219" s="16"/>
      <c r="S219" s="16"/>
      <c r="T219" s="50"/>
      <c r="U219" s="50"/>
      <c r="V219" s="50"/>
      <c r="W219" s="16"/>
      <c r="X219" s="16"/>
      <c r="Y219" s="16"/>
      <c r="Z219" s="16"/>
      <c r="AA219" s="48"/>
      <c r="AB219" s="16"/>
      <c r="AC219" s="16"/>
      <c r="AD219" s="16"/>
      <c r="AE219" s="16"/>
      <c r="AF219" s="16"/>
      <c r="AG219" s="16"/>
      <c r="AH219" s="16"/>
      <c r="AI219" s="16"/>
      <c r="AJ219" s="16"/>
      <c r="AK219" s="16"/>
      <c r="AL219" s="16"/>
      <c r="AM219" s="16"/>
      <c r="AN219" s="16"/>
      <c r="AO219" s="16"/>
      <c r="AP219" s="16"/>
    </row>
    <row r="220" spans="1:42" s="18" customFormat="1" x14ac:dyDescent="0.25">
      <c r="A220" s="48"/>
      <c r="B220" s="48"/>
      <c r="C220" s="48"/>
      <c r="D220" s="48"/>
      <c r="E220" s="48"/>
      <c r="F220" s="48"/>
      <c r="G220" s="48"/>
      <c r="H220" s="48"/>
      <c r="I220" s="16"/>
      <c r="J220" s="16"/>
      <c r="K220" s="48"/>
      <c r="L220" s="16"/>
      <c r="M220" s="16"/>
      <c r="N220" s="48"/>
      <c r="O220" s="16"/>
      <c r="P220" s="16"/>
      <c r="Q220" s="16"/>
      <c r="R220" s="16"/>
      <c r="S220" s="16"/>
      <c r="T220" s="50"/>
      <c r="U220" s="50"/>
      <c r="V220" s="50"/>
      <c r="W220" s="16"/>
      <c r="X220" s="16"/>
      <c r="Y220" s="16"/>
      <c r="Z220" s="16"/>
      <c r="AA220" s="48"/>
      <c r="AB220" s="16"/>
      <c r="AC220" s="16"/>
      <c r="AD220" s="16"/>
      <c r="AE220" s="16"/>
      <c r="AF220" s="16"/>
      <c r="AG220" s="16"/>
      <c r="AH220" s="16"/>
      <c r="AI220" s="16"/>
      <c r="AJ220" s="16"/>
      <c r="AK220" s="16"/>
      <c r="AL220" s="16"/>
      <c r="AM220" s="16"/>
      <c r="AN220" s="16"/>
      <c r="AO220" s="16"/>
      <c r="AP220" s="16"/>
    </row>
    <row r="221" spans="1:42" s="18" customFormat="1" x14ac:dyDescent="0.25">
      <c r="A221" s="48"/>
      <c r="B221" s="48"/>
      <c r="C221" s="48"/>
      <c r="D221" s="48"/>
      <c r="E221" s="48"/>
      <c r="F221" s="48"/>
      <c r="G221" s="48"/>
      <c r="H221" s="48"/>
      <c r="I221" s="16"/>
      <c r="J221" s="16"/>
      <c r="K221" s="48"/>
      <c r="L221" s="16"/>
      <c r="M221" s="16"/>
      <c r="N221" s="48"/>
      <c r="O221" s="16"/>
      <c r="P221" s="16"/>
      <c r="Q221" s="16"/>
      <c r="R221" s="16"/>
      <c r="S221" s="16"/>
      <c r="T221" s="50"/>
      <c r="U221" s="50"/>
      <c r="V221" s="50"/>
      <c r="W221" s="16"/>
      <c r="X221" s="16"/>
      <c r="Y221" s="16"/>
      <c r="Z221" s="16"/>
      <c r="AA221" s="48"/>
      <c r="AB221" s="16"/>
      <c r="AC221" s="16"/>
      <c r="AD221" s="16"/>
      <c r="AE221" s="16"/>
      <c r="AF221" s="16"/>
      <c r="AG221" s="16"/>
      <c r="AH221" s="16"/>
      <c r="AI221" s="16"/>
      <c r="AJ221" s="16"/>
      <c r="AK221" s="16"/>
      <c r="AL221" s="16"/>
      <c r="AM221" s="16"/>
      <c r="AN221" s="16"/>
      <c r="AO221" s="16"/>
      <c r="AP221" s="16"/>
    </row>
    <row r="222" spans="1:42" s="18" customFormat="1" x14ac:dyDescent="0.25">
      <c r="A222" s="48"/>
      <c r="B222" s="48"/>
      <c r="C222" s="48"/>
      <c r="D222" s="48"/>
      <c r="E222" s="48"/>
      <c r="F222" s="48"/>
      <c r="G222" s="48"/>
      <c r="H222" s="48"/>
      <c r="I222" s="16"/>
      <c r="J222" s="16"/>
      <c r="K222" s="48"/>
      <c r="L222" s="16"/>
      <c r="M222" s="16"/>
      <c r="N222" s="48"/>
      <c r="O222" s="16"/>
      <c r="P222" s="16"/>
      <c r="Q222" s="16"/>
      <c r="R222" s="16"/>
      <c r="S222" s="16"/>
      <c r="T222" s="50"/>
      <c r="U222" s="50"/>
      <c r="V222" s="50"/>
      <c r="W222" s="16"/>
      <c r="X222" s="16"/>
      <c r="Y222" s="16"/>
      <c r="Z222" s="16"/>
      <c r="AA222" s="48"/>
      <c r="AB222" s="16"/>
      <c r="AC222" s="16"/>
      <c r="AD222" s="16"/>
      <c r="AE222" s="16"/>
      <c r="AF222" s="16"/>
      <c r="AG222" s="16"/>
      <c r="AH222" s="16"/>
      <c r="AI222" s="16"/>
      <c r="AJ222" s="16"/>
      <c r="AK222" s="16"/>
      <c r="AL222" s="16"/>
      <c r="AM222" s="16"/>
      <c r="AN222" s="16"/>
      <c r="AO222" s="16"/>
      <c r="AP222" s="16"/>
    </row>
    <row r="223" spans="1:42" s="18" customFormat="1" x14ac:dyDescent="0.25">
      <c r="A223" s="48"/>
      <c r="B223" s="48"/>
      <c r="C223" s="48"/>
      <c r="D223" s="48"/>
      <c r="E223" s="48"/>
      <c r="F223" s="48"/>
      <c r="G223" s="48"/>
      <c r="H223" s="48"/>
      <c r="I223" s="16"/>
      <c r="J223" s="16"/>
      <c r="K223" s="48"/>
      <c r="L223" s="16"/>
      <c r="M223" s="16"/>
      <c r="N223" s="48"/>
      <c r="O223" s="16"/>
      <c r="P223" s="16"/>
      <c r="Q223" s="16"/>
      <c r="R223" s="16"/>
      <c r="S223" s="16"/>
      <c r="T223" s="50"/>
      <c r="U223" s="50"/>
      <c r="V223" s="50"/>
      <c r="W223" s="16"/>
      <c r="X223" s="16"/>
      <c r="Y223" s="16"/>
      <c r="Z223" s="16"/>
      <c r="AA223" s="48"/>
      <c r="AB223" s="16"/>
      <c r="AC223" s="16"/>
      <c r="AD223" s="16"/>
      <c r="AE223" s="16"/>
      <c r="AF223" s="16"/>
      <c r="AG223" s="16"/>
      <c r="AH223" s="16"/>
      <c r="AI223" s="16"/>
      <c r="AJ223" s="16"/>
      <c r="AK223" s="16"/>
      <c r="AL223" s="16"/>
      <c r="AM223" s="16"/>
      <c r="AN223" s="16"/>
      <c r="AO223" s="16"/>
      <c r="AP223" s="16"/>
    </row>
    <row r="224" spans="1:42" s="18" customFormat="1" x14ac:dyDescent="0.25">
      <c r="A224" s="48"/>
      <c r="B224" s="48"/>
      <c r="C224" s="48"/>
      <c r="D224" s="48"/>
      <c r="E224" s="48"/>
      <c r="F224" s="48"/>
      <c r="G224" s="48"/>
      <c r="H224" s="48"/>
      <c r="I224" s="16"/>
      <c r="J224" s="16"/>
      <c r="K224" s="48"/>
      <c r="L224" s="16"/>
      <c r="M224" s="16"/>
      <c r="N224" s="48"/>
      <c r="O224" s="16"/>
      <c r="P224" s="16"/>
      <c r="Q224" s="16"/>
      <c r="R224" s="16"/>
      <c r="S224" s="16"/>
      <c r="T224" s="50"/>
      <c r="U224" s="50"/>
      <c r="V224" s="50"/>
      <c r="W224" s="16"/>
      <c r="X224" s="16"/>
      <c r="Y224" s="16"/>
      <c r="Z224" s="16"/>
      <c r="AA224" s="48"/>
      <c r="AB224" s="16"/>
      <c r="AC224" s="16"/>
      <c r="AD224" s="16"/>
      <c r="AE224" s="16"/>
      <c r="AF224" s="16"/>
      <c r="AG224" s="16"/>
      <c r="AH224" s="16"/>
      <c r="AI224" s="16"/>
      <c r="AJ224" s="16"/>
      <c r="AK224" s="16"/>
      <c r="AL224" s="16"/>
      <c r="AM224" s="16"/>
      <c r="AN224" s="16"/>
      <c r="AO224" s="16"/>
      <c r="AP224" s="16"/>
    </row>
    <row r="225" spans="1:42" s="18" customFormat="1" x14ac:dyDescent="0.25">
      <c r="A225" s="48"/>
      <c r="B225" s="48"/>
      <c r="C225" s="48"/>
      <c r="D225" s="48"/>
      <c r="E225" s="48"/>
      <c r="F225" s="48"/>
      <c r="G225" s="48"/>
      <c r="H225" s="48"/>
      <c r="I225" s="16"/>
      <c r="J225" s="16"/>
      <c r="K225" s="48"/>
      <c r="L225" s="16"/>
      <c r="M225" s="16"/>
      <c r="N225" s="48"/>
      <c r="O225" s="16"/>
      <c r="P225" s="16"/>
      <c r="Q225" s="16"/>
      <c r="R225" s="16"/>
      <c r="S225" s="16"/>
      <c r="T225" s="50"/>
      <c r="U225" s="50"/>
      <c r="V225" s="50"/>
      <c r="W225" s="16"/>
      <c r="X225" s="16"/>
      <c r="Y225" s="16"/>
      <c r="Z225" s="16"/>
      <c r="AA225" s="48"/>
      <c r="AB225" s="16"/>
      <c r="AC225" s="16"/>
      <c r="AD225" s="16"/>
      <c r="AE225" s="16"/>
      <c r="AF225" s="16"/>
      <c r="AG225" s="16"/>
      <c r="AH225" s="16"/>
      <c r="AI225" s="16"/>
      <c r="AJ225" s="16"/>
      <c r="AK225" s="16"/>
      <c r="AL225" s="16"/>
      <c r="AM225" s="16"/>
      <c r="AN225" s="16"/>
      <c r="AO225" s="16"/>
      <c r="AP225" s="16"/>
    </row>
    <row r="226" spans="1:42" s="18" customFormat="1" x14ac:dyDescent="0.25">
      <c r="A226" s="48"/>
      <c r="B226" s="48"/>
      <c r="C226" s="48"/>
      <c r="D226" s="48"/>
      <c r="E226" s="48"/>
      <c r="F226" s="48"/>
      <c r="G226" s="48"/>
      <c r="H226" s="48"/>
      <c r="I226" s="16"/>
      <c r="J226" s="16"/>
      <c r="K226" s="48"/>
      <c r="L226" s="16"/>
      <c r="M226" s="16"/>
      <c r="N226" s="48"/>
      <c r="O226" s="16"/>
      <c r="P226" s="16"/>
      <c r="Q226" s="16"/>
      <c r="R226" s="16"/>
      <c r="S226" s="16"/>
      <c r="T226" s="50"/>
      <c r="U226" s="50"/>
      <c r="V226" s="50"/>
      <c r="W226" s="16"/>
      <c r="X226" s="16"/>
      <c r="Y226" s="16"/>
      <c r="Z226" s="16"/>
      <c r="AA226" s="48"/>
      <c r="AB226" s="16"/>
      <c r="AC226" s="16"/>
      <c r="AD226" s="16"/>
      <c r="AE226" s="16"/>
      <c r="AF226" s="16"/>
      <c r="AG226" s="16"/>
      <c r="AH226" s="16"/>
      <c r="AI226" s="16"/>
      <c r="AJ226" s="16"/>
      <c r="AK226" s="16"/>
      <c r="AL226" s="16"/>
      <c r="AM226" s="16"/>
      <c r="AN226" s="16"/>
      <c r="AO226" s="16"/>
      <c r="AP226" s="16"/>
    </row>
    <row r="227" spans="1:42" s="18" customFormat="1" x14ac:dyDescent="0.25">
      <c r="A227" s="48"/>
      <c r="B227" s="48"/>
      <c r="C227" s="48"/>
      <c r="D227" s="48"/>
      <c r="E227" s="48"/>
      <c r="F227" s="48"/>
      <c r="G227" s="48"/>
      <c r="H227" s="48"/>
      <c r="I227" s="16"/>
      <c r="J227" s="16"/>
      <c r="K227" s="48"/>
      <c r="L227" s="16"/>
      <c r="M227" s="16"/>
      <c r="N227" s="48"/>
      <c r="O227" s="16"/>
      <c r="P227" s="16"/>
      <c r="Q227" s="16"/>
      <c r="R227" s="16"/>
      <c r="S227" s="16"/>
      <c r="T227" s="50"/>
      <c r="U227" s="50"/>
      <c r="V227" s="50"/>
      <c r="W227" s="16"/>
      <c r="X227" s="16"/>
      <c r="Y227" s="16"/>
      <c r="Z227" s="16"/>
      <c r="AA227" s="48"/>
      <c r="AB227" s="16"/>
      <c r="AC227" s="16"/>
      <c r="AD227" s="16"/>
      <c r="AE227" s="16"/>
      <c r="AF227" s="16"/>
      <c r="AG227" s="16"/>
      <c r="AH227" s="16"/>
      <c r="AI227" s="16"/>
      <c r="AJ227" s="16"/>
      <c r="AK227" s="16"/>
      <c r="AL227" s="16"/>
      <c r="AM227" s="16"/>
      <c r="AN227" s="16"/>
      <c r="AO227" s="16"/>
      <c r="AP227" s="16"/>
    </row>
    <row r="228" spans="1:42" s="18" customFormat="1" x14ac:dyDescent="0.25">
      <c r="A228" s="48"/>
      <c r="B228" s="48"/>
      <c r="C228" s="48"/>
      <c r="D228" s="48"/>
      <c r="E228" s="48"/>
      <c r="F228" s="48"/>
      <c r="G228" s="48"/>
      <c r="H228" s="48"/>
      <c r="I228" s="16"/>
      <c r="J228" s="16"/>
      <c r="K228" s="48"/>
      <c r="L228" s="16"/>
      <c r="M228" s="16"/>
      <c r="N228" s="48"/>
      <c r="O228" s="16"/>
      <c r="P228" s="16"/>
      <c r="Q228" s="16"/>
      <c r="R228" s="16"/>
      <c r="S228" s="16"/>
      <c r="T228" s="50"/>
      <c r="U228" s="50"/>
      <c r="V228" s="50"/>
      <c r="W228" s="16"/>
      <c r="X228" s="16"/>
      <c r="Y228" s="16"/>
      <c r="Z228" s="16"/>
      <c r="AA228" s="48"/>
      <c r="AB228" s="16"/>
      <c r="AC228" s="16"/>
      <c r="AD228" s="16"/>
      <c r="AE228" s="16"/>
      <c r="AF228" s="16"/>
      <c r="AG228" s="16"/>
      <c r="AH228" s="16"/>
      <c r="AI228" s="16"/>
      <c r="AJ228" s="16"/>
      <c r="AK228" s="16"/>
      <c r="AL228" s="16"/>
      <c r="AM228" s="16"/>
      <c r="AN228" s="16"/>
      <c r="AO228" s="16"/>
      <c r="AP228" s="16"/>
    </row>
    <row r="229" spans="1:42" s="18" customFormat="1" x14ac:dyDescent="0.25">
      <c r="A229" s="48"/>
      <c r="B229" s="48"/>
      <c r="C229" s="48"/>
      <c r="D229" s="48"/>
      <c r="E229" s="48"/>
      <c r="F229" s="48"/>
      <c r="G229" s="48"/>
      <c r="H229" s="48"/>
      <c r="I229" s="16"/>
      <c r="J229" s="16"/>
      <c r="K229" s="48"/>
      <c r="L229" s="16"/>
      <c r="M229" s="16"/>
      <c r="N229" s="48"/>
      <c r="O229" s="16"/>
      <c r="P229" s="16"/>
      <c r="Q229" s="16"/>
      <c r="R229" s="16"/>
      <c r="S229" s="16"/>
      <c r="T229" s="50"/>
      <c r="U229" s="50"/>
      <c r="V229" s="50"/>
      <c r="W229" s="16"/>
      <c r="X229" s="16"/>
      <c r="Y229" s="16"/>
      <c r="Z229" s="16"/>
      <c r="AA229" s="48"/>
      <c r="AB229" s="16"/>
      <c r="AC229" s="16"/>
      <c r="AD229" s="16"/>
      <c r="AE229" s="16"/>
      <c r="AF229" s="16"/>
      <c r="AG229" s="16"/>
      <c r="AH229" s="16"/>
      <c r="AI229" s="16"/>
      <c r="AJ229" s="16"/>
      <c r="AK229" s="16"/>
      <c r="AL229" s="16"/>
      <c r="AM229" s="16"/>
      <c r="AN229" s="16"/>
      <c r="AO229" s="16"/>
      <c r="AP229" s="16"/>
    </row>
    <row r="230" spans="1:42" s="18" customFormat="1" x14ac:dyDescent="0.25">
      <c r="A230" s="48"/>
      <c r="B230" s="48"/>
      <c r="C230" s="48"/>
      <c r="D230" s="48"/>
      <c r="E230" s="48"/>
      <c r="F230" s="48"/>
      <c r="G230" s="48"/>
      <c r="H230" s="48"/>
      <c r="I230" s="16"/>
      <c r="J230" s="16"/>
      <c r="K230" s="48"/>
      <c r="L230" s="16"/>
      <c r="M230" s="16"/>
      <c r="N230" s="48"/>
      <c r="O230" s="16"/>
      <c r="P230" s="16"/>
      <c r="Q230" s="16"/>
      <c r="R230" s="16"/>
      <c r="S230" s="16"/>
      <c r="T230" s="50"/>
      <c r="U230" s="50"/>
      <c r="V230" s="50"/>
      <c r="W230" s="16"/>
      <c r="X230" s="16"/>
      <c r="Y230" s="16"/>
      <c r="Z230" s="16"/>
      <c r="AA230" s="48"/>
      <c r="AB230" s="16"/>
      <c r="AC230" s="16"/>
      <c r="AD230" s="16"/>
      <c r="AE230" s="16"/>
      <c r="AF230" s="16"/>
      <c r="AG230" s="16"/>
      <c r="AH230" s="16"/>
      <c r="AI230" s="16"/>
      <c r="AJ230" s="16"/>
      <c r="AK230" s="16"/>
      <c r="AL230" s="16"/>
      <c r="AM230" s="16"/>
      <c r="AN230" s="16"/>
      <c r="AO230" s="16"/>
      <c r="AP230" s="16"/>
    </row>
    <row r="231" spans="1:42" s="18" customFormat="1" x14ac:dyDescent="0.25">
      <c r="A231" s="48"/>
      <c r="B231" s="48"/>
      <c r="C231" s="48"/>
      <c r="D231" s="48"/>
      <c r="E231" s="48"/>
      <c r="F231" s="48"/>
      <c r="G231" s="48"/>
      <c r="H231" s="48"/>
      <c r="I231" s="16"/>
      <c r="J231" s="16"/>
      <c r="K231" s="48"/>
      <c r="L231" s="16"/>
      <c r="M231" s="16"/>
      <c r="N231" s="48"/>
      <c r="O231" s="16"/>
      <c r="P231" s="16"/>
      <c r="Q231" s="16"/>
      <c r="R231" s="16"/>
      <c r="S231" s="16"/>
      <c r="T231" s="50"/>
      <c r="U231" s="50"/>
      <c r="V231" s="50"/>
      <c r="W231" s="16"/>
      <c r="X231" s="16"/>
      <c r="Y231" s="16"/>
      <c r="Z231" s="16"/>
      <c r="AA231" s="48"/>
      <c r="AB231" s="16"/>
      <c r="AC231" s="16"/>
      <c r="AD231" s="16"/>
      <c r="AE231" s="16"/>
      <c r="AF231" s="16"/>
      <c r="AG231" s="16"/>
      <c r="AH231" s="16"/>
      <c r="AI231" s="16"/>
      <c r="AJ231" s="16"/>
      <c r="AK231" s="16"/>
      <c r="AL231" s="16"/>
      <c r="AM231" s="16"/>
      <c r="AN231" s="16"/>
      <c r="AO231" s="16"/>
      <c r="AP231" s="16"/>
    </row>
    <row r="232" spans="1:42" s="18" customFormat="1" x14ac:dyDescent="0.25">
      <c r="A232" s="48"/>
      <c r="B232" s="48"/>
      <c r="C232" s="48"/>
      <c r="D232" s="48"/>
      <c r="E232" s="48"/>
      <c r="F232" s="48"/>
      <c r="G232" s="48"/>
      <c r="H232" s="48"/>
      <c r="I232" s="16"/>
      <c r="J232" s="16"/>
      <c r="K232" s="48"/>
      <c r="L232" s="16"/>
      <c r="M232" s="16"/>
      <c r="N232" s="48"/>
      <c r="O232" s="16"/>
      <c r="P232" s="16"/>
      <c r="Q232" s="16"/>
      <c r="R232" s="16"/>
      <c r="S232" s="16"/>
      <c r="T232" s="50"/>
      <c r="U232" s="50"/>
      <c r="V232" s="50"/>
      <c r="W232" s="16"/>
      <c r="X232" s="16"/>
      <c r="Y232" s="16"/>
      <c r="Z232" s="16"/>
      <c r="AA232" s="48"/>
      <c r="AB232" s="16"/>
      <c r="AC232" s="16"/>
      <c r="AD232" s="16"/>
      <c r="AE232" s="16"/>
      <c r="AF232" s="16"/>
      <c r="AG232" s="16"/>
      <c r="AH232" s="16"/>
      <c r="AI232" s="16"/>
      <c r="AJ232" s="16"/>
      <c r="AK232" s="16"/>
      <c r="AL232" s="16"/>
      <c r="AM232" s="16"/>
      <c r="AN232" s="16"/>
      <c r="AO232" s="16"/>
      <c r="AP232" s="16"/>
    </row>
    <row r="233" spans="1:42" s="18" customFormat="1" x14ac:dyDescent="0.25">
      <c r="A233" s="48"/>
      <c r="B233" s="48"/>
      <c r="C233" s="48"/>
      <c r="D233" s="48"/>
      <c r="E233" s="48"/>
      <c r="F233" s="48"/>
      <c r="G233" s="48"/>
      <c r="H233" s="48"/>
      <c r="I233" s="16"/>
      <c r="J233" s="16"/>
      <c r="K233" s="48"/>
      <c r="L233" s="16"/>
      <c r="M233" s="16"/>
      <c r="N233" s="48"/>
      <c r="O233" s="16"/>
      <c r="P233" s="16"/>
      <c r="Q233" s="16"/>
      <c r="R233" s="16"/>
      <c r="S233" s="16"/>
      <c r="T233" s="50"/>
      <c r="U233" s="50"/>
      <c r="V233" s="50"/>
      <c r="W233" s="16"/>
      <c r="X233" s="16"/>
      <c r="Y233" s="16"/>
      <c r="Z233" s="16"/>
      <c r="AA233" s="48"/>
      <c r="AB233" s="16"/>
      <c r="AC233" s="16"/>
      <c r="AD233" s="16"/>
      <c r="AE233" s="16"/>
      <c r="AF233" s="16"/>
      <c r="AG233" s="16"/>
      <c r="AH233" s="16"/>
      <c r="AI233" s="16"/>
      <c r="AJ233" s="16"/>
      <c r="AK233" s="16"/>
      <c r="AL233" s="16"/>
      <c r="AM233" s="16"/>
      <c r="AN233" s="16"/>
      <c r="AO233" s="16"/>
      <c r="AP233" s="16"/>
    </row>
    <row r="234" spans="1:42" s="18" customFormat="1" x14ac:dyDescent="0.25">
      <c r="A234" s="48"/>
      <c r="B234" s="48"/>
      <c r="C234" s="48"/>
      <c r="D234" s="48"/>
      <c r="E234" s="48"/>
      <c r="F234" s="48"/>
      <c r="G234" s="48"/>
      <c r="H234" s="48"/>
      <c r="I234" s="16"/>
      <c r="J234" s="16"/>
      <c r="K234" s="48"/>
      <c r="L234" s="16"/>
      <c r="M234" s="16"/>
      <c r="N234" s="48"/>
      <c r="O234" s="16"/>
      <c r="P234" s="16"/>
      <c r="Q234" s="16"/>
      <c r="R234" s="16"/>
      <c r="S234" s="16"/>
      <c r="T234" s="50"/>
      <c r="U234" s="50"/>
      <c r="V234" s="50"/>
      <c r="W234" s="16"/>
      <c r="X234" s="16"/>
      <c r="Y234" s="16"/>
      <c r="Z234" s="16"/>
      <c r="AA234" s="48"/>
      <c r="AB234" s="16"/>
      <c r="AC234" s="16"/>
      <c r="AD234" s="16"/>
      <c r="AE234" s="16"/>
      <c r="AF234" s="16"/>
      <c r="AG234" s="16"/>
      <c r="AH234" s="16"/>
      <c r="AI234" s="16"/>
      <c r="AJ234" s="16"/>
      <c r="AK234" s="16"/>
      <c r="AL234" s="16"/>
      <c r="AM234" s="16"/>
      <c r="AN234" s="16"/>
      <c r="AO234" s="16"/>
      <c r="AP234" s="16"/>
    </row>
    <row r="235" spans="1:42" s="18" customFormat="1" x14ac:dyDescent="0.25">
      <c r="A235" s="48"/>
      <c r="B235" s="48"/>
      <c r="C235" s="48"/>
      <c r="D235" s="48"/>
      <c r="E235" s="48"/>
      <c r="F235" s="48"/>
      <c r="G235" s="48"/>
      <c r="H235" s="48"/>
      <c r="I235" s="16"/>
      <c r="J235" s="16"/>
      <c r="K235" s="48"/>
      <c r="L235" s="16"/>
      <c r="M235" s="16"/>
      <c r="N235" s="48"/>
      <c r="O235" s="16"/>
      <c r="P235" s="16"/>
      <c r="Q235" s="16"/>
      <c r="R235" s="16"/>
      <c r="S235" s="16"/>
      <c r="T235" s="50"/>
      <c r="U235" s="50"/>
      <c r="V235" s="50"/>
      <c r="W235" s="16"/>
      <c r="X235" s="16"/>
      <c r="Y235" s="16"/>
      <c r="Z235" s="16"/>
      <c r="AA235" s="48"/>
      <c r="AB235" s="16"/>
      <c r="AC235" s="16"/>
      <c r="AD235" s="16"/>
      <c r="AE235" s="16"/>
      <c r="AF235" s="16"/>
      <c r="AG235" s="16"/>
      <c r="AH235" s="16"/>
      <c r="AI235" s="16"/>
      <c r="AJ235" s="16"/>
      <c r="AK235" s="16"/>
      <c r="AL235" s="16"/>
      <c r="AM235" s="16"/>
      <c r="AN235" s="16"/>
      <c r="AO235" s="16"/>
      <c r="AP235" s="16"/>
    </row>
    <row r="236" spans="1:42" s="18" customFormat="1" x14ac:dyDescent="0.25">
      <c r="A236" s="48"/>
      <c r="B236" s="48"/>
      <c r="C236" s="48"/>
      <c r="D236" s="48"/>
      <c r="E236" s="48"/>
      <c r="F236" s="48"/>
      <c r="G236" s="48"/>
      <c r="H236" s="48"/>
      <c r="I236" s="16"/>
      <c r="J236" s="16"/>
      <c r="K236" s="48"/>
      <c r="L236" s="16"/>
      <c r="M236" s="16"/>
      <c r="N236" s="48"/>
      <c r="O236" s="16"/>
      <c r="P236" s="16"/>
      <c r="Q236" s="16"/>
      <c r="R236" s="16"/>
      <c r="S236" s="16"/>
      <c r="T236" s="50"/>
      <c r="U236" s="50"/>
      <c r="V236" s="50"/>
      <c r="W236" s="16"/>
      <c r="X236" s="16"/>
      <c r="Y236" s="16"/>
      <c r="Z236" s="16"/>
      <c r="AA236" s="48"/>
      <c r="AB236" s="16"/>
      <c r="AC236" s="16"/>
      <c r="AD236" s="16"/>
      <c r="AE236" s="16"/>
      <c r="AF236" s="16"/>
      <c r="AG236" s="16"/>
      <c r="AH236" s="16"/>
      <c r="AI236" s="16"/>
      <c r="AJ236" s="16"/>
      <c r="AK236" s="16"/>
      <c r="AL236" s="16"/>
      <c r="AM236" s="16"/>
      <c r="AN236" s="16"/>
      <c r="AO236" s="16"/>
      <c r="AP236" s="16"/>
    </row>
    <row r="237" spans="1:42" s="18" customFormat="1" x14ac:dyDescent="0.25">
      <c r="A237" s="48"/>
      <c r="B237" s="48"/>
      <c r="C237" s="48"/>
      <c r="D237" s="48"/>
      <c r="E237" s="48"/>
      <c r="F237" s="48"/>
      <c r="G237" s="48"/>
      <c r="H237" s="48"/>
      <c r="I237" s="16"/>
      <c r="J237" s="16"/>
      <c r="K237" s="48"/>
      <c r="L237" s="16"/>
      <c r="M237" s="16"/>
      <c r="N237" s="48"/>
      <c r="O237" s="16"/>
      <c r="P237" s="16"/>
      <c r="Q237" s="16"/>
      <c r="R237" s="16"/>
      <c r="S237" s="16"/>
      <c r="T237" s="50"/>
      <c r="U237" s="50"/>
      <c r="V237" s="50"/>
      <c r="W237" s="16"/>
      <c r="X237" s="16"/>
      <c r="Y237" s="16"/>
      <c r="Z237" s="16"/>
      <c r="AA237" s="48"/>
      <c r="AB237" s="16"/>
      <c r="AC237" s="16"/>
      <c r="AD237" s="16"/>
      <c r="AE237" s="16"/>
      <c r="AF237" s="16"/>
      <c r="AG237" s="16"/>
      <c r="AH237" s="16"/>
      <c r="AI237" s="16"/>
      <c r="AJ237" s="16"/>
      <c r="AK237" s="16"/>
      <c r="AL237" s="16"/>
      <c r="AM237" s="16"/>
      <c r="AN237" s="16"/>
      <c r="AO237" s="16"/>
      <c r="AP237" s="16"/>
    </row>
    <row r="238" spans="1:42" s="18" customFormat="1" x14ac:dyDescent="0.25">
      <c r="A238" s="48"/>
      <c r="B238" s="48"/>
      <c r="C238" s="48"/>
      <c r="D238" s="48"/>
      <c r="E238" s="48"/>
      <c r="F238" s="48"/>
      <c r="G238" s="48"/>
      <c r="H238" s="48"/>
      <c r="I238" s="16"/>
      <c r="J238" s="16"/>
      <c r="K238" s="48"/>
      <c r="L238" s="16"/>
      <c r="M238" s="16"/>
      <c r="N238" s="48"/>
      <c r="O238" s="16"/>
      <c r="P238" s="16"/>
      <c r="Q238" s="16"/>
      <c r="R238" s="16"/>
      <c r="S238" s="16"/>
      <c r="T238" s="50"/>
      <c r="U238" s="50"/>
      <c r="V238" s="50"/>
      <c r="W238" s="16"/>
      <c r="X238" s="16"/>
      <c r="Y238" s="16"/>
      <c r="Z238" s="16"/>
      <c r="AA238" s="48"/>
      <c r="AB238" s="16"/>
      <c r="AC238" s="16"/>
      <c r="AD238" s="16"/>
      <c r="AE238" s="16"/>
      <c r="AF238" s="16"/>
      <c r="AG238" s="16"/>
      <c r="AH238" s="16"/>
      <c r="AI238" s="16"/>
      <c r="AJ238" s="16"/>
      <c r="AK238" s="16"/>
      <c r="AL238" s="16"/>
      <c r="AM238" s="16"/>
      <c r="AN238" s="16"/>
      <c r="AO238" s="16"/>
      <c r="AP238" s="16"/>
    </row>
    <row r="239" spans="1:42" s="18" customFormat="1" x14ac:dyDescent="0.25">
      <c r="A239" s="48"/>
      <c r="B239" s="48"/>
      <c r="C239" s="48"/>
      <c r="D239" s="48"/>
      <c r="E239" s="48"/>
      <c r="F239" s="48"/>
      <c r="G239" s="48"/>
      <c r="H239" s="48"/>
      <c r="I239" s="16"/>
      <c r="J239" s="16"/>
      <c r="K239" s="48"/>
      <c r="L239" s="16"/>
      <c r="M239" s="16"/>
      <c r="N239" s="48"/>
      <c r="O239" s="16"/>
      <c r="P239" s="16"/>
      <c r="Q239" s="16"/>
      <c r="R239" s="16"/>
      <c r="S239" s="16"/>
      <c r="T239" s="50"/>
      <c r="U239" s="50"/>
      <c r="V239" s="50"/>
      <c r="W239" s="16"/>
      <c r="X239" s="16"/>
      <c r="Y239" s="16"/>
      <c r="Z239" s="16"/>
      <c r="AA239" s="48"/>
      <c r="AB239" s="16"/>
      <c r="AC239" s="16"/>
      <c r="AD239" s="16"/>
      <c r="AE239" s="16"/>
      <c r="AF239" s="16"/>
      <c r="AG239" s="16"/>
      <c r="AH239" s="16"/>
      <c r="AI239" s="16"/>
      <c r="AJ239" s="16"/>
      <c r="AK239" s="16"/>
      <c r="AL239" s="16"/>
      <c r="AM239" s="16"/>
      <c r="AN239" s="16"/>
      <c r="AO239" s="16"/>
      <c r="AP239" s="16"/>
    </row>
    <row r="240" spans="1:42" s="18" customFormat="1" x14ac:dyDescent="0.25">
      <c r="A240" s="48"/>
      <c r="B240" s="48"/>
      <c r="C240" s="48"/>
      <c r="D240" s="48"/>
      <c r="E240" s="48"/>
      <c r="F240" s="48"/>
      <c r="G240" s="48"/>
      <c r="H240" s="48"/>
      <c r="I240" s="16"/>
      <c r="J240" s="16"/>
      <c r="K240" s="48"/>
      <c r="L240" s="16"/>
      <c r="M240" s="16"/>
      <c r="N240" s="48"/>
      <c r="O240" s="16"/>
      <c r="P240" s="16"/>
      <c r="Q240" s="16"/>
      <c r="R240" s="16"/>
      <c r="S240" s="16"/>
      <c r="T240" s="50"/>
      <c r="U240" s="50"/>
      <c r="V240" s="50"/>
      <c r="W240" s="16"/>
      <c r="X240" s="16"/>
      <c r="Y240" s="16"/>
      <c r="Z240" s="16"/>
      <c r="AA240" s="48"/>
      <c r="AB240" s="16"/>
      <c r="AC240" s="16"/>
      <c r="AD240" s="16"/>
      <c r="AE240" s="16"/>
      <c r="AF240" s="16"/>
      <c r="AG240" s="16"/>
      <c r="AH240" s="16"/>
      <c r="AI240" s="16"/>
      <c r="AJ240" s="16"/>
      <c r="AK240" s="16"/>
      <c r="AL240" s="16"/>
      <c r="AM240" s="16"/>
      <c r="AN240" s="16"/>
      <c r="AO240" s="16"/>
      <c r="AP240" s="16"/>
    </row>
    <row r="241" spans="1:42" s="18" customFormat="1" x14ac:dyDescent="0.25">
      <c r="A241" s="48"/>
      <c r="B241" s="48"/>
      <c r="C241" s="48"/>
      <c r="D241" s="48"/>
      <c r="E241" s="48"/>
      <c r="F241" s="48"/>
      <c r="G241" s="48"/>
      <c r="H241" s="48"/>
      <c r="I241" s="16"/>
      <c r="J241" s="16"/>
      <c r="K241" s="48"/>
      <c r="L241" s="16"/>
      <c r="M241" s="16"/>
      <c r="N241" s="48"/>
      <c r="O241" s="16"/>
      <c r="P241" s="16"/>
      <c r="Q241" s="16"/>
      <c r="R241" s="16"/>
      <c r="S241" s="16"/>
      <c r="T241" s="50"/>
      <c r="U241" s="50"/>
      <c r="V241" s="50"/>
      <c r="W241" s="16"/>
      <c r="X241" s="16"/>
      <c r="Y241" s="16"/>
      <c r="Z241" s="16"/>
      <c r="AA241" s="48"/>
      <c r="AB241" s="16"/>
      <c r="AC241" s="16"/>
      <c r="AD241" s="16"/>
      <c r="AE241" s="16"/>
      <c r="AF241" s="16"/>
      <c r="AG241" s="16"/>
      <c r="AH241" s="16"/>
      <c r="AI241" s="16"/>
      <c r="AJ241" s="16"/>
      <c r="AK241" s="16"/>
      <c r="AL241" s="16"/>
      <c r="AM241" s="16"/>
      <c r="AN241" s="16"/>
      <c r="AO241" s="16"/>
      <c r="AP241" s="16"/>
    </row>
    <row r="242" spans="1:42" s="18" customFormat="1" x14ac:dyDescent="0.25">
      <c r="A242" s="48"/>
      <c r="B242" s="48"/>
      <c r="C242" s="48"/>
      <c r="D242" s="48"/>
      <c r="E242" s="48"/>
      <c r="F242" s="48"/>
      <c r="G242" s="48"/>
      <c r="H242" s="48"/>
      <c r="I242" s="16"/>
      <c r="J242" s="16"/>
      <c r="K242" s="48"/>
      <c r="L242" s="16"/>
      <c r="M242" s="16"/>
      <c r="N242" s="48"/>
      <c r="O242" s="16"/>
      <c r="P242" s="16"/>
      <c r="Q242" s="16"/>
      <c r="R242" s="16"/>
      <c r="S242" s="16"/>
      <c r="T242" s="50"/>
      <c r="U242" s="50"/>
      <c r="V242" s="50"/>
      <c r="W242" s="16"/>
      <c r="X242" s="16"/>
      <c r="Y242" s="16"/>
      <c r="Z242" s="16"/>
      <c r="AA242" s="48"/>
      <c r="AB242" s="16"/>
      <c r="AC242" s="16"/>
      <c r="AD242" s="16"/>
      <c r="AE242" s="16"/>
      <c r="AF242" s="16"/>
      <c r="AG242" s="16"/>
      <c r="AH242" s="16"/>
      <c r="AI242" s="16"/>
      <c r="AJ242" s="16"/>
      <c r="AK242" s="16"/>
      <c r="AL242" s="16"/>
      <c r="AM242" s="16"/>
      <c r="AN242" s="16"/>
      <c r="AO242" s="16"/>
      <c r="AP242" s="16"/>
    </row>
    <row r="243" spans="1:42" s="18" customFormat="1" x14ac:dyDescent="0.25">
      <c r="A243" s="48"/>
      <c r="B243" s="48"/>
      <c r="C243" s="48"/>
      <c r="D243" s="48"/>
      <c r="E243" s="48"/>
      <c r="F243" s="48"/>
      <c r="G243" s="48"/>
      <c r="H243" s="48"/>
      <c r="I243" s="16"/>
      <c r="J243" s="16"/>
      <c r="K243" s="48"/>
      <c r="L243" s="16"/>
      <c r="M243" s="16"/>
      <c r="N243" s="48"/>
      <c r="O243" s="16"/>
      <c r="P243" s="16"/>
      <c r="Q243" s="16"/>
      <c r="R243" s="16"/>
      <c r="S243" s="16"/>
      <c r="T243" s="50"/>
      <c r="U243" s="50"/>
      <c r="V243" s="50"/>
      <c r="W243" s="16"/>
      <c r="X243" s="16"/>
      <c r="Y243" s="16"/>
      <c r="Z243" s="16"/>
      <c r="AA243" s="48"/>
      <c r="AB243" s="16"/>
      <c r="AC243" s="16"/>
      <c r="AD243" s="16"/>
      <c r="AE243" s="16"/>
      <c r="AF243" s="16"/>
      <c r="AG243" s="16"/>
      <c r="AH243" s="16"/>
      <c r="AI243" s="16"/>
      <c r="AJ243" s="16"/>
      <c r="AK243" s="16"/>
      <c r="AL243" s="16"/>
      <c r="AM243" s="16"/>
      <c r="AN243" s="16"/>
      <c r="AO243" s="16"/>
      <c r="AP243" s="16"/>
    </row>
    <row r="244" spans="1:42" s="18" customFormat="1" x14ac:dyDescent="0.25">
      <c r="A244" s="48"/>
      <c r="B244" s="48"/>
      <c r="C244" s="48"/>
      <c r="D244" s="48"/>
      <c r="E244" s="48"/>
      <c r="F244" s="48"/>
      <c r="G244" s="48"/>
      <c r="H244" s="48"/>
      <c r="I244" s="16"/>
      <c r="J244" s="16"/>
      <c r="K244" s="48"/>
      <c r="L244" s="16"/>
      <c r="M244" s="16"/>
      <c r="N244" s="48"/>
      <c r="O244" s="16"/>
      <c r="P244" s="16"/>
      <c r="Q244" s="16"/>
      <c r="R244" s="16"/>
      <c r="S244" s="16"/>
      <c r="T244" s="50"/>
      <c r="U244" s="50"/>
      <c r="V244" s="50"/>
      <c r="W244" s="16"/>
      <c r="X244" s="16"/>
      <c r="Y244" s="16"/>
      <c r="Z244" s="16"/>
      <c r="AA244" s="48"/>
      <c r="AB244" s="16"/>
      <c r="AC244" s="16"/>
      <c r="AD244" s="16"/>
      <c r="AE244" s="16"/>
      <c r="AF244" s="16"/>
      <c r="AG244" s="16"/>
      <c r="AH244" s="16"/>
      <c r="AI244" s="16"/>
      <c r="AJ244" s="16"/>
      <c r="AK244" s="16"/>
      <c r="AL244" s="16"/>
      <c r="AM244" s="16"/>
      <c r="AN244" s="16"/>
      <c r="AO244" s="16"/>
      <c r="AP244" s="16"/>
    </row>
    <row r="245" spans="1:42" s="18" customFormat="1" x14ac:dyDescent="0.25">
      <c r="A245" s="48"/>
      <c r="B245" s="48"/>
      <c r="C245" s="48"/>
      <c r="D245" s="48"/>
      <c r="E245" s="48"/>
      <c r="F245" s="48"/>
      <c r="G245" s="48"/>
      <c r="H245" s="48"/>
      <c r="I245" s="16"/>
      <c r="J245" s="16"/>
      <c r="K245" s="48"/>
      <c r="L245" s="16"/>
      <c r="M245" s="16"/>
      <c r="N245" s="48"/>
      <c r="O245" s="16"/>
      <c r="P245" s="16"/>
      <c r="Q245" s="16"/>
      <c r="R245" s="16"/>
      <c r="S245" s="16"/>
      <c r="T245" s="50"/>
      <c r="U245" s="50"/>
      <c r="V245" s="50"/>
      <c r="W245" s="16"/>
      <c r="X245" s="16"/>
      <c r="Y245" s="16"/>
      <c r="Z245" s="16"/>
      <c r="AA245" s="48"/>
      <c r="AB245" s="16"/>
      <c r="AC245" s="16"/>
      <c r="AD245" s="16"/>
      <c r="AE245" s="16"/>
      <c r="AF245" s="16"/>
      <c r="AG245" s="16"/>
      <c r="AH245" s="16"/>
      <c r="AI245" s="16"/>
      <c r="AJ245" s="16"/>
      <c r="AK245" s="16"/>
      <c r="AL245" s="16"/>
      <c r="AM245" s="16"/>
      <c r="AN245" s="16"/>
      <c r="AO245" s="16"/>
      <c r="AP245" s="16"/>
    </row>
    <row r="246" spans="1:42" s="18" customFormat="1" x14ac:dyDescent="0.25">
      <c r="A246" s="48"/>
      <c r="B246" s="48"/>
      <c r="C246" s="48"/>
      <c r="D246" s="48"/>
      <c r="E246" s="48"/>
      <c r="F246" s="48"/>
      <c r="G246" s="48"/>
      <c r="H246" s="48"/>
      <c r="I246" s="16"/>
      <c r="J246" s="16"/>
      <c r="K246" s="48"/>
      <c r="L246" s="16"/>
      <c r="M246" s="16"/>
      <c r="N246" s="48"/>
      <c r="O246" s="16"/>
      <c r="P246" s="16"/>
      <c r="Q246" s="16"/>
      <c r="R246" s="16"/>
      <c r="S246" s="16"/>
      <c r="T246" s="50"/>
      <c r="U246" s="50"/>
      <c r="V246" s="50"/>
      <c r="W246" s="16"/>
      <c r="X246" s="16"/>
      <c r="Y246" s="16"/>
      <c r="Z246" s="16"/>
      <c r="AA246" s="48"/>
      <c r="AB246" s="16"/>
      <c r="AC246" s="16"/>
      <c r="AD246" s="16"/>
      <c r="AE246" s="16"/>
      <c r="AF246" s="16"/>
      <c r="AG246" s="16"/>
      <c r="AH246" s="16"/>
      <c r="AI246" s="16"/>
      <c r="AJ246" s="16"/>
      <c r="AK246" s="16"/>
      <c r="AL246" s="16"/>
      <c r="AM246" s="16"/>
      <c r="AN246" s="16"/>
      <c r="AO246" s="16"/>
      <c r="AP246" s="16"/>
    </row>
    <row r="247" spans="1:42" s="18" customFormat="1" x14ac:dyDescent="0.25">
      <c r="A247" s="48"/>
      <c r="B247" s="48"/>
      <c r="C247" s="48"/>
      <c r="D247" s="48"/>
      <c r="E247" s="48"/>
      <c r="F247" s="48"/>
      <c r="G247" s="48"/>
      <c r="H247" s="48"/>
      <c r="I247" s="16"/>
      <c r="J247" s="16"/>
      <c r="K247" s="48"/>
      <c r="L247" s="16"/>
      <c r="M247" s="16"/>
      <c r="N247" s="48"/>
      <c r="O247" s="16"/>
      <c r="P247" s="16"/>
      <c r="Q247" s="16"/>
      <c r="R247" s="16"/>
      <c r="S247" s="16"/>
      <c r="T247" s="50"/>
      <c r="U247" s="50"/>
      <c r="V247" s="50"/>
      <c r="W247" s="16"/>
      <c r="X247" s="16"/>
      <c r="Y247" s="16"/>
      <c r="Z247" s="16"/>
      <c r="AA247" s="48"/>
      <c r="AB247" s="16"/>
      <c r="AC247" s="16"/>
      <c r="AD247" s="16"/>
      <c r="AE247" s="16"/>
      <c r="AF247" s="16"/>
      <c r="AG247" s="16"/>
      <c r="AH247" s="16"/>
      <c r="AI247" s="16"/>
      <c r="AJ247" s="16"/>
      <c r="AK247" s="16"/>
      <c r="AL247" s="16"/>
      <c r="AM247" s="16"/>
      <c r="AN247" s="16"/>
      <c r="AO247" s="16"/>
      <c r="AP247" s="16"/>
    </row>
    <row r="248" spans="1:42" s="18" customFormat="1" x14ac:dyDescent="0.25">
      <c r="A248" s="48"/>
      <c r="B248" s="48"/>
      <c r="C248" s="48"/>
      <c r="D248" s="48"/>
      <c r="E248" s="48"/>
      <c r="F248" s="48"/>
      <c r="G248" s="48"/>
      <c r="H248" s="48"/>
      <c r="I248" s="16"/>
      <c r="J248" s="16"/>
      <c r="K248" s="48"/>
      <c r="L248" s="16"/>
      <c r="M248" s="16"/>
      <c r="N248" s="48"/>
      <c r="O248" s="16"/>
      <c r="P248" s="16"/>
      <c r="Q248" s="16"/>
      <c r="R248" s="16"/>
      <c r="S248" s="16"/>
      <c r="T248" s="50"/>
      <c r="U248" s="50"/>
      <c r="V248" s="50"/>
      <c r="W248" s="16"/>
      <c r="X248" s="16"/>
      <c r="Y248" s="16"/>
      <c r="Z248" s="16"/>
      <c r="AA248" s="48"/>
      <c r="AB248" s="16"/>
      <c r="AC248" s="16"/>
      <c r="AD248" s="16"/>
      <c r="AE248" s="16"/>
      <c r="AF248" s="16"/>
      <c r="AG248" s="16"/>
      <c r="AH248" s="16"/>
      <c r="AI248" s="16"/>
      <c r="AJ248" s="16"/>
      <c r="AK248" s="16"/>
      <c r="AL248" s="16"/>
      <c r="AM248" s="16"/>
      <c r="AN248" s="16"/>
      <c r="AO248" s="16"/>
      <c r="AP248" s="16"/>
    </row>
    <row r="249" spans="1:42" s="18" customFormat="1" x14ac:dyDescent="0.25">
      <c r="A249" s="407"/>
      <c r="B249" s="407"/>
      <c r="C249" s="407"/>
      <c r="D249" s="407"/>
      <c r="E249" s="407"/>
      <c r="F249" s="407"/>
      <c r="G249" s="407"/>
      <c r="H249" s="407"/>
      <c r="K249" s="48"/>
    </row>
    <row r="250" spans="1:42" s="18" customFormat="1" x14ac:dyDescent="0.25"/>
  </sheetData>
  <sheetProtection algorithmName="SHA-512" hashValue="slevCuu+9o19hRNeFtwfi6y4qDHKm7mc93yrxBKF0RKY8l2UZHhCmLmizgL/4vCk1ic4QUiI9R9ktBZMMIQVwQ==" saltValue="4J0j1kRCaCCbKjEUYOtRKg==" spinCount="100000" sheet="1" objects="1" scenarios="1" insertRows="0"/>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3"/>
  <sheetViews>
    <sheetView topLeftCell="D7" zoomScale="80" zoomScaleNormal="80" workbookViewId="0">
      <pane ySplit="2" topLeftCell="A25" activePane="bottomLeft" state="frozen"/>
      <selection activeCell="A7" sqref="A7"/>
      <selection pane="bottomLeft" activeCell="R30" sqref="R30"/>
    </sheetView>
  </sheetViews>
  <sheetFormatPr baseColWidth="10" defaultRowHeight="15" x14ac:dyDescent="0.25"/>
  <cols>
    <col min="1" max="1" width="18.42578125" style="1" customWidth="1"/>
    <col min="2" max="2" width="18.7109375" style="1" customWidth="1"/>
    <col min="3" max="3" width="20.5703125" style="1" customWidth="1"/>
    <col min="4" max="4" width="11.42578125" style="1"/>
    <col min="5" max="5" width="17.7109375" style="1" customWidth="1"/>
    <col min="6" max="6" width="15.140625" style="1" customWidth="1"/>
    <col min="7" max="7" width="16.140625" style="1" customWidth="1"/>
    <col min="8" max="8" width="31.28515625" style="1" customWidth="1"/>
    <col min="9" max="9" width="17" style="1" customWidth="1"/>
    <col min="10" max="10" width="14.42578125" style="1" customWidth="1"/>
    <col min="11" max="11" width="25.42578125" style="1" customWidth="1"/>
    <col min="12" max="16" width="11.42578125" style="1"/>
    <col min="17" max="17" width="32.28515625" style="1" customWidth="1"/>
    <col min="18" max="18" width="29.42578125" style="69" customWidth="1"/>
    <col min="19" max="25" width="11.42578125" style="1"/>
    <col min="26" max="26" width="39.5703125" style="1" customWidth="1"/>
    <col min="27"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645">
        <v>2013</v>
      </c>
      <c r="B4" s="645"/>
      <c r="C4" s="645"/>
      <c r="D4" s="645"/>
      <c r="E4" s="645"/>
      <c r="F4" s="645"/>
      <c r="G4" s="645"/>
      <c r="H4" s="645"/>
      <c r="I4" s="645"/>
      <c r="J4" s="645"/>
      <c r="K4" s="645"/>
      <c r="L4" s="645"/>
      <c r="M4" s="645"/>
      <c r="N4" s="645"/>
      <c r="O4" s="645"/>
    </row>
    <row r="5" spans="1:21" x14ac:dyDescent="0.25">
      <c r="A5" s="165"/>
      <c r="B5" s="165"/>
      <c r="C5" s="165"/>
      <c r="D5" s="165"/>
      <c r="E5" s="165"/>
      <c r="F5" s="165"/>
      <c r="G5" s="165"/>
      <c r="H5" s="165"/>
      <c r="I5" s="165"/>
      <c r="J5" s="165"/>
      <c r="K5" s="165"/>
      <c r="L5" s="166"/>
      <c r="M5" s="4"/>
      <c r="N5" s="4"/>
      <c r="O5" s="4"/>
    </row>
    <row r="6" spans="1:21" x14ac:dyDescent="0.25">
      <c r="A6" s="5" t="s">
        <v>4</v>
      </c>
      <c r="B6" s="646"/>
      <c r="C6" s="646"/>
      <c r="D6" s="646"/>
      <c r="E6" s="646"/>
      <c r="F6" s="646"/>
      <c r="G6" s="646"/>
      <c r="H6" s="646"/>
      <c r="I6" s="646"/>
      <c r="J6" s="646"/>
      <c r="K6" s="646"/>
      <c r="L6" s="646"/>
      <c r="M6" s="646"/>
      <c r="N6" s="646"/>
      <c r="O6" s="646"/>
    </row>
    <row r="7" spans="1:21" x14ac:dyDescent="0.25">
      <c r="A7" s="685" t="s">
        <v>6</v>
      </c>
      <c r="B7" s="685" t="s">
        <v>7</v>
      </c>
      <c r="C7" s="685" t="s">
        <v>8</v>
      </c>
      <c r="D7" s="685" t="s">
        <v>9</v>
      </c>
      <c r="E7" s="685" t="s">
        <v>10</v>
      </c>
      <c r="F7" s="685" t="s">
        <v>11</v>
      </c>
      <c r="G7" s="685" t="s">
        <v>12</v>
      </c>
      <c r="H7" s="685" t="s">
        <v>13</v>
      </c>
      <c r="I7" s="726" t="s">
        <v>14</v>
      </c>
      <c r="J7" s="726" t="s">
        <v>15</v>
      </c>
      <c r="K7" s="685" t="s">
        <v>16</v>
      </c>
      <c r="L7" s="685" t="s">
        <v>17</v>
      </c>
      <c r="M7" s="685" t="s">
        <v>18</v>
      </c>
      <c r="N7" s="728" t="s">
        <v>19</v>
      </c>
      <c r="O7" s="730" t="s">
        <v>20</v>
      </c>
      <c r="P7" s="728" t="s">
        <v>21</v>
      </c>
      <c r="Q7" s="724" t="s">
        <v>22</v>
      </c>
      <c r="R7" s="389"/>
    </row>
    <row r="8" spans="1:21" ht="50.25" customHeight="1" x14ac:dyDescent="0.25">
      <c r="A8" s="686"/>
      <c r="B8" s="686"/>
      <c r="C8" s="686"/>
      <c r="D8" s="686"/>
      <c r="E8" s="686"/>
      <c r="F8" s="686"/>
      <c r="G8" s="686"/>
      <c r="H8" s="686"/>
      <c r="I8" s="727"/>
      <c r="J8" s="727"/>
      <c r="K8" s="686"/>
      <c r="L8" s="686"/>
      <c r="M8" s="686"/>
      <c r="N8" s="729"/>
      <c r="O8" s="731"/>
      <c r="P8" s="729"/>
      <c r="Q8" s="725"/>
      <c r="R8" s="1"/>
      <c r="S8" s="6"/>
      <c r="T8" s="6"/>
      <c r="U8" s="6"/>
    </row>
    <row r="9" spans="1:21" ht="91.5" customHeight="1" x14ac:dyDescent="0.25">
      <c r="A9" s="390" t="s">
        <v>52</v>
      </c>
      <c r="B9" s="390" t="s">
        <v>1995</v>
      </c>
      <c r="C9" s="390" t="s">
        <v>1996</v>
      </c>
      <c r="D9" s="390">
        <v>233110000</v>
      </c>
      <c r="E9" s="390" t="s">
        <v>2182</v>
      </c>
      <c r="F9" s="391" t="s">
        <v>1997</v>
      </c>
      <c r="G9" s="390" t="s">
        <v>1998</v>
      </c>
      <c r="H9" s="390" t="s">
        <v>1999</v>
      </c>
      <c r="I9" s="396">
        <f>-60000000+203000000</f>
        <v>143000000</v>
      </c>
      <c r="J9" s="397"/>
      <c r="K9" s="390" t="s">
        <v>2183</v>
      </c>
      <c r="L9" s="390">
        <v>100</v>
      </c>
      <c r="M9" s="390">
        <v>100</v>
      </c>
      <c r="N9" s="398"/>
      <c r="O9" s="390">
        <v>73</v>
      </c>
      <c r="P9" s="399"/>
      <c r="Q9" s="63"/>
      <c r="R9" s="14"/>
      <c r="U9" s="97"/>
    </row>
    <row r="10" spans="1:21" ht="105" customHeight="1" x14ac:dyDescent="0.25">
      <c r="A10" s="37" t="s">
        <v>78</v>
      </c>
      <c r="B10" s="37" t="s">
        <v>2005</v>
      </c>
      <c r="C10" s="37" t="s">
        <v>2006</v>
      </c>
      <c r="D10" s="37">
        <v>231110000</v>
      </c>
      <c r="E10" s="390" t="s">
        <v>2184</v>
      </c>
      <c r="F10" s="391" t="s">
        <v>2007</v>
      </c>
      <c r="G10" s="37" t="s">
        <v>2008</v>
      </c>
      <c r="H10" s="390" t="s">
        <v>2009</v>
      </c>
      <c r="I10" s="396">
        <v>0</v>
      </c>
      <c r="J10" s="400"/>
      <c r="K10" s="392" t="s">
        <v>2185</v>
      </c>
      <c r="L10" s="392">
        <v>25</v>
      </c>
      <c r="M10" s="392">
        <v>25</v>
      </c>
      <c r="N10" s="401"/>
      <c r="O10" s="390">
        <v>0</v>
      </c>
      <c r="P10" s="401"/>
      <c r="Q10" s="65" t="s">
        <v>2186</v>
      </c>
      <c r="R10" s="14"/>
      <c r="U10" s="97"/>
    </row>
    <row r="11" spans="1:21" ht="120" x14ac:dyDescent="0.25">
      <c r="A11" s="37" t="s">
        <v>78</v>
      </c>
      <c r="B11" s="37" t="s">
        <v>2005</v>
      </c>
      <c r="C11" s="37" t="s">
        <v>2006</v>
      </c>
      <c r="D11" s="37">
        <v>231110000</v>
      </c>
      <c r="E11" s="390" t="s">
        <v>2184</v>
      </c>
      <c r="F11" s="391" t="s">
        <v>2013</v>
      </c>
      <c r="G11" s="37" t="s">
        <v>2014</v>
      </c>
      <c r="H11" s="390" t="s">
        <v>2187</v>
      </c>
      <c r="I11" s="396">
        <v>0</v>
      </c>
      <c r="J11" s="400"/>
      <c r="K11" s="390" t="s">
        <v>2185</v>
      </c>
      <c r="L11" s="390">
        <v>25</v>
      </c>
      <c r="M11" s="390">
        <v>25</v>
      </c>
      <c r="N11" s="398"/>
      <c r="O11" s="390">
        <v>0</v>
      </c>
      <c r="P11" s="401"/>
      <c r="Q11" s="65" t="s">
        <v>2188</v>
      </c>
      <c r="R11" s="14"/>
      <c r="U11" s="97"/>
    </row>
    <row r="12" spans="1:21" ht="99" customHeight="1" x14ac:dyDescent="0.25">
      <c r="A12" s="37" t="s">
        <v>78</v>
      </c>
      <c r="B12" s="37" t="s">
        <v>2005</v>
      </c>
      <c r="C12" s="37" t="s">
        <v>2019</v>
      </c>
      <c r="D12" s="37">
        <v>231210000</v>
      </c>
      <c r="E12" s="390" t="s">
        <v>2189</v>
      </c>
      <c r="F12" s="391" t="s">
        <v>2020</v>
      </c>
      <c r="G12" s="37" t="s">
        <v>2021</v>
      </c>
      <c r="H12" s="390" t="s">
        <v>2022</v>
      </c>
      <c r="I12" s="396">
        <v>0</v>
      </c>
      <c r="J12" s="400"/>
      <c r="K12" s="390" t="s">
        <v>2190</v>
      </c>
      <c r="L12" s="390">
        <v>10</v>
      </c>
      <c r="M12" s="390">
        <v>10</v>
      </c>
      <c r="N12" s="401"/>
      <c r="O12" s="390">
        <v>7</v>
      </c>
      <c r="P12" s="401"/>
      <c r="Q12" s="61"/>
      <c r="R12" s="14"/>
      <c r="U12" s="97"/>
    </row>
    <row r="13" spans="1:21" ht="81.75" customHeight="1" x14ac:dyDescent="0.25">
      <c r="A13" s="37" t="s">
        <v>78</v>
      </c>
      <c r="B13" s="37" t="s">
        <v>2005</v>
      </c>
      <c r="C13" s="37" t="s">
        <v>2019</v>
      </c>
      <c r="D13" s="37">
        <v>231210000</v>
      </c>
      <c r="E13" s="390" t="s">
        <v>2189</v>
      </c>
      <c r="F13" s="391" t="s">
        <v>2025</v>
      </c>
      <c r="G13" s="37" t="s">
        <v>2026</v>
      </c>
      <c r="H13" s="390" t="s">
        <v>2027</v>
      </c>
      <c r="I13" s="396">
        <v>0</v>
      </c>
      <c r="J13" s="400"/>
      <c r="K13" s="390" t="s">
        <v>2190</v>
      </c>
      <c r="L13" s="390">
        <v>10</v>
      </c>
      <c r="M13" s="390">
        <v>10</v>
      </c>
      <c r="N13" s="401"/>
      <c r="O13" s="390">
        <v>7</v>
      </c>
      <c r="P13" s="401"/>
      <c r="Q13" s="61"/>
      <c r="R13" s="14"/>
      <c r="U13" s="97"/>
    </row>
    <row r="14" spans="1:21" ht="79.5" customHeight="1" x14ac:dyDescent="0.25">
      <c r="A14" s="37" t="s">
        <v>78</v>
      </c>
      <c r="B14" s="37" t="s">
        <v>2005</v>
      </c>
      <c r="C14" s="37" t="s">
        <v>2019</v>
      </c>
      <c r="D14" s="37">
        <v>231210000</v>
      </c>
      <c r="E14" s="390" t="s">
        <v>2189</v>
      </c>
      <c r="F14" s="391" t="s">
        <v>2030</v>
      </c>
      <c r="G14" s="37" t="s">
        <v>2031</v>
      </c>
      <c r="H14" s="390" t="s">
        <v>2032</v>
      </c>
      <c r="I14" s="396">
        <v>140000000</v>
      </c>
      <c r="J14" s="400"/>
      <c r="K14" s="390" t="s">
        <v>2190</v>
      </c>
      <c r="L14" s="390">
        <v>10</v>
      </c>
      <c r="M14" s="390">
        <v>10</v>
      </c>
      <c r="N14" s="401"/>
      <c r="O14" s="390">
        <v>7</v>
      </c>
      <c r="P14" s="401"/>
      <c r="Q14" s="61"/>
      <c r="R14" s="14"/>
      <c r="U14" s="97"/>
    </row>
    <row r="15" spans="1:21" ht="120" x14ac:dyDescent="0.25">
      <c r="A15" s="37" t="s">
        <v>78</v>
      </c>
      <c r="B15" s="37" t="s">
        <v>2005</v>
      </c>
      <c r="C15" s="37" t="s">
        <v>2019</v>
      </c>
      <c r="D15" s="37">
        <v>231230000</v>
      </c>
      <c r="E15" s="390" t="s">
        <v>2191</v>
      </c>
      <c r="F15" s="391" t="s">
        <v>2038</v>
      </c>
      <c r="G15" s="37" t="s">
        <v>2039</v>
      </c>
      <c r="H15" s="390" t="s">
        <v>2040</v>
      </c>
      <c r="I15" s="396">
        <v>0</v>
      </c>
      <c r="J15" s="400"/>
      <c r="K15" s="390" t="s">
        <v>2192</v>
      </c>
      <c r="L15" s="390">
        <v>50</v>
      </c>
      <c r="M15" s="390">
        <v>50</v>
      </c>
      <c r="N15" s="401"/>
      <c r="O15" s="390">
        <v>25</v>
      </c>
      <c r="P15" s="401"/>
      <c r="Q15" s="61"/>
      <c r="R15" s="14"/>
      <c r="U15" s="97"/>
    </row>
    <row r="16" spans="1:21" ht="90" x14ac:dyDescent="0.25">
      <c r="A16" s="37" t="s">
        <v>78</v>
      </c>
      <c r="B16" s="37" t="s">
        <v>2062</v>
      </c>
      <c r="C16" s="37" t="s">
        <v>2063</v>
      </c>
      <c r="D16" s="37">
        <v>232110007</v>
      </c>
      <c r="E16" s="390" t="s">
        <v>2193</v>
      </c>
      <c r="F16" s="391" t="s">
        <v>2064</v>
      </c>
      <c r="G16" s="37" t="s">
        <v>2065</v>
      </c>
      <c r="H16" s="390" t="s">
        <v>2066</v>
      </c>
      <c r="I16" s="396">
        <v>-162000000</v>
      </c>
      <c r="J16" s="400"/>
      <c r="K16" s="390" t="s">
        <v>2194</v>
      </c>
      <c r="L16" s="390">
        <v>30</v>
      </c>
      <c r="M16" s="390">
        <v>40</v>
      </c>
      <c r="N16" s="401"/>
      <c r="O16" s="390">
        <v>40</v>
      </c>
      <c r="P16" s="401"/>
      <c r="Q16" s="61"/>
      <c r="R16" s="14"/>
      <c r="U16" s="97"/>
    </row>
    <row r="17" spans="1:26" ht="75" x14ac:dyDescent="0.25">
      <c r="A17" s="37" t="s">
        <v>78</v>
      </c>
      <c r="B17" s="37" t="s">
        <v>2062</v>
      </c>
      <c r="C17" s="37" t="s">
        <v>2063</v>
      </c>
      <c r="D17" s="37">
        <v>232130000</v>
      </c>
      <c r="E17" s="390" t="s">
        <v>2195</v>
      </c>
      <c r="F17" s="391" t="s">
        <v>2085</v>
      </c>
      <c r="G17" s="37" t="s">
        <v>2086</v>
      </c>
      <c r="H17" s="390" t="s">
        <v>2087</v>
      </c>
      <c r="I17" s="396">
        <v>-160000000</v>
      </c>
      <c r="J17" s="400"/>
      <c r="K17" s="390" t="s">
        <v>2196</v>
      </c>
      <c r="L17" s="390">
        <v>30</v>
      </c>
      <c r="M17" s="390">
        <v>40</v>
      </c>
      <c r="N17" s="401"/>
      <c r="O17" s="390">
        <v>40</v>
      </c>
      <c r="P17" s="401"/>
      <c r="Q17" s="61"/>
      <c r="R17" s="14"/>
      <c r="U17" s="97"/>
    </row>
    <row r="18" spans="1:26" ht="120" x14ac:dyDescent="0.25">
      <c r="A18" s="37" t="s">
        <v>78</v>
      </c>
      <c r="B18" s="37" t="s">
        <v>2093</v>
      </c>
      <c r="C18" s="37" t="s">
        <v>2094</v>
      </c>
      <c r="D18" s="37">
        <v>233120007</v>
      </c>
      <c r="E18" s="390" t="s">
        <v>2197</v>
      </c>
      <c r="F18" s="391" t="s">
        <v>2095</v>
      </c>
      <c r="G18" s="37" t="s">
        <v>2096</v>
      </c>
      <c r="H18" s="390" t="s">
        <v>2097</v>
      </c>
      <c r="I18" s="396">
        <v>0</v>
      </c>
      <c r="J18" s="400"/>
      <c r="K18" s="390" t="s">
        <v>2198</v>
      </c>
      <c r="L18" s="390">
        <v>100</v>
      </c>
      <c r="M18" s="390">
        <v>100</v>
      </c>
      <c r="N18" s="398"/>
      <c r="O18" s="390">
        <v>62</v>
      </c>
      <c r="P18" s="398"/>
      <c r="Q18" s="63"/>
      <c r="R18" s="14"/>
      <c r="U18" s="97"/>
    </row>
    <row r="19" spans="1:26" ht="165" x14ac:dyDescent="0.25">
      <c r="A19" s="37" t="s">
        <v>78</v>
      </c>
      <c r="B19" s="37" t="s">
        <v>79</v>
      </c>
      <c r="C19" s="37" t="s">
        <v>2108</v>
      </c>
      <c r="D19" s="37">
        <v>234110000</v>
      </c>
      <c r="E19" s="390" t="s">
        <v>2199</v>
      </c>
      <c r="F19" s="390" t="s">
        <v>2109</v>
      </c>
      <c r="G19" s="37" t="s">
        <v>2110</v>
      </c>
      <c r="H19" s="390" t="s">
        <v>2111</v>
      </c>
      <c r="I19" s="396">
        <v>-50000000</v>
      </c>
      <c r="J19" s="400"/>
      <c r="K19" s="390" t="s">
        <v>2200</v>
      </c>
      <c r="L19" s="390">
        <v>25</v>
      </c>
      <c r="M19" s="390">
        <v>25</v>
      </c>
      <c r="N19" s="398"/>
      <c r="O19" s="390">
        <v>20</v>
      </c>
      <c r="P19" s="398"/>
      <c r="Q19" s="36" t="s">
        <v>2201</v>
      </c>
      <c r="R19" s="14"/>
      <c r="U19" s="97"/>
    </row>
    <row r="20" spans="1:26" ht="90" x14ac:dyDescent="0.25">
      <c r="A20" s="37" t="s">
        <v>78</v>
      </c>
      <c r="B20" s="37" t="s">
        <v>79</v>
      </c>
      <c r="C20" s="37" t="s">
        <v>80</v>
      </c>
      <c r="D20" s="37">
        <v>234210005</v>
      </c>
      <c r="E20" s="390" t="s">
        <v>2202</v>
      </c>
      <c r="F20" s="391" t="s">
        <v>2117</v>
      </c>
      <c r="G20" s="37" t="s">
        <v>2118</v>
      </c>
      <c r="H20" s="390" t="s">
        <v>2119</v>
      </c>
      <c r="I20" s="396">
        <v>0</v>
      </c>
      <c r="J20" s="400"/>
      <c r="K20" s="390" t="s">
        <v>2203</v>
      </c>
      <c r="L20" s="390">
        <v>60</v>
      </c>
      <c r="M20" s="390">
        <v>78</v>
      </c>
      <c r="N20" s="398"/>
      <c r="O20" s="390">
        <v>78</v>
      </c>
      <c r="P20" s="398"/>
      <c r="Q20" s="36" t="s">
        <v>2204</v>
      </c>
      <c r="R20" s="14"/>
      <c r="U20" s="97"/>
    </row>
    <row r="21" spans="1:26" ht="135" x14ac:dyDescent="0.25">
      <c r="A21" s="37"/>
      <c r="B21" s="37"/>
      <c r="C21" s="37"/>
      <c r="D21" s="37"/>
      <c r="E21" s="390"/>
      <c r="F21" s="391"/>
      <c r="G21" s="37"/>
      <c r="H21" s="390"/>
      <c r="I21" s="396"/>
      <c r="J21" s="400"/>
      <c r="K21" s="390" t="s">
        <v>2205</v>
      </c>
      <c r="L21" s="390">
        <v>13</v>
      </c>
      <c r="M21" s="390">
        <v>13</v>
      </c>
      <c r="N21" s="398"/>
      <c r="O21" s="390">
        <v>8</v>
      </c>
      <c r="P21" s="398"/>
      <c r="Q21" s="259" t="s">
        <v>2206</v>
      </c>
      <c r="R21" s="14"/>
      <c r="U21" s="97"/>
    </row>
    <row r="22" spans="1:26" ht="159.75" customHeight="1" x14ac:dyDescent="0.25">
      <c r="A22" s="37" t="s">
        <v>78</v>
      </c>
      <c r="B22" s="37" t="s">
        <v>79</v>
      </c>
      <c r="C22" s="37" t="s">
        <v>80</v>
      </c>
      <c r="D22" s="37">
        <v>234220005</v>
      </c>
      <c r="E22" s="390" t="s">
        <v>81</v>
      </c>
      <c r="F22" s="391" t="s">
        <v>2124</v>
      </c>
      <c r="G22" s="37" t="s">
        <v>2125</v>
      </c>
      <c r="H22" s="390" t="s">
        <v>2126</v>
      </c>
      <c r="I22" s="396">
        <f>120000000+658456000</f>
        <v>778456000</v>
      </c>
      <c r="J22" s="400"/>
      <c r="K22" s="390" t="s">
        <v>85</v>
      </c>
      <c r="L22" s="390">
        <v>600</v>
      </c>
      <c r="M22" s="390">
        <v>701</v>
      </c>
      <c r="N22" s="398"/>
      <c r="O22" s="390">
        <v>701</v>
      </c>
      <c r="P22" s="398"/>
      <c r="Q22" s="36" t="s">
        <v>2207</v>
      </c>
      <c r="R22" s="14"/>
      <c r="U22" s="97"/>
    </row>
    <row r="23" spans="1:26" ht="78.75" customHeight="1" x14ac:dyDescent="0.25">
      <c r="A23" s="37" t="s">
        <v>78</v>
      </c>
      <c r="B23" s="37" t="s">
        <v>79</v>
      </c>
      <c r="C23" s="37" t="s">
        <v>2136</v>
      </c>
      <c r="D23" s="37">
        <v>234310000</v>
      </c>
      <c r="E23" s="390" t="s">
        <v>2208</v>
      </c>
      <c r="F23" s="391" t="s">
        <v>2137</v>
      </c>
      <c r="G23" s="37" t="s">
        <v>2138</v>
      </c>
      <c r="H23" s="390" t="s">
        <v>2139</v>
      </c>
      <c r="I23" s="396">
        <f>100000000+765793749</f>
        <v>865793749</v>
      </c>
      <c r="J23" s="400"/>
      <c r="K23" s="390" t="s">
        <v>2209</v>
      </c>
      <c r="L23" s="390">
        <v>120</v>
      </c>
      <c r="M23" s="390">
        <v>160</v>
      </c>
      <c r="N23" s="398"/>
      <c r="O23" s="390">
        <v>160</v>
      </c>
      <c r="P23" s="398"/>
      <c r="Q23" s="36" t="s">
        <v>2210</v>
      </c>
      <c r="R23" s="14"/>
      <c r="U23" s="97"/>
    </row>
    <row r="24" spans="1:26" ht="161.25" customHeight="1" x14ac:dyDescent="0.25">
      <c r="A24" s="37" t="s">
        <v>78</v>
      </c>
      <c r="B24" s="37" t="s">
        <v>79</v>
      </c>
      <c r="C24" s="37" t="s">
        <v>80</v>
      </c>
      <c r="D24" s="37">
        <v>234220005</v>
      </c>
      <c r="E24" s="390" t="s">
        <v>81</v>
      </c>
      <c r="F24" s="391" t="s">
        <v>2142</v>
      </c>
      <c r="G24" s="37" t="s">
        <v>2143</v>
      </c>
      <c r="H24" s="390" t="s">
        <v>2144</v>
      </c>
      <c r="I24" s="396">
        <f>31206251+687827091</f>
        <v>719033342</v>
      </c>
      <c r="J24" s="400"/>
      <c r="K24" s="390" t="s">
        <v>85</v>
      </c>
      <c r="L24" s="390">
        <v>600</v>
      </c>
      <c r="M24" s="390">
        <v>230</v>
      </c>
      <c r="N24" s="398"/>
      <c r="O24" s="390">
        <v>230</v>
      </c>
      <c r="P24" s="398"/>
      <c r="Q24" s="36" t="s">
        <v>2211</v>
      </c>
      <c r="R24" s="14"/>
      <c r="U24" s="97"/>
    </row>
    <row r="25" spans="1:26" ht="75" x14ac:dyDescent="0.25">
      <c r="A25" s="37" t="s">
        <v>78</v>
      </c>
      <c r="B25" s="37" t="s">
        <v>2212</v>
      </c>
      <c r="C25" s="37" t="s">
        <v>2213</v>
      </c>
      <c r="D25" s="37">
        <v>23111</v>
      </c>
      <c r="E25" s="390" t="s">
        <v>2184</v>
      </c>
      <c r="F25" s="393">
        <v>201205000014</v>
      </c>
      <c r="G25" s="127" t="s">
        <v>2152</v>
      </c>
      <c r="H25" s="390" t="s">
        <v>2153</v>
      </c>
      <c r="I25" s="396">
        <v>2000000000</v>
      </c>
      <c r="J25" s="400"/>
      <c r="K25" s="390" t="s">
        <v>1915</v>
      </c>
      <c r="L25" s="133">
        <v>420055</v>
      </c>
      <c r="M25" s="390">
        <v>420055</v>
      </c>
      <c r="N25" s="402"/>
      <c r="O25" s="390">
        <v>264693</v>
      </c>
      <c r="P25" s="402"/>
      <c r="Q25" s="61"/>
      <c r="R25" s="14"/>
      <c r="U25" s="97"/>
      <c r="Z25" s="394" t="s">
        <v>2214</v>
      </c>
    </row>
    <row r="26" spans="1:26" ht="75" x14ac:dyDescent="0.25">
      <c r="A26" s="37" t="s">
        <v>78</v>
      </c>
      <c r="B26" s="37" t="s">
        <v>2212</v>
      </c>
      <c r="C26" s="37" t="s">
        <v>2213</v>
      </c>
      <c r="D26" s="37">
        <v>23111</v>
      </c>
      <c r="E26" s="390" t="s">
        <v>2184</v>
      </c>
      <c r="F26" s="393">
        <v>201205000014</v>
      </c>
      <c r="G26" s="127" t="s">
        <v>2152</v>
      </c>
      <c r="H26" s="390" t="s">
        <v>2153</v>
      </c>
      <c r="I26" s="396">
        <v>500000000</v>
      </c>
      <c r="J26" s="400"/>
      <c r="K26" s="390" t="s">
        <v>1917</v>
      </c>
      <c r="L26" s="133">
        <v>2186094</v>
      </c>
      <c r="M26" s="390">
        <v>2186094</v>
      </c>
      <c r="N26" s="402"/>
      <c r="O26" s="390">
        <v>1371288</v>
      </c>
      <c r="P26" s="402"/>
      <c r="Q26" s="61"/>
      <c r="R26" s="14"/>
      <c r="U26" s="97"/>
      <c r="Z26" s="394" t="s">
        <v>2214</v>
      </c>
    </row>
    <row r="27" spans="1:26" ht="75" x14ac:dyDescent="0.25">
      <c r="A27" s="37" t="s">
        <v>78</v>
      </c>
      <c r="B27" s="37" t="s">
        <v>2212</v>
      </c>
      <c r="C27" s="37" t="s">
        <v>2213</v>
      </c>
      <c r="D27" s="37">
        <v>23111</v>
      </c>
      <c r="E27" s="390" t="s">
        <v>2184</v>
      </c>
      <c r="F27" s="393">
        <v>2008050000518</v>
      </c>
      <c r="G27" s="37">
        <v>221002</v>
      </c>
      <c r="H27" s="390" t="s">
        <v>2215</v>
      </c>
      <c r="I27" s="396">
        <v>4625876518</v>
      </c>
      <c r="J27" s="400"/>
      <c r="K27" s="390" t="s">
        <v>1915</v>
      </c>
      <c r="L27" s="133">
        <v>420055</v>
      </c>
      <c r="M27" s="390">
        <v>420055</v>
      </c>
      <c r="N27" s="402"/>
      <c r="O27" s="390">
        <v>264693</v>
      </c>
      <c r="P27" s="402"/>
      <c r="Q27" s="61"/>
      <c r="R27" s="14"/>
      <c r="U27" s="97"/>
      <c r="Z27" s="394" t="s">
        <v>2214</v>
      </c>
    </row>
    <row r="28" spans="1:26" ht="75" x14ac:dyDescent="0.25">
      <c r="A28" s="37" t="s">
        <v>78</v>
      </c>
      <c r="B28" s="37" t="s">
        <v>2212</v>
      </c>
      <c r="C28" s="37" t="s">
        <v>2213</v>
      </c>
      <c r="D28" s="37">
        <v>23111</v>
      </c>
      <c r="E28" s="390" t="s">
        <v>2184</v>
      </c>
      <c r="F28" s="393">
        <v>2008050000518</v>
      </c>
      <c r="G28" s="37">
        <v>221002</v>
      </c>
      <c r="H28" s="390" t="s">
        <v>2215</v>
      </c>
      <c r="I28" s="396">
        <v>655838814</v>
      </c>
      <c r="J28" s="400"/>
      <c r="K28" s="390" t="s">
        <v>1917</v>
      </c>
      <c r="L28" s="133">
        <v>2186094</v>
      </c>
      <c r="M28" s="390">
        <v>2186094</v>
      </c>
      <c r="N28" s="402"/>
      <c r="O28" s="390">
        <v>1371288</v>
      </c>
      <c r="P28" s="402"/>
      <c r="Q28" s="61"/>
      <c r="R28" s="14"/>
      <c r="U28" s="97"/>
      <c r="Z28" s="394" t="s">
        <v>2214</v>
      </c>
    </row>
    <row r="29" spans="1:26" ht="90" x14ac:dyDescent="0.25">
      <c r="A29" s="37" t="s">
        <v>78</v>
      </c>
      <c r="B29" s="37" t="s">
        <v>2005</v>
      </c>
      <c r="C29" s="37" t="s">
        <v>2019</v>
      </c>
      <c r="D29" s="37">
        <v>231220000</v>
      </c>
      <c r="E29" s="37" t="s">
        <v>2216</v>
      </c>
      <c r="F29" s="127" t="s">
        <v>2173</v>
      </c>
      <c r="G29" s="37" t="s">
        <v>2174</v>
      </c>
      <c r="H29" s="37" t="s">
        <v>2175</v>
      </c>
      <c r="I29" s="403">
        <f>492000000+600000000+539966758</f>
        <v>1631966758</v>
      </c>
      <c r="J29" s="37"/>
      <c r="K29" s="37" t="s">
        <v>2217</v>
      </c>
      <c r="L29" s="37">
        <v>100</v>
      </c>
      <c r="M29" s="390">
        <v>100</v>
      </c>
      <c r="N29" s="37"/>
      <c r="O29" s="37">
        <v>100</v>
      </c>
      <c r="P29" s="37"/>
      <c r="Q29" s="37" t="s">
        <v>2218</v>
      </c>
      <c r="R29" s="14"/>
      <c r="U29" s="97"/>
    </row>
    <row r="30" spans="1:26" ht="45" x14ac:dyDescent="0.25">
      <c r="A30" s="37"/>
      <c r="B30" s="37"/>
      <c r="C30" s="37"/>
      <c r="D30" s="37"/>
      <c r="E30" s="37"/>
      <c r="F30" s="127"/>
      <c r="G30" s="37"/>
      <c r="H30" s="37"/>
      <c r="I30" s="40"/>
      <c r="J30" s="37"/>
      <c r="K30" s="37" t="s">
        <v>2219</v>
      </c>
      <c r="L30" s="37">
        <v>25</v>
      </c>
      <c r="M30" s="390">
        <v>20</v>
      </c>
      <c r="N30" s="37"/>
      <c r="O30" s="37">
        <v>20</v>
      </c>
      <c r="P30" s="37"/>
      <c r="Q30" s="37"/>
      <c r="R30" s="14"/>
      <c r="U30" s="97"/>
    </row>
    <row r="31" spans="1:26" x14ac:dyDescent="0.25">
      <c r="H31" s="395"/>
      <c r="I31" s="395"/>
      <c r="J31" s="395"/>
      <c r="K31" s="395"/>
      <c r="L31" s="395"/>
    </row>
    <row r="32" spans="1:26" x14ac:dyDescent="0.25">
      <c r="H32" s="395"/>
      <c r="I32" s="395"/>
      <c r="J32" s="395"/>
      <c r="K32" s="395"/>
      <c r="L32" s="395"/>
    </row>
    <row r="33" spans="8:12" x14ac:dyDescent="0.25">
      <c r="H33" s="395"/>
      <c r="I33" s="395"/>
      <c r="J33" s="395"/>
      <c r="K33" s="395"/>
      <c r="L33" s="395"/>
    </row>
    <row r="34" spans="8:12" x14ac:dyDescent="0.25">
      <c r="H34" s="395"/>
      <c r="I34" s="395"/>
      <c r="J34" s="395"/>
      <c r="K34" s="395"/>
      <c r="L34" s="395"/>
    </row>
    <row r="35" spans="8:12" x14ac:dyDescent="0.25">
      <c r="H35" s="395"/>
      <c r="I35" s="395"/>
      <c r="J35" s="395"/>
      <c r="K35" s="395"/>
      <c r="L35" s="395"/>
    </row>
    <row r="36" spans="8:12" x14ac:dyDescent="0.25">
      <c r="H36" s="395"/>
      <c r="I36" s="395"/>
      <c r="J36" s="395"/>
      <c r="K36" s="395"/>
      <c r="L36" s="395"/>
    </row>
    <row r="37" spans="8:12" x14ac:dyDescent="0.25">
      <c r="H37" s="395"/>
      <c r="I37" s="395"/>
      <c r="J37" s="395"/>
      <c r="K37" s="395"/>
      <c r="L37" s="395"/>
    </row>
    <row r="38" spans="8:12" x14ac:dyDescent="0.25">
      <c r="H38" s="395"/>
      <c r="I38" s="395"/>
      <c r="J38" s="395"/>
      <c r="K38" s="395"/>
      <c r="L38" s="395"/>
    </row>
    <row r="39" spans="8:12" x14ac:dyDescent="0.25">
      <c r="H39" s="395"/>
      <c r="I39" s="395"/>
      <c r="J39" s="395"/>
      <c r="K39" s="395"/>
      <c r="L39" s="395"/>
    </row>
    <row r="40" spans="8:12" x14ac:dyDescent="0.25">
      <c r="H40" s="395"/>
      <c r="I40" s="395"/>
      <c r="J40" s="395"/>
      <c r="K40" s="395"/>
      <c r="L40" s="395"/>
    </row>
    <row r="41" spans="8:12" x14ac:dyDescent="0.25">
      <c r="H41" s="395"/>
      <c r="I41" s="395"/>
      <c r="J41" s="395"/>
      <c r="K41" s="395"/>
      <c r="L41" s="395"/>
    </row>
    <row r="42" spans="8:12" x14ac:dyDescent="0.25">
      <c r="H42" s="395"/>
      <c r="I42" s="395"/>
      <c r="J42" s="395"/>
      <c r="K42" s="395"/>
      <c r="L42" s="395"/>
    </row>
    <row r="43" spans="8:12" x14ac:dyDescent="0.25">
      <c r="H43" s="395"/>
      <c r="I43" s="395"/>
      <c r="J43" s="395"/>
      <c r="K43" s="395"/>
      <c r="L43" s="395"/>
    </row>
  </sheetData>
  <sheetProtection algorithmName="SHA-512" hashValue="/vGH1npCR6OeznF26GywYMSxl2VtmUAN3u8YRBGfauTEngsxEBTPS74CvLb8rMJ97oR+H+9ZsfpTKvtOSHQo+w==" saltValue="DpHFpTZwjtjzzOrQ510KUQ=="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25" right="0.25" top="0.75" bottom="0.75" header="0.3" footer="0.3"/>
  <pageSetup scale="50" orientation="landscape" horizontalDpi="4294967295" verticalDpi="4294967295"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0"/>
  <sheetViews>
    <sheetView showZeros="0" zoomScale="90" zoomScaleNormal="90" workbookViewId="0">
      <pane ySplit="8" topLeftCell="A9" activePane="bottomLeft" state="frozen"/>
      <selection pane="bottomLeft" activeCell="AQ90" sqref="AQ90"/>
    </sheetView>
  </sheetViews>
  <sheetFormatPr baseColWidth="10" defaultRowHeight="15" x14ac:dyDescent="0.25"/>
  <cols>
    <col min="1" max="2" width="12" style="1" customWidth="1"/>
    <col min="3" max="3" width="19.5703125" style="1" customWidth="1"/>
    <col min="4" max="4" width="13.140625" style="1" customWidth="1"/>
    <col min="5" max="5" width="15.85546875" style="1" customWidth="1"/>
    <col min="6" max="6" width="19.42578125" style="1" customWidth="1"/>
    <col min="7" max="7" width="20" style="1" customWidth="1"/>
    <col min="8" max="8" width="19.5703125" style="1" customWidth="1"/>
    <col min="9" max="9" width="14.7109375" style="1" customWidth="1"/>
    <col min="10" max="10" width="13.85546875" style="1" customWidth="1"/>
    <col min="11" max="11" width="14.140625" style="1" customWidth="1"/>
    <col min="12" max="12" width="12.7109375" style="1" customWidth="1"/>
    <col min="13" max="13" width="11.85546875" style="1" customWidth="1"/>
    <col min="14" max="14" width="19.140625" style="1" customWidth="1"/>
    <col min="15" max="15" width="13.85546875" style="1" customWidth="1"/>
    <col min="16" max="16" width="10.28515625" style="1" customWidth="1"/>
    <col min="17" max="17" width="15.5703125" style="22" customWidth="1"/>
    <col min="18" max="18" width="15.5703125" style="1" customWidth="1"/>
    <col min="19" max="19" width="15.140625" style="1" customWidth="1"/>
    <col min="20" max="20" width="22" style="1" customWidth="1"/>
    <col min="21" max="21" width="11.7109375" style="1" customWidth="1"/>
    <col min="22" max="22" width="17.7109375" style="1" customWidth="1"/>
    <col min="23" max="23" width="13.28515625" style="1" customWidth="1"/>
    <col min="24" max="24" width="11.7109375" style="1" customWidth="1"/>
    <col min="25" max="25" width="10.7109375" style="1" customWidth="1"/>
    <col min="26" max="26" width="11.7109375" style="1" customWidth="1"/>
    <col min="27" max="27" width="11.28515625" style="1" customWidth="1"/>
    <col min="28" max="28" width="12.5703125" style="1" customWidth="1"/>
    <col min="29" max="29" width="11.28515625" style="1" customWidth="1"/>
    <col min="30" max="30" width="27" style="1" customWidth="1"/>
    <col min="31" max="31" width="3.7109375" style="1" customWidth="1"/>
    <col min="32" max="32" width="3.42578125" style="1" customWidth="1"/>
    <col min="33" max="33" width="5.42578125" style="1" bestFit="1" customWidth="1"/>
    <col min="34" max="34" width="4.28515625" style="1" bestFit="1" customWidth="1"/>
    <col min="35" max="35" width="3.42578125" style="1" customWidth="1"/>
    <col min="36" max="36" width="3.140625" style="1" customWidth="1"/>
    <col min="37" max="37" width="4.140625" style="1" bestFit="1" customWidth="1"/>
    <col min="38" max="38" width="3" style="1" customWidth="1"/>
    <col min="39" max="39" width="4.42578125" style="1" customWidth="1"/>
    <col min="40" max="40" width="3.5703125" style="1" customWidth="1"/>
    <col min="41" max="41" width="3.7109375" style="1" customWidth="1"/>
    <col min="42" max="42" width="5.42578125" style="1" customWidth="1"/>
    <col min="43" max="16384" width="11.42578125" style="1"/>
  </cols>
  <sheetData>
    <row r="1" spans="1:42" x14ac:dyDescent="0.25">
      <c r="A1" s="717" t="s">
        <v>0</v>
      </c>
      <c r="B1" s="717"/>
      <c r="C1" s="717"/>
      <c r="D1" s="717"/>
      <c r="E1" s="717"/>
      <c r="F1" s="717"/>
      <c r="G1" s="717"/>
      <c r="H1" s="717"/>
      <c r="I1" s="717"/>
      <c r="J1" s="717"/>
      <c r="K1" s="717"/>
      <c r="L1" s="717"/>
      <c r="M1" s="717"/>
      <c r="N1" s="717"/>
      <c r="O1" s="717"/>
      <c r="P1" s="717"/>
      <c r="Q1" s="177"/>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42" x14ac:dyDescent="0.25">
      <c r="A2" s="717" t="s">
        <v>1</v>
      </c>
      <c r="B2" s="717"/>
      <c r="C2" s="717"/>
      <c r="D2" s="717"/>
      <c r="E2" s="717"/>
      <c r="F2" s="717"/>
      <c r="G2" s="717"/>
      <c r="H2" s="717"/>
      <c r="I2" s="717"/>
      <c r="J2" s="717"/>
      <c r="K2" s="717"/>
      <c r="L2" s="717"/>
      <c r="M2" s="717"/>
      <c r="N2" s="717"/>
      <c r="O2" s="717"/>
      <c r="P2" s="717"/>
      <c r="Q2" s="177"/>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x14ac:dyDescent="0.25">
      <c r="A3" s="717" t="s">
        <v>111</v>
      </c>
      <c r="B3" s="717"/>
      <c r="C3" s="717"/>
      <c r="D3" s="717"/>
      <c r="E3" s="717"/>
      <c r="F3" s="717"/>
      <c r="G3" s="717"/>
      <c r="H3" s="717"/>
      <c r="I3" s="717"/>
      <c r="J3" s="717"/>
      <c r="K3" s="717"/>
      <c r="L3" s="717"/>
      <c r="M3" s="717"/>
      <c r="N3" s="717"/>
      <c r="O3" s="717"/>
      <c r="P3" s="717"/>
      <c r="Q3" s="177"/>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42" x14ac:dyDescent="0.25">
      <c r="A4" s="717">
        <v>2013</v>
      </c>
      <c r="B4" s="717"/>
      <c r="C4" s="717"/>
      <c r="D4" s="717"/>
      <c r="E4" s="717"/>
      <c r="F4" s="717"/>
      <c r="G4" s="717"/>
      <c r="H4" s="717"/>
      <c r="I4" s="717"/>
      <c r="J4" s="717"/>
      <c r="K4" s="717"/>
      <c r="L4" s="717"/>
      <c r="M4" s="717"/>
      <c r="N4" s="717"/>
      <c r="O4" s="717"/>
      <c r="P4" s="717"/>
      <c r="Q4" s="177"/>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1994</v>
      </c>
      <c r="D5" s="175"/>
      <c r="E5" s="175"/>
      <c r="F5" s="175"/>
      <c r="G5" s="175"/>
      <c r="H5" s="175"/>
      <c r="I5" s="185"/>
      <c r="J5" s="185"/>
      <c r="K5" s="185"/>
      <c r="L5" s="185"/>
      <c r="M5" s="185"/>
      <c r="N5" s="185"/>
      <c r="O5" s="185"/>
      <c r="P5" s="185"/>
      <c r="Q5" s="177"/>
      <c r="R5" s="186"/>
      <c r="S5" s="186"/>
      <c r="T5" s="186"/>
      <c r="U5" s="186"/>
      <c r="V5" s="186"/>
      <c r="W5" s="186"/>
      <c r="X5" s="186"/>
      <c r="Y5" s="186"/>
      <c r="Z5" s="186"/>
      <c r="AA5" s="186"/>
      <c r="AB5" s="186"/>
      <c r="AC5" s="186"/>
      <c r="AD5" s="186"/>
      <c r="AE5" s="186"/>
      <c r="AF5" s="186"/>
      <c r="AG5" s="186"/>
      <c r="AH5" s="186"/>
      <c r="AI5" s="186"/>
      <c r="AJ5" s="186"/>
      <c r="AK5" s="186"/>
      <c r="AL5" s="168"/>
      <c r="AM5" s="168"/>
      <c r="AN5" s="168"/>
      <c r="AO5" s="168"/>
      <c r="AP5" s="168"/>
    </row>
    <row r="6" spans="1:42" x14ac:dyDescent="0.25">
      <c r="A6" s="168"/>
      <c r="B6" s="168"/>
      <c r="C6" s="168"/>
      <c r="D6" s="168"/>
      <c r="E6" s="168"/>
      <c r="F6" s="168"/>
      <c r="G6" s="168"/>
      <c r="H6" s="168"/>
      <c r="I6" s="168"/>
      <c r="J6" s="168"/>
      <c r="K6" s="168"/>
      <c r="L6" s="168"/>
      <c r="M6" s="168"/>
      <c r="N6" s="168"/>
      <c r="O6" s="241"/>
      <c r="P6" s="168"/>
      <c r="Q6" s="177"/>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139" customFormat="1" ht="24" customHeight="1" x14ac:dyDescent="0.2">
      <c r="A7" s="685" t="s">
        <v>6</v>
      </c>
      <c r="B7" s="685" t="s">
        <v>7</v>
      </c>
      <c r="C7" s="685" t="s">
        <v>8</v>
      </c>
      <c r="D7" s="685" t="s">
        <v>9</v>
      </c>
      <c r="E7" s="685" t="s">
        <v>11</v>
      </c>
      <c r="F7" s="685" t="s">
        <v>12</v>
      </c>
      <c r="G7" s="685" t="s">
        <v>13</v>
      </c>
      <c r="H7" s="685" t="s">
        <v>112</v>
      </c>
      <c r="I7" s="728" t="s">
        <v>113</v>
      </c>
      <c r="J7" s="728" t="s">
        <v>114</v>
      </c>
      <c r="K7" s="685" t="s">
        <v>115</v>
      </c>
      <c r="L7" s="728" t="s">
        <v>116</v>
      </c>
      <c r="M7" s="728" t="s">
        <v>117</v>
      </c>
      <c r="N7" s="685" t="s">
        <v>118</v>
      </c>
      <c r="O7" s="728" t="s">
        <v>119</v>
      </c>
      <c r="P7" s="728" t="s">
        <v>120</v>
      </c>
      <c r="Q7" s="685" t="s">
        <v>121</v>
      </c>
      <c r="R7" s="685" t="s">
        <v>122</v>
      </c>
      <c r="S7" s="685" t="s">
        <v>123</v>
      </c>
      <c r="T7" s="732" t="s">
        <v>124</v>
      </c>
      <c r="U7" s="733"/>
      <c r="V7" s="733"/>
      <c r="W7" s="733"/>
      <c r="X7" s="733"/>
      <c r="Y7" s="733"/>
      <c r="Z7" s="733"/>
      <c r="AA7" s="733"/>
      <c r="AB7" s="733"/>
      <c r="AC7" s="733"/>
      <c r="AD7" s="724" t="s">
        <v>22</v>
      </c>
      <c r="AE7" s="734" t="s">
        <v>125</v>
      </c>
      <c r="AF7" s="735"/>
      <c r="AG7" s="735"/>
      <c r="AH7" s="735"/>
      <c r="AI7" s="735"/>
      <c r="AJ7" s="735"/>
      <c r="AK7" s="735"/>
      <c r="AL7" s="735"/>
      <c r="AM7" s="735"/>
      <c r="AN7" s="735"/>
      <c r="AO7" s="735"/>
      <c r="AP7" s="736"/>
    </row>
    <row r="8" spans="1:42" ht="84.75" customHeight="1" x14ac:dyDescent="0.25">
      <c r="A8" s="700"/>
      <c r="B8" s="700"/>
      <c r="C8" s="700"/>
      <c r="D8" s="700"/>
      <c r="E8" s="700"/>
      <c r="F8" s="700"/>
      <c r="G8" s="700"/>
      <c r="H8" s="700"/>
      <c r="I8" s="737"/>
      <c r="J8" s="737"/>
      <c r="K8" s="700"/>
      <c r="L8" s="737"/>
      <c r="M8" s="737"/>
      <c r="N8" s="700"/>
      <c r="O8" s="737"/>
      <c r="P8" s="737"/>
      <c r="Q8" s="700"/>
      <c r="R8" s="700"/>
      <c r="S8" s="694"/>
      <c r="T8" s="140" t="s">
        <v>126</v>
      </c>
      <c r="U8" s="140" t="s">
        <v>127</v>
      </c>
      <c r="V8" s="140" t="s">
        <v>128</v>
      </c>
      <c r="W8" s="187" t="s">
        <v>129</v>
      </c>
      <c r="X8" s="187" t="s">
        <v>130</v>
      </c>
      <c r="Y8" s="187" t="s">
        <v>131</v>
      </c>
      <c r="Z8" s="187" t="s">
        <v>132</v>
      </c>
      <c r="AA8" s="141" t="s">
        <v>133</v>
      </c>
      <c r="AB8" s="187" t="s">
        <v>134</v>
      </c>
      <c r="AC8" s="187" t="s">
        <v>135</v>
      </c>
      <c r="AD8" s="725"/>
      <c r="AE8" s="142" t="s">
        <v>136</v>
      </c>
      <c r="AF8" s="142" t="s">
        <v>137</v>
      </c>
      <c r="AG8" s="142" t="s">
        <v>138</v>
      </c>
      <c r="AH8" s="142" t="s">
        <v>139</v>
      </c>
      <c r="AI8" s="142" t="s">
        <v>140</v>
      </c>
      <c r="AJ8" s="142" t="s">
        <v>141</v>
      </c>
      <c r="AK8" s="142" t="s">
        <v>142</v>
      </c>
      <c r="AL8" s="142" t="s">
        <v>143</v>
      </c>
      <c r="AM8" s="142" t="s">
        <v>144</v>
      </c>
      <c r="AN8" s="142" t="s">
        <v>145</v>
      </c>
      <c r="AO8" s="142" t="s">
        <v>146</v>
      </c>
      <c r="AP8" s="142" t="s">
        <v>147</v>
      </c>
    </row>
    <row r="9" spans="1:42" s="22" customFormat="1" ht="85.5" customHeight="1" x14ac:dyDescent="0.25">
      <c r="A9" s="382" t="s">
        <v>52</v>
      </c>
      <c r="B9" s="382" t="s">
        <v>1995</v>
      </c>
      <c r="C9" s="382" t="s">
        <v>1996</v>
      </c>
      <c r="D9" s="404">
        <v>223110000</v>
      </c>
      <c r="E9" s="383" t="s">
        <v>1997</v>
      </c>
      <c r="F9" s="382" t="s">
        <v>1998</v>
      </c>
      <c r="G9" s="382" t="s">
        <v>1999</v>
      </c>
      <c r="H9" s="384">
        <v>600000000</v>
      </c>
      <c r="I9" s="384">
        <f>540000000+203000000</f>
        <v>743000000</v>
      </c>
      <c r="J9" s="405"/>
      <c r="K9" s="384">
        <v>0</v>
      </c>
      <c r="L9" s="384"/>
      <c r="M9" s="384"/>
      <c r="N9" s="384">
        <f>H9+K9</f>
        <v>600000000</v>
      </c>
      <c r="O9" s="384">
        <f>I9+L9</f>
        <v>743000000</v>
      </c>
      <c r="P9" s="384">
        <f>J9+M9</f>
        <v>0</v>
      </c>
      <c r="Q9" s="384">
        <f>189664622+202341586</f>
        <v>392006208</v>
      </c>
      <c r="R9" s="384"/>
      <c r="S9" s="384">
        <f>Q9+R9</f>
        <v>392006208</v>
      </c>
      <c r="T9" s="385">
        <v>0</v>
      </c>
      <c r="U9" s="33">
        <v>0</v>
      </c>
      <c r="V9" s="33">
        <v>0</v>
      </c>
      <c r="W9" s="386"/>
      <c r="X9" s="386"/>
      <c r="Y9" s="386"/>
      <c r="Z9" s="386"/>
      <c r="AA9" s="386">
        <v>0</v>
      </c>
      <c r="AB9" s="386"/>
      <c r="AC9" s="386"/>
      <c r="AD9" s="36"/>
      <c r="AE9" s="36">
        <v>0</v>
      </c>
      <c r="AF9" s="36">
        <v>0</v>
      </c>
      <c r="AG9" s="36">
        <v>0</v>
      </c>
      <c r="AH9" s="36">
        <v>0</v>
      </c>
      <c r="AI9" s="36">
        <v>0</v>
      </c>
      <c r="AJ9" s="36">
        <v>0</v>
      </c>
      <c r="AK9" s="36">
        <v>0</v>
      </c>
      <c r="AL9" s="36">
        <v>0</v>
      </c>
      <c r="AM9" s="36">
        <v>0</v>
      </c>
      <c r="AN9" s="36">
        <v>0</v>
      </c>
      <c r="AO9" s="36">
        <v>0</v>
      </c>
      <c r="AP9" s="36">
        <v>0</v>
      </c>
    </row>
    <row r="10" spans="1:42" s="22" customFormat="1" ht="97.5" customHeight="1" x14ac:dyDescent="0.25">
      <c r="A10" s="382">
        <v>0</v>
      </c>
      <c r="B10" s="382">
        <v>0</v>
      </c>
      <c r="C10" s="387"/>
      <c r="D10" s="382">
        <v>0</v>
      </c>
      <c r="E10" s="383">
        <v>0</v>
      </c>
      <c r="F10" s="382">
        <v>0</v>
      </c>
      <c r="G10" s="382">
        <v>0</v>
      </c>
      <c r="H10" s="384">
        <v>0</v>
      </c>
      <c r="I10" s="39"/>
      <c r="J10" s="405"/>
      <c r="K10" s="39"/>
      <c r="L10" s="39"/>
      <c r="M10" s="39"/>
      <c r="N10" s="384">
        <f t="shared" ref="N10:P73" si="0">H10+K10</f>
        <v>0</v>
      </c>
      <c r="O10" s="384">
        <f t="shared" si="0"/>
        <v>0</v>
      </c>
      <c r="P10" s="384">
        <f t="shared" si="0"/>
        <v>0</v>
      </c>
      <c r="Q10" s="39"/>
      <c r="R10" s="39"/>
      <c r="S10" s="384">
        <f t="shared" ref="S10:S73" si="1">Q10+R10</f>
        <v>0</v>
      </c>
      <c r="T10" s="385" t="s">
        <v>2000</v>
      </c>
      <c r="U10" s="33" t="s">
        <v>2001</v>
      </c>
      <c r="V10" s="33">
        <v>18</v>
      </c>
      <c r="W10" s="36">
        <v>14</v>
      </c>
      <c r="X10" s="36"/>
      <c r="Y10" s="36">
        <v>14</v>
      </c>
      <c r="Z10" s="36"/>
      <c r="AA10" s="386">
        <v>365</v>
      </c>
      <c r="AB10" s="36">
        <v>180</v>
      </c>
      <c r="AC10" s="36"/>
      <c r="AD10" s="36"/>
      <c r="AE10" s="36" t="s">
        <v>179</v>
      </c>
      <c r="AF10" s="36" t="s">
        <v>179</v>
      </c>
      <c r="AG10" s="36" t="s">
        <v>179</v>
      </c>
      <c r="AH10" s="36" t="s">
        <v>179</v>
      </c>
      <c r="AI10" s="36" t="s">
        <v>179</v>
      </c>
      <c r="AJ10" s="36" t="s">
        <v>179</v>
      </c>
      <c r="AK10" s="36" t="s">
        <v>179</v>
      </c>
      <c r="AL10" s="36" t="s">
        <v>179</v>
      </c>
      <c r="AM10" s="36" t="s">
        <v>179</v>
      </c>
      <c r="AN10" s="36" t="s">
        <v>179</v>
      </c>
      <c r="AO10" s="36" t="s">
        <v>179</v>
      </c>
      <c r="AP10" s="36" t="s">
        <v>179</v>
      </c>
    </row>
    <row r="11" spans="1:42" s="22" customFormat="1" ht="102.75" customHeight="1" x14ac:dyDescent="0.25">
      <c r="A11" s="382">
        <v>0</v>
      </c>
      <c r="B11" s="382">
        <v>0</v>
      </c>
      <c r="C11" s="382">
        <v>0</v>
      </c>
      <c r="D11" s="382">
        <v>0</v>
      </c>
      <c r="E11" s="383">
        <v>0</v>
      </c>
      <c r="F11" s="382">
        <v>0</v>
      </c>
      <c r="G11" s="382">
        <v>0</v>
      </c>
      <c r="H11" s="384">
        <v>0</v>
      </c>
      <c r="I11" s="39"/>
      <c r="J11" s="405"/>
      <c r="K11" s="39"/>
      <c r="L11" s="39"/>
      <c r="M11" s="39"/>
      <c r="N11" s="384">
        <f t="shared" si="0"/>
        <v>0</v>
      </c>
      <c r="O11" s="384">
        <f t="shared" si="0"/>
        <v>0</v>
      </c>
      <c r="P11" s="384">
        <f t="shared" si="0"/>
        <v>0</v>
      </c>
      <c r="Q11" s="39"/>
      <c r="R11" s="39"/>
      <c r="S11" s="384">
        <f t="shared" si="1"/>
        <v>0</v>
      </c>
      <c r="T11" s="385" t="s">
        <v>2002</v>
      </c>
      <c r="U11" s="33" t="s">
        <v>2003</v>
      </c>
      <c r="V11" s="33">
        <v>23</v>
      </c>
      <c r="W11" s="36">
        <v>41</v>
      </c>
      <c r="X11" s="36"/>
      <c r="Y11" s="36">
        <v>41</v>
      </c>
      <c r="Z11" s="36"/>
      <c r="AA11" s="386">
        <v>60</v>
      </c>
      <c r="AB11" s="36">
        <v>60</v>
      </c>
      <c r="AC11" s="36"/>
      <c r="AD11" s="36" t="s">
        <v>2004</v>
      </c>
      <c r="AE11" s="36">
        <v>0</v>
      </c>
      <c r="AF11" s="36">
        <v>0</v>
      </c>
      <c r="AG11" s="36" t="s">
        <v>179</v>
      </c>
      <c r="AH11" s="36" t="s">
        <v>179</v>
      </c>
      <c r="AI11" s="36">
        <v>0</v>
      </c>
      <c r="AJ11" s="36">
        <v>0</v>
      </c>
      <c r="AK11" s="36">
        <v>0</v>
      </c>
      <c r="AL11" s="36">
        <v>0</v>
      </c>
      <c r="AM11" s="36">
        <v>0</v>
      </c>
      <c r="AN11" s="36">
        <v>0</v>
      </c>
      <c r="AO11" s="36">
        <v>0</v>
      </c>
      <c r="AP11" s="36">
        <v>0</v>
      </c>
    </row>
    <row r="12" spans="1:42" s="22" customFormat="1" ht="106.5" customHeight="1" x14ac:dyDescent="0.25">
      <c r="A12" s="382" t="s">
        <v>78</v>
      </c>
      <c r="B12" s="382" t="s">
        <v>2005</v>
      </c>
      <c r="C12" s="382" t="s">
        <v>2006</v>
      </c>
      <c r="D12" s="382">
        <v>231110000</v>
      </c>
      <c r="E12" s="383" t="s">
        <v>2007</v>
      </c>
      <c r="F12" s="382" t="s">
        <v>2008</v>
      </c>
      <c r="G12" s="382" t="s">
        <v>2009</v>
      </c>
      <c r="H12" s="384">
        <v>5000000000</v>
      </c>
      <c r="I12" s="39">
        <v>0</v>
      </c>
      <c r="J12" s="405"/>
      <c r="K12" s="39"/>
      <c r="L12" s="39"/>
      <c r="M12" s="39"/>
      <c r="N12" s="384">
        <f t="shared" si="0"/>
        <v>5000000000</v>
      </c>
      <c r="O12" s="384">
        <f t="shared" si="0"/>
        <v>0</v>
      </c>
      <c r="P12" s="384">
        <f t="shared" si="0"/>
        <v>0</v>
      </c>
      <c r="Q12" s="39">
        <v>716947153</v>
      </c>
      <c r="R12" s="39"/>
      <c r="S12" s="384">
        <f t="shared" si="1"/>
        <v>716947153</v>
      </c>
      <c r="T12" s="385">
        <v>0</v>
      </c>
      <c r="U12" s="33">
        <v>0</v>
      </c>
      <c r="V12" s="33">
        <v>0</v>
      </c>
      <c r="W12" s="36"/>
      <c r="X12" s="36"/>
      <c r="Y12" s="36"/>
      <c r="Z12" s="36"/>
      <c r="AA12" s="386">
        <v>0</v>
      </c>
      <c r="AB12" s="36"/>
      <c r="AC12" s="36"/>
      <c r="AD12" s="36"/>
      <c r="AE12" s="36">
        <v>0</v>
      </c>
      <c r="AF12" s="36">
        <v>0</v>
      </c>
      <c r="AG12" s="36">
        <v>0</v>
      </c>
      <c r="AH12" s="36">
        <v>0</v>
      </c>
      <c r="AI12" s="36">
        <v>0</v>
      </c>
      <c r="AJ12" s="36">
        <v>0</v>
      </c>
      <c r="AK12" s="36">
        <v>0</v>
      </c>
      <c r="AL12" s="36">
        <v>0</v>
      </c>
      <c r="AM12" s="36">
        <v>0</v>
      </c>
      <c r="AN12" s="36">
        <v>0</v>
      </c>
      <c r="AO12" s="36">
        <v>0</v>
      </c>
      <c r="AP12" s="36">
        <v>0</v>
      </c>
    </row>
    <row r="13" spans="1:42" s="22" customFormat="1" ht="225" x14ac:dyDescent="0.25">
      <c r="A13" s="382">
        <v>0</v>
      </c>
      <c r="B13" s="382">
        <v>0</v>
      </c>
      <c r="C13" s="382">
        <v>0</v>
      </c>
      <c r="D13" s="382">
        <v>0</v>
      </c>
      <c r="E13" s="383">
        <v>0</v>
      </c>
      <c r="F13" s="382">
        <v>0</v>
      </c>
      <c r="G13" s="382">
        <v>0</v>
      </c>
      <c r="H13" s="384">
        <v>0</v>
      </c>
      <c r="I13" s="39"/>
      <c r="J13" s="405"/>
      <c r="K13" s="39"/>
      <c r="L13" s="39"/>
      <c r="M13" s="39"/>
      <c r="N13" s="384">
        <f t="shared" si="0"/>
        <v>0</v>
      </c>
      <c r="O13" s="384">
        <f t="shared" si="0"/>
        <v>0</v>
      </c>
      <c r="P13" s="384">
        <f t="shared" si="0"/>
        <v>0</v>
      </c>
      <c r="Q13" s="39"/>
      <c r="R13" s="39"/>
      <c r="S13" s="384">
        <f t="shared" si="1"/>
        <v>0</v>
      </c>
      <c r="T13" s="385" t="s">
        <v>2010</v>
      </c>
      <c r="U13" s="33" t="s">
        <v>2011</v>
      </c>
      <c r="V13" s="33">
        <v>5</v>
      </c>
      <c r="W13" s="36">
        <v>2</v>
      </c>
      <c r="X13" s="36"/>
      <c r="Y13" s="36">
        <v>2</v>
      </c>
      <c r="Z13" s="36"/>
      <c r="AA13" s="386">
        <v>365</v>
      </c>
      <c r="AB13" s="36"/>
      <c r="AC13" s="36"/>
      <c r="AD13" s="36" t="s">
        <v>2012</v>
      </c>
      <c r="AE13" s="36" t="s">
        <v>179</v>
      </c>
      <c r="AF13" s="36" t="s">
        <v>179</v>
      </c>
      <c r="AG13" s="36" t="s">
        <v>179</v>
      </c>
      <c r="AH13" s="36" t="s">
        <v>179</v>
      </c>
      <c r="AI13" s="36" t="s">
        <v>179</v>
      </c>
      <c r="AJ13" s="36" t="s">
        <v>179</v>
      </c>
      <c r="AK13" s="36" t="s">
        <v>179</v>
      </c>
      <c r="AL13" s="36" t="s">
        <v>179</v>
      </c>
      <c r="AM13" s="36" t="s">
        <v>179</v>
      </c>
      <c r="AN13" s="36" t="s">
        <v>179</v>
      </c>
      <c r="AO13" s="36" t="s">
        <v>179</v>
      </c>
      <c r="AP13" s="36" t="s">
        <v>179</v>
      </c>
    </row>
    <row r="14" spans="1:42" s="22" customFormat="1" ht="101.25" customHeight="1" x14ac:dyDescent="0.25">
      <c r="A14" s="382" t="s">
        <v>78</v>
      </c>
      <c r="B14" s="382" t="s">
        <v>2005</v>
      </c>
      <c r="C14" s="382" t="s">
        <v>2006</v>
      </c>
      <c r="D14" s="382">
        <v>231110000</v>
      </c>
      <c r="E14" s="383" t="s">
        <v>2013</v>
      </c>
      <c r="F14" s="382" t="s">
        <v>2014</v>
      </c>
      <c r="G14" s="382" t="s">
        <v>2015</v>
      </c>
      <c r="H14" s="384">
        <v>200000000</v>
      </c>
      <c r="I14" s="39">
        <v>0</v>
      </c>
      <c r="J14" s="405"/>
      <c r="K14" s="39"/>
      <c r="L14" s="39"/>
      <c r="M14" s="39"/>
      <c r="N14" s="384">
        <f t="shared" si="0"/>
        <v>200000000</v>
      </c>
      <c r="O14" s="384">
        <f t="shared" si="0"/>
        <v>0</v>
      </c>
      <c r="P14" s="384">
        <f t="shared" si="0"/>
        <v>0</v>
      </c>
      <c r="Q14" s="39">
        <v>200000000</v>
      </c>
      <c r="R14" s="39"/>
      <c r="S14" s="384">
        <f t="shared" si="1"/>
        <v>200000000</v>
      </c>
      <c r="T14" s="385">
        <v>0</v>
      </c>
      <c r="U14" s="33">
        <v>0</v>
      </c>
      <c r="V14" s="33">
        <v>0</v>
      </c>
      <c r="W14" s="36"/>
      <c r="X14" s="36"/>
      <c r="Y14" s="36"/>
      <c r="Z14" s="36"/>
      <c r="AA14" s="386">
        <v>0</v>
      </c>
      <c r="AB14" s="36"/>
      <c r="AC14" s="36"/>
      <c r="AD14" s="36"/>
      <c r="AE14" s="36">
        <v>0</v>
      </c>
      <c r="AF14" s="36">
        <v>0</v>
      </c>
      <c r="AG14" s="36">
        <v>0</v>
      </c>
      <c r="AH14" s="36">
        <v>0</v>
      </c>
      <c r="AI14" s="36">
        <v>0</v>
      </c>
      <c r="AJ14" s="36">
        <v>0</v>
      </c>
      <c r="AK14" s="36">
        <v>0</v>
      </c>
      <c r="AL14" s="36">
        <v>0</v>
      </c>
      <c r="AM14" s="36">
        <v>0</v>
      </c>
      <c r="AN14" s="36">
        <v>0</v>
      </c>
      <c r="AO14" s="36">
        <v>0</v>
      </c>
      <c r="AP14" s="36">
        <v>0</v>
      </c>
    </row>
    <row r="15" spans="1:42" s="22" customFormat="1" ht="90" x14ac:dyDescent="0.25">
      <c r="A15" s="382">
        <v>0</v>
      </c>
      <c r="B15" s="382">
        <v>0</v>
      </c>
      <c r="C15" s="382">
        <v>0</v>
      </c>
      <c r="D15" s="382">
        <v>0</v>
      </c>
      <c r="E15" s="383">
        <v>0</v>
      </c>
      <c r="F15" s="382">
        <v>0</v>
      </c>
      <c r="G15" s="382">
        <v>0</v>
      </c>
      <c r="H15" s="384">
        <v>0</v>
      </c>
      <c r="I15" s="39"/>
      <c r="J15" s="405"/>
      <c r="K15" s="39"/>
      <c r="L15" s="39"/>
      <c r="M15" s="39"/>
      <c r="N15" s="384">
        <f t="shared" si="0"/>
        <v>0</v>
      </c>
      <c r="O15" s="384">
        <f t="shared" si="0"/>
        <v>0</v>
      </c>
      <c r="P15" s="384">
        <f t="shared" si="0"/>
        <v>0</v>
      </c>
      <c r="Q15" s="39"/>
      <c r="R15" s="39"/>
      <c r="S15" s="384">
        <f t="shared" si="1"/>
        <v>0</v>
      </c>
      <c r="T15" s="385" t="s">
        <v>2016</v>
      </c>
      <c r="U15" s="33" t="s">
        <v>2017</v>
      </c>
      <c r="V15" s="33">
        <v>2</v>
      </c>
      <c r="W15" s="36">
        <v>1</v>
      </c>
      <c r="X15" s="36"/>
      <c r="Y15" s="36">
        <v>1</v>
      </c>
      <c r="Z15" s="36"/>
      <c r="AA15" s="386">
        <v>180</v>
      </c>
      <c r="AB15" s="36">
        <v>180</v>
      </c>
      <c r="AC15" s="36"/>
      <c r="AD15" s="36" t="s">
        <v>2018</v>
      </c>
      <c r="AE15" s="36" t="s">
        <v>192</v>
      </c>
      <c r="AF15" s="36" t="s">
        <v>192</v>
      </c>
      <c r="AG15" s="36" t="s">
        <v>192</v>
      </c>
      <c r="AH15" s="36" t="s">
        <v>179</v>
      </c>
      <c r="AI15" s="36" t="s">
        <v>179</v>
      </c>
      <c r="AJ15" s="36" t="s">
        <v>179</v>
      </c>
      <c r="AK15" s="36"/>
      <c r="AL15" s="36"/>
      <c r="AM15" s="36"/>
      <c r="AN15" s="36"/>
      <c r="AO15" s="36"/>
      <c r="AP15" s="36"/>
    </row>
    <row r="16" spans="1:42" s="22" customFormat="1" ht="60.75" customHeight="1" x14ac:dyDescent="0.25">
      <c r="A16" s="382" t="s">
        <v>78</v>
      </c>
      <c r="B16" s="382" t="s">
        <v>2005</v>
      </c>
      <c r="C16" s="382" t="s">
        <v>2019</v>
      </c>
      <c r="D16" s="382">
        <v>231210000</v>
      </c>
      <c r="E16" s="383" t="s">
        <v>2020</v>
      </c>
      <c r="F16" s="382" t="s">
        <v>2021</v>
      </c>
      <c r="G16" s="382" t="s">
        <v>2022</v>
      </c>
      <c r="H16" s="384">
        <v>150000000</v>
      </c>
      <c r="I16" s="39">
        <v>0</v>
      </c>
      <c r="J16" s="405"/>
      <c r="K16" s="39"/>
      <c r="L16" s="39"/>
      <c r="M16" s="39"/>
      <c r="N16" s="384">
        <f t="shared" si="0"/>
        <v>150000000</v>
      </c>
      <c r="O16" s="384">
        <f t="shared" si="0"/>
        <v>0</v>
      </c>
      <c r="P16" s="384">
        <f t="shared" si="0"/>
        <v>0</v>
      </c>
      <c r="Q16" s="39">
        <v>145040000</v>
      </c>
      <c r="R16" s="39"/>
      <c r="S16" s="384">
        <f t="shared" si="1"/>
        <v>145040000</v>
      </c>
      <c r="T16" s="385">
        <v>0</v>
      </c>
      <c r="U16" s="33">
        <v>0</v>
      </c>
      <c r="V16" s="33">
        <v>0</v>
      </c>
      <c r="W16" s="36"/>
      <c r="X16" s="36"/>
      <c r="Y16" s="36"/>
      <c r="Z16" s="36"/>
      <c r="AA16" s="386">
        <v>0</v>
      </c>
      <c r="AB16" s="36"/>
      <c r="AC16" s="36"/>
      <c r="AD16" s="36"/>
      <c r="AE16" s="36">
        <v>0</v>
      </c>
      <c r="AF16" s="36">
        <v>0</v>
      </c>
      <c r="AG16" s="36">
        <v>0</v>
      </c>
      <c r="AH16" s="36">
        <v>0</v>
      </c>
      <c r="AI16" s="36">
        <v>0</v>
      </c>
      <c r="AJ16" s="36">
        <v>0</v>
      </c>
      <c r="AK16" s="36">
        <v>0</v>
      </c>
      <c r="AL16" s="36">
        <v>0</v>
      </c>
      <c r="AM16" s="36">
        <v>0</v>
      </c>
      <c r="AN16" s="36">
        <v>0</v>
      </c>
      <c r="AO16" s="36">
        <v>0</v>
      </c>
      <c r="AP16" s="36">
        <v>0</v>
      </c>
    </row>
    <row r="17" spans="1:42" s="22" customFormat="1" ht="72" customHeight="1" x14ac:dyDescent="0.25">
      <c r="A17" s="382">
        <v>0</v>
      </c>
      <c r="B17" s="382">
        <v>0</v>
      </c>
      <c r="C17" s="382">
        <v>0</v>
      </c>
      <c r="D17" s="382">
        <v>0</v>
      </c>
      <c r="E17" s="383">
        <v>0</v>
      </c>
      <c r="F17" s="383">
        <v>0</v>
      </c>
      <c r="G17" s="383">
        <v>0</v>
      </c>
      <c r="H17" s="384">
        <v>0</v>
      </c>
      <c r="I17" s="39"/>
      <c r="J17" s="405"/>
      <c r="K17" s="39"/>
      <c r="L17" s="39"/>
      <c r="M17" s="39"/>
      <c r="N17" s="384">
        <f t="shared" si="0"/>
        <v>0</v>
      </c>
      <c r="O17" s="384">
        <f t="shared" si="0"/>
        <v>0</v>
      </c>
      <c r="P17" s="384">
        <f t="shared" si="0"/>
        <v>0</v>
      </c>
      <c r="Q17" s="39"/>
      <c r="R17" s="39"/>
      <c r="S17" s="384">
        <f t="shared" si="1"/>
        <v>0</v>
      </c>
      <c r="T17" s="385" t="s">
        <v>2023</v>
      </c>
      <c r="U17" s="33" t="s">
        <v>2017</v>
      </c>
      <c r="V17" s="33">
        <v>1</v>
      </c>
      <c r="W17" s="36">
        <v>1</v>
      </c>
      <c r="X17" s="36"/>
      <c r="Y17" s="36">
        <v>1</v>
      </c>
      <c r="Z17" s="36"/>
      <c r="AA17" s="386">
        <v>180</v>
      </c>
      <c r="AB17" s="36">
        <v>150</v>
      </c>
      <c r="AC17" s="36"/>
      <c r="AD17" s="36" t="s">
        <v>2024</v>
      </c>
      <c r="AE17" s="36">
        <v>0</v>
      </c>
      <c r="AF17" s="36">
        <v>0</v>
      </c>
      <c r="AG17" s="36" t="s">
        <v>179</v>
      </c>
      <c r="AH17" s="36" t="s">
        <v>179</v>
      </c>
      <c r="AI17" s="36" t="s">
        <v>179</v>
      </c>
      <c r="AJ17" s="36" t="s">
        <v>179</v>
      </c>
      <c r="AK17" s="36" t="s">
        <v>179</v>
      </c>
      <c r="AL17" s="36" t="s">
        <v>179</v>
      </c>
      <c r="AM17" s="36">
        <v>0</v>
      </c>
      <c r="AN17" s="36">
        <v>0</v>
      </c>
      <c r="AO17" s="36">
        <v>0</v>
      </c>
      <c r="AP17" s="36">
        <v>0</v>
      </c>
    </row>
    <row r="18" spans="1:42" s="22" customFormat="1" ht="103.5" customHeight="1" x14ac:dyDescent="0.25">
      <c r="A18" s="382" t="s">
        <v>78</v>
      </c>
      <c r="B18" s="382" t="s">
        <v>2005</v>
      </c>
      <c r="C18" s="382" t="s">
        <v>2019</v>
      </c>
      <c r="D18" s="382">
        <v>231210000</v>
      </c>
      <c r="E18" s="383" t="s">
        <v>2025</v>
      </c>
      <c r="F18" s="382" t="s">
        <v>2026</v>
      </c>
      <c r="G18" s="382" t="s">
        <v>2027</v>
      </c>
      <c r="H18" s="384">
        <v>50000000</v>
      </c>
      <c r="I18" s="39">
        <v>0</v>
      </c>
      <c r="J18" s="405"/>
      <c r="K18" s="39"/>
      <c r="L18" s="39"/>
      <c r="M18" s="39"/>
      <c r="N18" s="384">
        <f t="shared" si="0"/>
        <v>50000000</v>
      </c>
      <c r="O18" s="384">
        <f t="shared" si="0"/>
        <v>0</v>
      </c>
      <c r="P18" s="384">
        <f t="shared" si="0"/>
        <v>0</v>
      </c>
      <c r="Q18" s="39">
        <v>0</v>
      </c>
      <c r="R18" s="39"/>
      <c r="S18" s="384">
        <f t="shared" si="1"/>
        <v>0</v>
      </c>
      <c r="T18" s="385">
        <v>0</v>
      </c>
      <c r="U18" s="33">
        <v>0</v>
      </c>
      <c r="V18" s="33">
        <v>0</v>
      </c>
      <c r="W18" s="36"/>
      <c r="X18" s="36"/>
      <c r="Y18" s="36"/>
      <c r="Z18" s="36"/>
      <c r="AA18" s="386">
        <v>0</v>
      </c>
      <c r="AB18" s="36"/>
      <c r="AC18" s="36"/>
      <c r="AD18" s="36"/>
      <c r="AE18" s="36">
        <v>0</v>
      </c>
      <c r="AF18" s="36">
        <v>0</v>
      </c>
      <c r="AG18" s="36">
        <v>0</v>
      </c>
      <c r="AH18" s="36">
        <v>0</v>
      </c>
      <c r="AI18" s="36">
        <v>0</v>
      </c>
      <c r="AJ18" s="36">
        <v>0</v>
      </c>
      <c r="AK18" s="36">
        <v>0</v>
      </c>
      <c r="AL18" s="36">
        <v>0</v>
      </c>
      <c r="AM18" s="36">
        <v>0</v>
      </c>
      <c r="AN18" s="36">
        <v>0</v>
      </c>
      <c r="AO18" s="36">
        <v>0</v>
      </c>
      <c r="AP18" s="36">
        <v>0</v>
      </c>
    </row>
    <row r="19" spans="1:42" s="22" customFormat="1" ht="117" customHeight="1" x14ac:dyDescent="0.25">
      <c r="A19" s="382">
        <v>0</v>
      </c>
      <c r="B19" s="382">
        <v>0</v>
      </c>
      <c r="C19" s="382">
        <v>0</v>
      </c>
      <c r="D19" s="382">
        <v>0</v>
      </c>
      <c r="E19" s="383">
        <v>0</v>
      </c>
      <c r="F19" s="382">
        <v>0</v>
      </c>
      <c r="G19" s="382">
        <v>0</v>
      </c>
      <c r="H19" s="384">
        <v>0</v>
      </c>
      <c r="I19" s="39"/>
      <c r="J19" s="405"/>
      <c r="K19" s="39"/>
      <c r="L19" s="39"/>
      <c r="M19" s="39"/>
      <c r="N19" s="384">
        <f t="shared" si="0"/>
        <v>0</v>
      </c>
      <c r="O19" s="384">
        <f t="shared" si="0"/>
        <v>0</v>
      </c>
      <c r="P19" s="384">
        <f t="shared" si="0"/>
        <v>0</v>
      </c>
      <c r="Q19" s="39"/>
      <c r="R19" s="39"/>
      <c r="S19" s="384">
        <f t="shared" si="1"/>
        <v>0</v>
      </c>
      <c r="T19" s="385" t="s">
        <v>2028</v>
      </c>
      <c r="U19" s="33" t="s">
        <v>1050</v>
      </c>
      <c r="V19" s="33">
        <v>12</v>
      </c>
      <c r="W19" s="36">
        <v>17</v>
      </c>
      <c r="X19" s="36"/>
      <c r="Y19" s="36">
        <v>17</v>
      </c>
      <c r="Z19" s="36"/>
      <c r="AA19" s="386">
        <v>270</v>
      </c>
      <c r="AB19" s="36">
        <v>180</v>
      </c>
      <c r="AC19" s="36"/>
      <c r="AD19" s="36" t="s">
        <v>2029</v>
      </c>
      <c r="AE19" s="36">
        <v>0</v>
      </c>
      <c r="AF19" s="36">
        <v>0</v>
      </c>
      <c r="AG19" s="36" t="s">
        <v>179</v>
      </c>
      <c r="AH19" s="36" t="s">
        <v>179</v>
      </c>
      <c r="AI19" s="36" t="s">
        <v>179</v>
      </c>
      <c r="AJ19" s="36" t="s">
        <v>179</v>
      </c>
      <c r="AK19" s="36" t="s">
        <v>179</v>
      </c>
      <c r="AL19" s="36" t="s">
        <v>179</v>
      </c>
      <c r="AM19" s="36" t="s">
        <v>179</v>
      </c>
      <c r="AN19" s="36" t="s">
        <v>179</v>
      </c>
      <c r="AO19" s="36" t="s">
        <v>179</v>
      </c>
      <c r="AP19" s="36">
        <v>0</v>
      </c>
    </row>
    <row r="20" spans="1:42" s="22" customFormat="1" ht="115.5" customHeight="1" x14ac:dyDescent="0.25">
      <c r="A20" s="382" t="s">
        <v>78</v>
      </c>
      <c r="B20" s="382" t="s">
        <v>2005</v>
      </c>
      <c r="C20" s="382" t="s">
        <v>2019</v>
      </c>
      <c r="D20" s="382">
        <v>231210000</v>
      </c>
      <c r="E20" s="383" t="s">
        <v>2030</v>
      </c>
      <c r="F20" s="382" t="s">
        <v>2031</v>
      </c>
      <c r="G20" s="382" t="s">
        <v>2032</v>
      </c>
      <c r="H20" s="384">
        <v>216000000</v>
      </c>
      <c r="I20" s="39">
        <v>356000000</v>
      </c>
      <c r="J20" s="405"/>
      <c r="K20" s="39"/>
      <c r="L20" s="39"/>
      <c r="M20" s="39"/>
      <c r="N20" s="384">
        <f t="shared" si="0"/>
        <v>216000000</v>
      </c>
      <c r="O20" s="384">
        <f t="shared" si="0"/>
        <v>356000000</v>
      </c>
      <c r="P20" s="384">
        <f t="shared" si="0"/>
        <v>0</v>
      </c>
      <c r="Q20" s="39">
        <v>197381698</v>
      </c>
      <c r="R20" s="39"/>
      <c r="S20" s="384">
        <f t="shared" si="1"/>
        <v>197381698</v>
      </c>
      <c r="T20" s="385">
        <v>0</v>
      </c>
      <c r="U20" s="33">
        <v>0</v>
      </c>
      <c r="V20" s="33">
        <v>0</v>
      </c>
      <c r="W20" s="36"/>
      <c r="X20" s="36"/>
      <c r="Y20" s="36"/>
      <c r="Z20" s="36"/>
      <c r="AA20" s="386">
        <v>0</v>
      </c>
      <c r="AB20" s="36"/>
      <c r="AC20" s="36"/>
      <c r="AD20" s="36"/>
      <c r="AE20" s="36">
        <v>0</v>
      </c>
      <c r="AF20" s="36">
        <v>0</v>
      </c>
      <c r="AG20" s="36">
        <v>0</v>
      </c>
      <c r="AH20" s="36">
        <v>0</v>
      </c>
      <c r="AI20" s="36">
        <v>0</v>
      </c>
      <c r="AJ20" s="36">
        <v>0</v>
      </c>
      <c r="AK20" s="36">
        <v>0</v>
      </c>
      <c r="AL20" s="36">
        <v>0</v>
      </c>
      <c r="AM20" s="36">
        <v>0</v>
      </c>
      <c r="AN20" s="36">
        <v>0</v>
      </c>
      <c r="AO20" s="36">
        <v>0</v>
      </c>
      <c r="AP20" s="36">
        <v>0</v>
      </c>
    </row>
    <row r="21" spans="1:42" s="22" customFormat="1" ht="68.25" customHeight="1" x14ac:dyDescent="0.25">
      <c r="A21" s="382">
        <v>0</v>
      </c>
      <c r="B21" s="382">
        <v>0</v>
      </c>
      <c r="C21" s="382">
        <v>0</v>
      </c>
      <c r="D21" s="382">
        <v>0</v>
      </c>
      <c r="E21" s="383">
        <v>0</v>
      </c>
      <c r="F21" s="382">
        <v>0</v>
      </c>
      <c r="G21" s="382">
        <v>0</v>
      </c>
      <c r="H21" s="384">
        <v>0</v>
      </c>
      <c r="I21" s="39"/>
      <c r="J21" s="405"/>
      <c r="K21" s="39"/>
      <c r="L21" s="39"/>
      <c r="M21" s="39"/>
      <c r="N21" s="384">
        <f t="shared" si="0"/>
        <v>0</v>
      </c>
      <c r="O21" s="384">
        <f t="shared" si="0"/>
        <v>0</v>
      </c>
      <c r="P21" s="384">
        <f t="shared" si="0"/>
        <v>0</v>
      </c>
      <c r="Q21" s="39"/>
      <c r="R21" s="39"/>
      <c r="S21" s="384">
        <f t="shared" si="1"/>
        <v>0</v>
      </c>
      <c r="T21" s="385" t="s">
        <v>2033</v>
      </c>
      <c r="U21" s="33" t="s">
        <v>1050</v>
      </c>
      <c r="V21" s="33">
        <v>25</v>
      </c>
      <c r="W21" s="36">
        <v>20</v>
      </c>
      <c r="X21" s="36"/>
      <c r="Y21" s="36">
        <v>20</v>
      </c>
      <c r="Z21" s="36"/>
      <c r="AA21" s="386">
        <v>270</v>
      </c>
      <c r="AB21" s="36">
        <v>180</v>
      </c>
      <c r="AC21" s="36"/>
      <c r="AD21" s="36" t="s">
        <v>2034</v>
      </c>
      <c r="AE21" s="36">
        <v>0</v>
      </c>
      <c r="AF21" s="36">
        <v>0</v>
      </c>
      <c r="AG21" s="36" t="s">
        <v>179</v>
      </c>
      <c r="AH21" s="36" t="s">
        <v>179</v>
      </c>
      <c r="AI21" s="36" t="s">
        <v>179</v>
      </c>
      <c r="AJ21" s="36" t="s">
        <v>179</v>
      </c>
      <c r="AK21" s="36" t="s">
        <v>179</v>
      </c>
      <c r="AL21" s="36" t="s">
        <v>179</v>
      </c>
      <c r="AM21" s="36" t="s">
        <v>179</v>
      </c>
      <c r="AN21" s="36" t="s">
        <v>179</v>
      </c>
      <c r="AO21" s="36" t="s">
        <v>179</v>
      </c>
      <c r="AP21" s="36">
        <v>0</v>
      </c>
    </row>
    <row r="22" spans="1:42" s="22" customFormat="1" ht="85.5" customHeight="1" x14ac:dyDescent="0.25">
      <c r="A22" s="382">
        <v>0</v>
      </c>
      <c r="B22" s="382">
        <v>0</v>
      </c>
      <c r="C22" s="382">
        <v>0</v>
      </c>
      <c r="D22" s="382">
        <v>0</v>
      </c>
      <c r="E22" s="382">
        <v>0</v>
      </c>
      <c r="F22" s="382">
        <v>0</v>
      </c>
      <c r="G22" s="382">
        <v>0</v>
      </c>
      <c r="H22" s="384">
        <v>0</v>
      </c>
      <c r="I22" s="39"/>
      <c r="J22" s="405"/>
      <c r="K22" s="39"/>
      <c r="L22" s="39"/>
      <c r="M22" s="39"/>
      <c r="N22" s="384">
        <f t="shared" si="0"/>
        <v>0</v>
      </c>
      <c r="O22" s="384">
        <f t="shared" si="0"/>
        <v>0</v>
      </c>
      <c r="P22" s="384">
        <f t="shared" si="0"/>
        <v>0</v>
      </c>
      <c r="Q22" s="39"/>
      <c r="R22" s="39"/>
      <c r="S22" s="384">
        <f t="shared" si="1"/>
        <v>0</v>
      </c>
      <c r="T22" s="385" t="s">
        <v>2035</v>
      </c>
      <c r="U22" s="33" t="s">
        <v>2036</v>
      </c>
      <c r="V22" s="33">
        <v>1</v>
      </c>
      <c r="W22" s="36">
        <v>1</v>
      </c>
      <c r="X22" s="36"/>
      <c r="Y22" s="36">
        <v>1</v>
      </c>
      <c r="Z22" s="36"/>
      <c r="AA22" s="386">
        <v>180</v>
      </c>
      <c r="AB22" s="36">
        <v>180</v>
      </c>
      <c r="AC22" s="36"/>
      <c r="AD22" s="36" t="s">
        <v>2037</v>
      </c>
      <c r="AE22" s="36">
        <v>0</v>
      </c>
      <c r="AF22" s="36">
        <v>0</v>
      </c>
      <c r="AG22" s="36" t="s">
        <v>179</v>
      </c>
      <c r="AH22" s="36" t="s">
        <v>179</v>
      </c>
      <c r="AI22" s="36" t="s">
        <v>179</v>
      </c>
      <c r="AJ22" s="36" t="s">
        <v>179</v>
      </c>
      <c r="AK22" s="36" t="s">
        <v>179</v>
      </c>
      <c r="AL22" s="36" t="s">
        <v>179</v>
      </c>
      <c r="AM22" s="36">
        <v>0</v>
      </c>
      <c r="AN22" s="36">
        <v>0</v>
      </c>
      <c r="AO22" s="36">
        <v>0</v>
      </c>
      <c r="AP22" s="36">
        <v>0</v>
      </c>
    </row>
    <row r="23" spans="1:42" s="22" customFormat="1" ht="96.75" customHeight="1" x14ac:dyDescent="0.25">
      <c r="A23" s="382" t="s">
        <v>78</v>
      </c>
      <c r="B23" s="382" t="s">
        <v>2005</v>
      </c>
      <c r="C23" s="382" t="s">
        <v>2019</v>
      </c>
      <c r="D23" s="382">
        <v>231230000</v>
      </c>
      <c r="E23" s="383" t="s">
        <v>2038</v>
      </c>
      <c r="F23" s="382" t="s">
        <v>2039</v>
      </c>
      <c r="G23" s="382" t="s">
        <v>2040</v>
      </c>
      <c r="H23" s="384">
        <v>914000000</v>
      </c>
      <c r="I23" s="39">
        <v>0</v>
      </c>
      <c r="J23" s="405"/>
      <c r="K23" s="39"/>
      <c r="L23" s="39"/>
      <c r="M23" s="39"/>
      <c r="N23" s="384">
        <f t="shared" si="0"/>
        <v>914000000</v>
      </c>
      <c r="O23" s="384">
        <f t="shared" si="0"/>
        <v>0</v>
      </c>
      <c r="P23" s="384"/>
      <c r="Q23" s="39">
        <v>582428000</v>
      </c>
      <c r="R23" s="39"/>
      <c r="S23" s="384">
        <f t="shared" si="1"/>
        <v>582428000</v>
      </c>
      <c r="T23" s="385">
        <v>0</v>
      </c>
      <c r="U23" s="33">
        <v>0</v>
      </c>
      <c r="V23" s="33">
        <v>0</v>
      </c>
      <c r="W23" s="36"/>
      <c r="X23" s="36"/>
      <c r="Y23" s="36"/>
      <c r="Z23" s="36"/>
      <c r="AA23" s="386">
        <v>0</v>
      </c>
      <c r="AB23" s="36"/>
      <c r="AC23" s="36"/>
      <c r="AD23" s="36"/>
      <c r="AE23" s="36">
        <v>0</v>
      </c>
      <c r="AF23" s="36">
        <v>0</v>
      </c>
      <c r="AG23" s="36">
        <v>0</v>
      </c>
      <c r="AH23" s="36">
        <v>0</v>
      </c>
      <c r="AI23" s="36">
        <v>0</v>
      </c>
      <c r="AJ23" s="36">
        <v>0</v>
      </c>
      <c r="AK23" s="36">
        <v>0</v>
      </c>
      <c r="AL23" s="36">
        <v>0</v>
      </c>
      <c r="AM23" s="36">
        <v>0</v>
      </c>
      <c r="AN23" s="36">
        <v>0</v>
      </c>
      <c r="AO23" s="36">
        <v>0</v>
      </c>
      <c r="AP23" s="36">
        <v>0</v>
      </c>
    </row>
    <row r="24" spans="1:42" s="22" customFormat="1" ht="24" x14ac:dyDescent="0.25">
      <c r="A24" s="382">
        <v>0</v>
      </c>
      <c r="B24" s="382">
        <v>0</v>
      </c>
      <c r="C24" s="382">
        <v>0</v>
      </c>
      <c r="D24" s="382">
        <v>0</v>
      </c>
      <c r="E24" s="383">
        <v>0</v>
      </c>
      <c r="F24" s="382">
        <v>0</v>
      </c>
      <c r="G24" s="382">
        <v>0</v>
      </c>
      <c r="H24" s="384">
        <v>0</v>
      </c>
      <c r="I24" s="39"/>
      <c r="J24" s="405"/>
      <c r="K24" s="39"/>
      <c r="L24" s="39"/>
      <c r="M24" s="39"/>
      <c r="N24" s="384">
        <f t="shared" si="0"/>
        <v>0</v>
      </c>
      <c r="O24" s="384">
        <f t="shared" si="0"/>
        <v>0</v>
      </c>
      <c r="P24" s="384">
        <f t="shared" si="0"/>
        <v>0</v>
      </c>
      <c r="Q24" s="39"/>
      <c r="R24" s="39"/>
      <c r="S24" s="384">
        <f t="shared" si="1"/>
        <v>0</v>
      </c>
      <c r="T24" s="385" t="s">
        <v>2041</v>
      </c>
      <c r="U24" s="33" t="s">
        <v>2042</v>
      </c>
      <c r="V24" s="33">
        <v>340</v>
      </c>
      <c r="W24" s="36">
        <v>179</v>
      </c>
      <c r="X24" s="36"/>
      <c r="Y24" s="36">
        <v>179</v>
      </c>
      <c r="Z24" s="36"/>
      <c r="AA24" s="386">
        <v>365</v>
      </c>
      <c r="AB24" s="36"/>
      <c r="AC24" s="36"/>
      <c r="AD24" s="36"/>
      <c r="AE24" s="36" t="s">
        <v>179</v>
      </c>
      <c r="AF24" s="36" t="s">
        <v>179</v>
      </c>
      <c r="AG24" s="36" t="s">
        <v>179</v>
      </c>
      <c r="AH24" s="36" t="s">
        <v>179</v>
      </c>
      <c r="AI24" s="36" t="s">
        <v>179</v>
      </c>
      <c r="AJ24" s="36" t="s">
        <v>179</v>
      </c>
      <c r="AK24" s="36" t="s">
        <v>179</v>
      </c>
      <c r="AL24" s="36" t="s">
        <v>179</v>
      </c>
      <c r="AM24" s="36" t="s">
        <v>179</v>
      </c>
      <c r="AN24" s="36" t="s">
        <v>179</v>
      </c>
      <c r="AO24" s="36" t="s">
        <v>179</v>
      </c>
      <c r="AP24" s="36" t="s">
        <v>179</v>
      </c>
    </row>
    <row r="25" spans="1:42" s="22" customFormat="1" ht="62.25" customHeight="1" x14ac:dyDescent="0.25">
      <c r="A25" s="382">
        <v>0</v>
      </c>
      <c r="B25" s="382">
        <v>0</v>
      </c>
      <c r="C25" s="382">
        <v>0</v>
      </c>
      <c r="D25" s="382">
        <v>0</v>
      </c>
      <c r="E25" s="383">
        <v>0</v>
      </c>
      <c r="F25" s="382">
        <v>0</v>
      </c>
      <c r="G25" s="382">
        <v>0</v>
      </c>
      <c r="H25" s="384">
        <v>0</v>
      </c>
      <c r="I25" s="39"/>
      <c r="J25" s="405"/>
      <c r="K25" s="39"/>
      <c r="L25" s="39"/>
      <c r="M25" s="39"/>
      <c r="N25" s="384">
        <f t="shared" si="0"/>
        <v>0</v>
      </c>
      <c r="O25" s="384">
        <f t="shared" si="0"/>
        <v>0</v>
      </c>
      <c r="P25" s="384">
        <f t="shared" si="0"/>
        <v>0</v>
      </c>
      <c r="Q25" s="39"/>
      <c r="R25" s="39"/>
      <c r="S25" s="384">
        <f t="shared" si="1"/>
        <v>0</v>
      </c>
      <c r="T25" s="385" t="s">
        <v>2043</v>
      </c>
      <c r="U25" s="33" t="s">
        <v>2042</v>
      </c>
      <c r="V25" s="33">
        <v>340</v>
      </c>
      <c r="W25" s="36">
        <v>108</v>
      </c>
      <c r="X25" s="36"/>
      <c r="Y25" s="36">
        <v>108</v>
      </c>
      <c r="Z25" s="36"/>
      <c r="AA25" s="386">
        <v>365</v>
      </c>
      <c r="AB25" s="36">
        <v>180</v>
      </c>
      <c r="AC25" s="36"/>
      <c r="AD25" s="36"/>
      <c r="AE25" s="36" t="s">
        <v>179</v>
      </c>
      <c r="AF25" s="36" t="s">
        <v>179</v>
      </c>
      <c r="AG25" s="36" t="s">
        <v>179</v>
      </c>
      <c r="AH25" s="36" t="s">
        <v>179</v>
      </c>
      <c r="AI25" s="36" t="s">
        <v>179</v>
      </c>
      <c r="AJ25" s="36" t="s">
        <v>179</v>
      </c>
      <c r="AK25" s="36" t="s">
        <v>179</v>
      </c>
      <c r="AL25" s="36" t="s">
        <v>179</v>
      </c>
      <c r="AM25" s="36" t="s">
        <v>179</v>
      </c>
      <c r="AN25" s="36" t="s">
        <v>179</v>
      </c>
      <c r="AO25" s="36" t="s">
        <v>179</v>
      </c>
      <c r="AP25" s="36" t="s">
        <v>179</v>
      </c>
    </row>
    <row r="26" spans="1:42" s="22" customFormat="1" ht="51" customHeight="1" x14ac:dyDescent="0.25">
      <c r="A26" s="382">
        <v>0</v>
      </c>
      <c r="B26" s="382">
        <v>0</v>
      </c>
      <c r="C26" s="382">
        <v>0</v>
      </c>
      <c r="D26" s="382">
        <v>0</v>
      </c>
      <c r="E26" s="383">
        <v>0</v>
      </c>
      <c r="F26" s="382">
        <v>0</v>
      </c>
      <c r="G26" s="382">
        <v>0</v>
      </c>
      <c r="H26" s="384">
        <v>0</v>
      </c>
      <c r="I26" s="39"/>
      <c r="J26" s="405"/>
      <c r="K26" s="39"/>
      <c r="L26" s="39"/>
      <c r="M26" s="39"/>
      <c r="N26" s="384">
        <f t="shared" si="0"/>
        <v>0</v>
      </c>
      <c r="O26" s="384">
        <f t="shared" si="0"/>
        <v>0</v>
      </c>
      <c r="P26" s="384">
        <f t="shared" si="0"/>
        <v>0</v>
      </c>
      <c r="Q26" s="39"/>
      <c r="R26" s="39"/>
      <c r="S26" s="384">
        <f t="shared" si="1"/>
        <v>0</v>
      </c>
      <c r="T26" s="385" t="s">
        <v>2044</v>
      </c>
      <c r="U26" s="33" t="s">
        <v>2042</v>
      </c>
      <c r="V26" s="33">
        <v>45</v>
      </c>
      <c r="W26" s="36">
        <v>22</v>
      </c>
      <c r="X26" s="36"/>
      <c r="Y26" s="36">
        <v>22</v>
      </c>
      <c r="Z26" s="36"/>
      <c r="AA26" s="386">
        <v>365</v>
      </c>
      <c r="AB26" s="36">
        <v>180</v>
      </c>
      <c r="AC26" s="36"/>
      <c r="AD26" s="36"/>
      <c r="AE26" s="36" t="s">
        <v>179</v>
      </c>
      <c r="AF26" s="36" t="s">
        <v>179</v>
      </c>
      <c r="AG26" s="36" t="s">
        <v>179</v>
      </c>
      <c r="AH26" s="36" t="s">
        <v>179</v>
      </c>
      <c r="AI26" s="36" t="s">
        <v>179</v>
      </c>
      <c r="AJ26" s="36" t="s">
        <v>179</v>
      </c>
      <c r="AK26" s="36" t="s">
        <v>179</v>
      </c>
      <c r="AL26" s="36" t="s">
        <v>179</v>
      </c>
      <c r="AM26" s="36" t="s">
        <v>179</v>
      </c>
      <c r="AN26" s="36" t="s">
        <v>179</v>
      </c>
      <c r="AO26" s="36" t="s">
        <v>179</v>
      </c>
      <c r="AP26" s="36" t="s">
        <v>179</v>
      </c>
    </row>
    <row r="27" spans="1:42" s="22" customFormat="1" ht="42.75" customHeight="1" x14ac:dyDescent="0.25">
      <c r="A27" s="382">
        <v>0</v>
      </c>
      <c r="B27" s="382">
        <v>0</v>
      </c>
      <c r="C27" s="382">
        <v>0</v>
      </c>
      <c r="D27" s="382">
        <v>0</v>
      </c>
      <c r="E27" s="383">
        <v>0</v>
      </c>
      <c r="F27" s="382">
        <v>0</v>
      </c>
      <c r="G27" s="382">
        <v>0</v>
      </c>
      <c r="H27" s="384">
        <v>0</v>
      </c>
      <c r="I27" s="39"/>
      <c r="J27" s="405"/>
      <c r="K27" s="39"/>
      <c r="L27" s="39"/>
      <c r="M27" s="39"/>
      <c r="N27" s="384">
        <f t="shared" si="0"/>
        <v>0</v>
      </c>
      <c r="O27" s="384">
        <f t="shared" si="0"/>
        <v>0</v>
      </c>
      <c r="P27" s="384">
        <f t="shared" si="0"/>
        <v>0</v>
      </c>
      <c r="Q27" s="39"/>
      <c r="R27" s="39"/>
      <c r="S27" s="384">
        <f t="shared" si="1"/>
        <v>0</v>
      </c>
      <c r="T27" s="385" t="s">
        <v>2045</v>
      </c>
      <c r="U27" s="33" t="s">
        <v>2046</v>
      </c>
      <c r="V27" s="33">
        <v>125</v>
      </c>
      <c r="W27" s="36">
        <v>125</v>
      </c>
      <c r="X27" s="36"/>
      <c r="Y27" s="36">
        <v>125</v>
      </c>
      <c r="Z27" s="36"/>
      <c r="AA27" s="386">
        <v>365</v>
      </c>
      <c r="AB27" s="36">
        <v>180</v>
      </c>
      <c r="AC27" s="36"/>
      <c r="AD27" s="36"/>
      <c r="AE27" s="36" t="s">
        <v>179</v>
      </c>
      <c r="AF27" s="36" t="s">
        <v>179</v>
      </c>
      <c r="AG27" s="36" t="s">
        <v>179</v>
      </c>
      <c r="AH27" s="36" t="s">
        <v>179</v>
      </c>
      <c r="AI27" s="36" t="s">
        <v>179</v>
      </c>
      <c r="AJ27" s="36" t="s">
        <v>179</v>
      </c>
      <c r="AK27" s="36" t="s">
        <v>179</v>
      </c>
      <c r="AL27" s="36" t="s">
        <v>179</v>
      </c>
      <c r="AM27" s="36" t="s">
        <v>179</v>
      </c>
      <c r="AN27" s="36" t="s">
        <v>179</v>
      </c>
      <c r="AO27" s="36" t="s">
        <v>179</v>
      </c>
      <c r="AP27" s="36" t="s">
        <v>179</v>
      </c>
    </row>
    <row r="28" spans="1:42" s="22" customFormat="1" ht="77.25" customHeight="1" x14ac:dyDescent="0.25">
      <c r="A28" s="382">
        <v>0</v>
      </c>
      <c r="B28" s="382">
        <v>0</v>
      </c>
      <c r="C28" s="382">
        <v>0</v>
      </c>
      <c r="D28" s="382">
        <v>0</v>
      </c>
      <c r="E28" s="383">
        <v>0</v>
      </c>
      <c r="F28" s="382">
        <v>0</v>
      </c>
      <c r="G28" s="382">
        <v>0</v>
      </c>
      <c r="H28" s="384">
        <v>0</v>
      </c>
      <c r="I28" s="39"/>
      <c r="J28" s="405"/>
      <c r="K28" s="39"/>
      <c r="L28" s="39"/>
      <c r="M28" s="39"/>
      <c r="N28" s="384">
        <f t="shared" si="0"/>
        <v>0</v>
      </c>
      <c r="O28" s="384">
        <f t="shared" si="0"/>
        <v>0</v>
      </c>
      <c r="P28" s="384">
        <f t="shared" si="0"/>
        <v>0</v>
      </c>
      <c r="Q28" s="39"/>
      <c r="R28" s="39"/>
      <c r="S28" s="384">
        <f t="shared" si="1"/>
        <v>0</v>
      </c>
      <c r="T28" s="385" t="s">
        <v>2047</v>
      </c>
      <c r="U28" s="33" t="s">
        <v>2042</v>
      </c>
      <c r="V28" s="33">
        <v>30</v>
      </c>
      <c r="W28" s="36">
        <v>16</v>
      </c>
      <c r="X28" s="36"/>
      <c r="Y28" s="36">
        <v>16</v>
      </c>
      <c r="Z28" s="36"/>
      <c r="AA28" s="386">
        <v>365</v>
      </c>
      <c r="AB28" s="36">
        <v>180</v>
      </c>
      <c r="AC28" s="36"/>
      <c r="AD28" s="36"/>
      <c r="AE28" s="36" t="s">
        <v>179</v>
      </c>
      <c r="AF28" s="36" t="s">
        <v>179</v>
      </c>
      <c r="AG28" s="36" t="s">
        <v>179</v>
      </c>
      <c r="AH28" s="36" t="s">
        <v>179</v>
      </c>
      <c r="AI28" s="36" t="s">
        <v>179</v>
      </c>
      <c r="AJ28" s="36" t="s">
        <v>179</v>
      </c>
      <c r="AK28" s="36" t="s">
        <v>179</v>
      </c>
      <c r="AL28" s="36" t="s">
        <v>179</v>
      </c>
      <c r="AM28" s="36" t="s">
        <v>179</v>
      </c>
      <c r="AN28" s="36" t="s">
        <v>179</v>
      </c>
      <c r="AO28" s="36" t="s">
        <v>179</v>
      </c>
      <c r="AP28" s="36" t="s">
        <v>179</v>
      </c>
    </row>
    <row r="29" spans="1:42" s="22" customFormat="1" ht="89.25" customHeight="1" x14ac:dyDescent="0.25">
      <c r="A29" s="382">
        <v>0</v>
      </c>
      <c r="B29" s="382">
        <v>0</v>
      </c>
      <c r="C29" s="382">
        <v>0</v>
      </c>
      <c r="D29" s="382">
        <v>0</v>
      </c>
      <c r="E29" s="383">
        <v>0</v>
      </c>
      <c r="F29" s="382">
        <v>0</v>
      </c>
      <c r="G29" s="382">
        <v>0</v>
      </c>
      <c r="H29" s="384">
        <v>0</v>
      </c>
      <c r="I29" s="39"/>
      <c r="J29" s="405"/>
      <c r="K29" s="39"/>
      <c r="L29" s="39"/>
      <c r="M29" s="39"/>
      <c r="N29" s="384">
        <f t="shared" si="0"/>
        <v>0</v>
      </c>
      <c r="O29" s="384">
        <f t="shared" si="0"/>
        <v>0</v>
      </c>
      <c r="P29" s="384">
        <f t="shared" si="0"/>
        <v>0</v>
      </c>
      <c r="Q29" s="39"/>
      <c r="R29" s="39"/>
      <c r="S29" s="384">
        <f t="shared" si="1"/>
        <v>0</v>
      </c>
      <c r="T29" s="385" t="s">
        <v>2048</v>
      </c>
      <c r="U29" s="33" t="s">
        <v>2049</v>
      </c>
      <c r="V29" s="33">
        <v>1000</v>
      </c>
      <c r="W29" s="36">
        <v>782</v>
      </c>
      <c r="X29" s="36"/>
      <c r="Y29" s="36">
        <v>782</v>
      </c>
      <c r="Z29" s="36"/>
      <c r="AA29" s="386">
        <v>365</v>
      </c>
      <c r="AB29" s="36">
        <v>180</v>
      </c>
      <c r="AC29" s="36"/>
      <c r="AD29" s="36"/>
      <c r="AE29" s="36" t="s">
        <v>179</v>
      </c>
      <c r="AF29" s="36" t="s">
        <v>179</v>
      </c>
      <c r="AG29" s="36" t="s">
        <v>179</v>
      </c>
      <c r="AH29" s="36" t="s">
        <v>179</v>
      </c>
      <c r="AI29" s="36" t="s">
        <v>179</v>
      </c>
      <c r="AJ29" s="36" t="s">
        <v>179</v>
      </c>
      <c r="AK29" s="36" t="s">
        <v>179</v>
      </c>
      <c r="AL29" s="36" t="s">
        <v>179</v>
      </c>
      <c r="AM29" s="36" t="s">
        <v>179</v>
      </c>
      <c r="AN29" s="36" t="s">
        <v>179</v>
      </c>
      <c r="AO29" s="36" t="s">
        <v>179</v>
      </c>
      <c r="AP29" s="36" t="s">
        <v>179</v>
      </c>
    </row>
    <row r="30" spans="1:42" s="22" customFormat="1" ht="56.25" customHeight="1" x14ac:dyDescent="0.25">
      <c r="A30" s="382">
        <v>0</v>
      </c>
      <c r="B30" s="382">
        <v>0</v>
      </c>
      <c r="C30" s="382">
        <v>0</v>
      </c>
      <c r="D30" s="382">
        <v>0</v>
      </c>
      <c r="E30" s="383">
        <v>0</v>
      </c>
      <c r="F30" s="382">
        <v>0</v>
      </c>
      <c r="G30" s="382">
        <v>0</v>
      </c>
      <c r="H30" s="384">
        <v>0</v>
      </c>
      <c r="I30" s="39"/>
      <c r="J30" s="405"/>
      <c r="K30" s="39"/>
      <c r="L30" s="39"/>
      <c r="M30" s="39"/>
      <c r="N30" s="384">
        <f t="shared" si="0"/>
        <v>0</v>
      </c>
      <c r="O30" s="384">
        <f t="shared" si="0"/>
        <v>0</v>
      </c>
      <c r="P30" s="384">
        <f t="shared" si="0"/>
        <v>0</v>
      </c>
      <c r="Q30" s="39"/>
      <c r="R30" s="39"/>
      <c r="S30" s="384">
        <f t="shared" si="1"/>
        <v>0</v>
      </c>
      <c r="T30" s="385" t="s">
        <v>2050</v>
      </c>
      <c r="U30" s="33" t="s">
        <v>2042</v>
      </c>
      <c r="V30" s="33">
        <v>5</v>
      </c>
      <c r="W30" s="36">
        <v>13</v>
      </c>
      <c r="X30" s="36"/>
      <c r="Y30" s="36">
        <v>13</v>
      </c>
      <c r="Z30" s="36"/>
      <c r="AA30" s="386">
        <v>365</v>
      </c>
      <c r="AB30" s="36">
        <v>180</v>
      </c>
      <c r="AC30" s="36"/>
      <c r="AD30" s="36"/>
      <c r="AE30" s="36" t="s">
        <v>179</v>
      </c>
      <c r="AF30" s="36" t="s">
        <v>179</v>
      </c>
      <c r="AG30" s="36" t="s">
        <v>179</v>
      </c>
      <c r="AH30" s="36" t="s">
        <v>179</v>
      </c>
      <c r="AI30" s="36" t="s">
        <v>179</v>
      </c>
      <c r="AJ30" s="36" t="s">
        <v>179</v>
      </c>
      <c r="AK30" s="36" t="s">
        <v>179</v>
      </c>
      <c r="AL30" s="36" t="s">
        <v>179</v>
      </c>
      <c r="AM30" s="36" t="s">
        <v>179</v>
      </c>
      <c r="AN30" s="36" t="s">
        <v>179</v>
      </c>
      <c r="AO30" s="36" t="s">
        <v>179</v>
      </c>
      <c r="AP30" s="36" t="s">
        <v>179</v>
      </c>
    </row>
    <row r="31" spans="1:42" s="22" customFormat="1" ht="168" customHeight="1" x14ac:dyDescent="0.25">
      <c r="A31" s="382">
        <v>0</v>
      </c>
      <c r="B31" s="382">
        <v>0</v>
      </c>
      <c r="C31" s="382">
        <v>0</v>
      </c>
      <c r="D31" s="382">
        <v>0</v>
      </c>
      <c r="E31" s="383">
        <v>0</v>
      </c>
      <c r="F31" s="382">
        <v>0</v>
      </c>
      <c r="G31" s="382">
        <v>0</v>
      </c>
      <c r="H31" s="384">
        <v>0</v>
      </c>
      <c r="I31" s="39"/>
      <c r="J31" s="405"/>
      <c r="K31" s="39"/>
      <c r="L31" s="39"/>
      <c r="M31" s="39"/>
      <c r="N31" s="384">
        <f t="shared" si="0"/>
        <v>0</v>
      </c>
      <c r="O31" s="384">
        <f t="shared" si="0"/>
        <v>0</v>
      </c>
      <c r="P31" s="384">
        <f t="shared" si="0"/>
        <v>0</v>
      </c>
      <c r="Q31" s="39"/>
      <c r="R31" s="39"/>
      <c r="S31" s="384">
        <f t="shared" si="1"/>
        <v>0</v>
      </c>
      <c r="T31" s="385" t="s">
        <v>2051</v>
      </c>
      <c r="U31" s="33" t="s">
        <v>2042</v>
      </c>
      <c r="V31" s="33">
        <v>20</v>
      </c>
      <c r="W31" s="36">
        <v>89</v>
      </c>
      <c r="X31" s="36"/>
      <c r="Y31" s="36">
        <v>89</v>
      </c>
      <c r="Z31" s="36"/>
      <c r="AA31" s="386">
        <v>365</v>
      </c>
      <c r="AB31" s="36">
        <v>180</v>
      </c>
      <c r="AC31" s="36"/>
      <c r="AD31" s="36" t="s">
        <v>2052</v>
      </c>
      <c r="AE31" s="36" t="s">
        <v>179</v>
      </c>
      <c r="AF31" s="36" t="s">
        <v>179</v>
      </c>
      <c r="AG31" s="36" t="s">
        <v>179</v>
      </c>
      <c r="AH31" s="36" t="s">
        <v>179</v>
      </c>
      <c r="AI31" s="36" t="s">
        <v>179</v>
      </c>
      <c r="AJ31" s="36" t="s">
        <v>179</v>
      </c>
      <c r="AK31" s="36" t="s">
        <v>179</v>
      </c>
      <c r="AL31" s="36" t="s">
        <v>179</v>
      </c>
      <c r="AM31" s="36" t="s">
        <v>179</v>
      </c>
      <c r="AN31" s="36" t="s">
        <v>179</v>
      </c>
      <c r="AO31" s="36" t="s">
        <v>179</v>
      </c>
      <c r="AP31" s="36" t="s">
        <v>179</v>
      </c>
    </row>
    <row r="32" spans="1:42" s="22" customFormat="1" ht="63.75" customHeight="1" x14ac:dyDescent="0.25">
      <c r="A32" s="382">
        <v>0</v>
      </c>
      <c r="B32" s="382">
        <v>0</v>
      </c>
      <c r="C32" s="382">
        <v>0</v>
      </c>
      <c r="D32" s="382">
        <v>0</v>
      </c>
      <c r="E32" s="383">
        <v>0</v>
      </c>
      <c r="F32" s="382">
        <v>0</v>
      </c>
      <c r="G32" s="382">
        <v>0</v>
      </c>
      <c r="H32" s="384">
        <v>0</v>
      </c>
      <c r="I32" s="39"/>
      <c r="J32" s="405"/>
      <c r="K32" s="39"/>
      <c r="L32" s="39"/>
      <c r="M32" s="39"/>
      <c r="N32" s="384">
        <f t="shared" si="0"/>
        <v>0</v>
      </c>
      <c r="O32" s="384">
        <f t="shared" si="0"/>
        <v>0</v>
      </c>
      <c r="P32" s="384">
        <f t="shared" si="0"/>
        <v>0</v>
      </c>
      <c r="Q32" s="39"/>
      <c r="R32" s="39"/>
      <c r="S32" s="384">
        <f t="shared" si="1"/>
        <v>0</v>
      </c>
      <c r="T32" s="385" t="s">
        <v>2053</v>
      </c>
      <c r="U32" s="33" t="s">
        <v>2042</v>
      </c>
      <c r="V32" s="33">
        <v>3</v>
      </c>
      <c r="W32" s="36"/>
      <c r="X32" s="36"/>
      <c r="Y32" s="36">
        <v>0</v>
      </c>
      <c r="Z32" s="36"/>
      <c r="AA32" s="386">
        <v>365</v>
      </c>
      <c r="AB32" s="36"/>
      <c r="AC32" s="36"/>
      <c r="AD32" s="36" t="s">
        <v>2054</v>
      </c>
      <c r="AE32" s="36" t="s">
        <v>192</v>
      </c>
      <c r="AF32" s="36" t="s">
        <v>192</v>
      </c>
      <c r="AG32" s="36" t="s">
        <v>192</v>
      </c>
      <c r="AH32" s="36" t="s">
        <v>179</v>
      </c>
      <c r="AI32" s="36" t="s">
        <v>192</v>
      </c>
      <c r="AJ32" s="36" t="s">
        <v>192</v>
      </c>
      <c r="AK32" s="36" t="s">
        <v>179</v>
      </c>
      <c r="AL32" s="36" t="s">
        <v>192</v>
      </c>
      <c r="AM32" s="36" t="s">
        <v>192</v>
      </c>
      <c r="AN32" s="36" t="s">
        <v>179</v>
      </c>
      <c r="AO32" s="36" t="s">
        <v>192</v>
      </c>
      <c r="AP32" s="36" t="s">
        <v>192</v>
      </c>
    </row>
    <row r="33" spans="1:42" s="22" customFormat="1" ht="47.25" customHeight="1" x14ac:dyDescent="0.25">
      <c r="A33" s="382">
        <v>0</v>
      </c>
      <c r="B33" s="382">
        <v>0</v>
      </c>
      <c r="C33" s="382">
        <v>0</v>
      </c>
      <c r="D33" s="382">
        <v>0</v>
      </c>
      <c r="E33" s="383">
        <v>0</v>
      </c>
      <c r="F33" s="382">
        <v>0</v>
      </c>
      <c r="G33" s="382">
        <v>0</v>
      </c>
      <c r="H33" s="384">
        <v>0</v>
      </c>
      <c r="I33" s="39"/>
      <c r="J33" s="405"/>
      <c r="K33" s="39"/>
      <c r="L33" s="39"/>
      <c r="M33" s="39"/>
      <c r="N33" s="384">
        <f t="shared" si="0"/>
        <v>0</v>
      </c>
      <c r="O33" s="384">
        <f t="shared" si="0"/>
        <v>0</v>
      </c>
      <c r="P33" s="384">
        <f t="shared" si="0"/>
        <v>0</v>
      </c>
      <c r="Q33" s="39"/>
      <c r="R33" s="39"/>
      <c r="S33" s="384">
        <f t="shared" si="1"/>
        <v>0</v>
      </c>
      <c r="T33" s="385" t="s">
        <v>2055</v>
      </c>
      <c r="U33" s="33" t="s">
        <v>2042</v>
      </c>
      <c r="V33" s="33">
        <v>30</v>
      </c>
      <c r="W33" s="36">
        <v>44</v>
      </c>
      <c r="X33" s="36"/>
      <c r="Y33" s="36">
        <v>44</v>
      </c>
      <c r="Z33" s="36"/>
      <c r="AA33" s="386">
        <v>365</v>
      </c>
      <c r="AB33" s="36">
        <v>180</v>
      </c>
      <c r="AC33" s="36"/>
      <c r="AD33" s="36" t="s">
        <v>2056</v>
      </c>
      <c r="AE33" s="36" t="s">
        <v>179</v>
      </c>
      <c r="AF33" s="36" t="s">
        <v>179</v>
      </c>
      <c r="AG33" s="36" t="s">
        <v>179</v>
      </c>
      <c r="AH33" s="36" t="s">
        <v>179</v>
      </c>
      <c r="AI33" s="36" t="s">
        <v>179</v>
      </c>
      <c r="AJ33" s="36" t="s">
        <v>179</v>
      </c>
      <c r="AK33" s="36" t="s">
        <v>179</v>
      </c>
      <c r="AL33" s="36" t="s">
        <v>179</v>
      </c>
      <c r="AM33" s="36" t="s">
        <v>179</v>
      </c>
      <c r="AN33" s="36" t="s">
        <v>179</v>
      </c>
      <c r="AO33" s="36" t="s">
        <v>179</v>
      </c>
      <c r="AP33" s="36" t="s">
        <v>179</v>
      </c>
    </row>
    <row r="34" spans="1:42" s="22" customFormat="1" ht="75.75" customHeight="1" x14ac:dyDescent="0.25">
      <c r="A34" s="382">
        <v>0</v>
      </c>
      <c r="B34" s="382">
        <v>0</v>
      </c>
      <c r="C34" s="382">
        <v>0</v>
      </c>
      <c r="D34" s="382">
        <v>0</v>
      </c>
      <c r="E34" s="383">
        <v>0</v>
      </c>
      <c r="F34" s="382">
        <v>0</v>
      </c>
      <c r="G34" s="382">
        <v>0</v>
      </c>
      <c r="H34" s="384">
        <v>0</v>
      </c>
      <c r="I34" s="39"/>
      <c r="J34" s="405"/>
      <c r="K34" s="39"/>
      <c r="L34" s="39"/>
      <c r="M34" s="39"/>
      <c r="N34" s="384">
        <f t="shared" si="0"/>
        <v>0</v>
      </c>
      <c r="O34" s="384">
        <f t="shared" si="0"/>
        <v>0</v>
      </c>
      <c r="P34" s="384">
        <f t="shared" si="0"/>
        <v>0</v>
      </c>
      <c r="Q34" s="39"/>
      <c r="R34" s="39"/>
      <c r="S34" s="384">
        <f t="shared" si="1"/>
        <v>0</v>
      </c>
      <c r="T34" s="385" t="s">
        <v>2057</v>
      </c>
      <c r="U34" s="33" t="s">
        <v>2001</v>
      </c>
      <c r="V34" s="33">
        <v>20</v>
      </c>
      <c r="W34" s="36">
        <v>12</v>
      </c>
      <c r="X34" s="36"/>
      <c r="Y34" s="36">
        <v>12</v>
      </c>
      <c r="Z34" s="36"/>
      <c r="AA34" s="386">
        <v>330</v>
      </c>
      <c r="AB34" s="36">
        <v>180</v>
      </c>
      <c r="AC34" s="36"/>
      <c r="AD34" s="36"/>
      <c r="AE34" s="36">
        <v>0</v>
      </c>
      <c r="AF34" s="36" t="s">
        <v>179</v>
      </c>
      <c r="AG34" s="36" t="s">
        <v>179</v>
      </c>
      <c r="AH34" s="36" t="s">
        <v>179</v>
      </c>
      <c r="AI34" s="36" t="s">
        <v>179</v>
      </c>
      <c r="AJ34" s="36" t="s">
        <v>179</v>
      </c>
      <c r="AK34" s="36" t="s">
        <v>179</v>
      </c>
      <c r="AL34" s="36" t="s">
        <v>179</v>
      </c>
      <c r="AM34" s="36" t="s">
        <v>179</v>
      </c>
      <c r="AN34" s="36" t="s">
        <v>179</v>
      </c>
      <c r="AO34" s="36" t="s">
        <v>179</v>
      </c>
      <c r="AP34" s="36" t="s">
        <v>179</v>
      </c>
    </row>
    <row r="35" spans="1:42" s="22" customFormat="1" ht="42.75" customHeight="1" x14ac:dyDescent="0.25">
      <c r="A35" s="382">
        <v>0</v>
      </c>
      <c r="B35" s="382">
        <v>0</v>
      </c>
      <c r="C35" s="382">
        <v>0</v>
      </c>
      <c r="D35" s="382">
        <v>0</v>
      </c>
      <c r="E35" s="383">
        <v>0</v>
      </c>
      <c r="F35" s="382">
        <v>0</v>
      </c>
      <c r="G35" s="382">
        <v>0</v>
      </c>
      <c r="H35" s="384">
        <v>0</v>
      </c>
      <c r="I35" s="39"/>
      <c r="J35" s="405"/>
      <c r="K35" s="39"/>
      <c r="L35" s="39"/>
      <c r="M35" s="39"/>
      <c r="N35" s="384">
        <f t="shared" si="0"/>
        <v>0</v>
      </c>
      <c r="O35" s="384">
        <f t="shared" si="0"/>
        <v>0</v>
      </c>
      <c r="P35" s="384">
        <f t="shared" si="0"/>
        <v>0</v>
      </c>
      <c r="Q35" s="39"/>
      <c r="R35" s="39"/>
      <c r="S35" s="384">
        <f t="shared" si="1"/>
        <v>0</v>
      </c>
      <c r="T35" s="385" t="s">
        <v>2058</v>
      </c>
      <c r="U35" s="33" t="s">
        <v>2059</v>
      </c>
      <c r="V35" s="33">
        <v>1</v>
      </c>
      <c r="W35" s="36">
        <v>1</v>
      </c>
      <c r="X35" s="36"/>
      <c r="Y35" s="36">
        <v>0</v>
      </c>
      <c r="Z35" s="36"/>
      <c r="AA35" s="386">
        <v>360</v>
      </c>
      <c r="AB35" s="36">
        <v>180</v>
      </c>
      <c r="AC35" s="36"/>
      <c r="AD35" s="36"/>
      <c r="AE35" s="36" t="s">
        <v>179</v>
      </c>
      <c r="AF35" s="36" t="s">
        <v>179</v>
      </c>
      <c r="AG35" s="36" t="s">
        <v>179</v>
      </c>
      <c r="AH35" s="36" t="s">
        <v>179</v>
      </c>
      <c r="AI35" s="36" t="s">
        <v>179</v>
      </c>
      <c r="AJ35" s="36" t="s">
        <v>179</v>
      </c>
      <c r="AK35" s="36" t="s">
        <v>179</v>
      </c>
      <c r="AL35" s="36" t="s">
        <v>179</v>
      </c>
      <c r="AM35" s="36" t="s">
        <v>179</v>
      </c>
      <c r="AN35" s="36" t="s">
        <v>179</v>
      </c>
      <c r="AO35" s="36" t="s">
        <v>179</v>
      </c>
      <c r="AP35" s="36" t="s">
        <v>179</v>
      </c>
    </row>
    <row r="36" spans="1:42" s="22" customFormat="1" ht="46.5" customHeight="1" x14ac:dyDescent="0.25">
      <c r="A36" s="382">
        <v>0</v>
      </c>
      <c r="B36" s="382">
        <v>0</v>
      </c>
      <c r="C36" s="382">
        <v>0</v>
      </c>
      <c r="D36" s="382">
        <v>0</v>
      </c>
      <c r="E36" s="383">
        <v>0</v>
      </c>
      <c r="F36" s="382">
        <v>0</v>
      </c>
      <c r="G36" s="382">
        <v>0</v>
      </c>
      <c r="H36" s="384">
        <v>0</v>
      </c>
      <c r="I36" s="39"/>
      <c r="J36" s="405"/>
      <c r="K36" s="39"/>
      <c r="L36" s="39"/>
      <c r="M36" s="39"/>
      <c r="N36" s="384">
        <f t="shared" si="0"/>
        <v>0</v>
      </c>
      <c r="O36" s="384">
        <f t="shared" si="0"/>
        <v>0</v>
      </c>
      <c r="P36" s="384">
        <f t="shared" si="0"/>
        <v>0</v>
      </c>
      <c r="Q36" s="39"/>
      <c r="R36" s="39"/>
      <c r="S36" s="384">
        <f t="shared" si="1"/>
        <v>0</v>
      </c>
      <c r="T36" s="33" t="s">
        <v>2060</v>
      </c>
      <c r="U36" s="33" t="s">
        <v>2061</v>
      </c>
      <c r="V36" s="33">
        <v>6</v>
      </c>
      <c r="W36" s="36">
        <v>6</v>
      </c>
      <c r="X36" s="36"/>
      <c r="Y36" s="36">
        <v>0</v>
      </c>
      <c r="Z36" s="36"/>
      <c r="AA36" s="386">
        <v>300</v>
      </c>
      <c r="AB36" s="36">
        <v>0</v>
      </c>
      <c r="AC36" s="36"/>
      <c r="AD36" s="36"/>
      <c r="AE36" s="36">
        <v>0</v>
      </c>
      <c r="AF36" s="36">
        <v>0</v>
      </c>
      <c r="AG36" s="36" t="s">
        <v>179</v>
      </c>
      <c r="AH36" s="36" t="s">
        <v>179</v>
      </c>
      <c r="AI36" s="36" t="s">
        <v>179</v>
      </c>
      <c r="AJ36" s="36" t="s">
        <v>179</v>
      </c>
      <c r="AK36" s="36" t="s">
        <v>179</v>
      </c>
      <c r="AL36" s="36" t="s">
        <v>179</v>
      </c>
      <c r="AM36" s="36" t="s">
        <v>179</v>
      </c>
      <c r="AN36" s="36" t="s">
        <v>179</v>
      </c>
      <c r="AO36" s="36" t="s">
        <v>179</v>
      </c>
      <c r="AP36" s="36" t="s">
        <v>179</v>
      </c>
    </row>
    <row r="37" spans="1:42" s="22" customFormat="1" ht="58.5" customHeight="1" x14ac:dyDescent="0.25">
      <c r="A37" s="382" t="s">
        <v>78</v>
      </c>
      <c r="B37" s="382" t="s">
        <v>2062</v>
      </c>
      <c r="C37" s="382" t="s">
        <v>2063</v>
      </c>
      <c r="D37" s="382">
        <v>232110007</v>
      </c>
      <c r="E37" s="383" t="s">
        <v>2064</v>
      </c>
      <c r="F37" s="382" t="s">
        <v>2065</v>
      </c>
      <c r="G37" s="382" t="s">
        <v>2066</v>
      </c>
      <c r="H37" s="384">
        <v>2400000000</v>
      </c>
      <c r="I37" s="39">
        <v>2238000000</v>
      </c>
      <c r="J37" s="405"/>
      <c r="K37" s="39">
        <v>126000000</v>
      </c>
      <c r="L37" s="39">
        <v>126000000</v>
      </c>
      <c r="M37" s="39"/>
      <c r="N37" s="384">
        <f t="shared" si="0"/>
        <v>2526000000</v>
      </c>
      <c r="O37" s="384">
        <f t="shared" si="0"/>
        <v>2364000000</v>
      </c>
      <c r="P37" s="384">
        <f t="shared" si="0"/>
        <v>0</v>
      </c>
      <c r="Q37" s="39">
        <v>673661983</v>
      </c>
      <c r="R37" s="39">
        <v>126000000</v>
      </c>
      <c r="S37" s="384">
        <f t="shared" si="1"/>
        <v>799661983</v>
      </c>
      <c r="T37" s="33">
        <v>0</v>
      </c>
      <c r="U37" s="33">
        <v>0</v>
      </c>
      <c r="V37" s="33">
        <v>0</v>
      </c>
      <c r="W37" s="36"/>
      <c r="X37" s="36"/>
      <c r="Y37" s="36"/>
      <c r="Z37" s="36"/>
      <c r="AA37" s="386">
        <v>0</v>
      </c>
      <c r="AB37" s="36"/>
      <c r="AC37" s="36"/>
      <c r="AD37" s="36"/>
      <c r="AE37" s="36">
        <v>0</v>
      </c>
      <c r="AF37" s="36">
        <v>0</v>
      </c>
      <c r="AG37" s="36">
        <v>0</v>
      </c>
      <c r="AH37" s="36">
        <v>0</v>
      </c>
      <c r="AI37" s="36">
        <v>0</v>
      </c>
      <c r="AJ37" s="36">
        <v>0</v>
      </c>
      <c r="AK37" s="36">
        <v>0</v>
      </c>
      <c r="AL37" s="36">
        <v>0</v>
      </c>
      <c r="AM37" s="36">
        <v>0</v>
      </c>
      <c r="AN37" s="36">
        <v>0</v>
      </c>
      <c r="AO37" s="36">
        <v>0</v>
      </c>
      <c r="AP37" s="36">
        <v>0</v>
      </c>
    </row>
    <row r="38" spans="1:42" s="22" customFormat="1" ht="60" x14ac:dyDescent="0.25">
      <c r="A38" s="382">
        <v>0</v>
      </c>
      <c r="B38" s="382">
        <v>0</v>
      </c>
      <c r="C38" s="382">
        <v>0</v>
      </c>
      <c r="D38" s="382">
        <v>0</v>
      </c>
      <c r="E38" s="383">
        <v>0</v>
      </c>
      <c r="F38" s="382">
        <v>0</v>
      </c>
      <c r="G38" s="382">
        <v>0</v>
      </c>
      <c r="H38" s="384">
        <v>0</v>
      </c>
      <c r="I38" s="39"/>
      <c r="J38" s="405"/>
      <c r="K38" s="39"/>
      <c r="L38" s="39"/>
      <c r="M38" s="39"/>
      <c r="N38" s="384">
        <f t="shared" si="0"/>
        <v>0</v>
      </c>
      <c r="O38" s="384">
        <f t="shared" si="0"/>
        <v>0</v>
      </c>
      <c r="P38" s="384">
        <f t="shared" si="0"/>
        <v>0</v>
      </c>
      <c r="Q38" s="39"/>
      <c r="R38" s="39"/>
      <c r="S38" s="384">
        <f t="shared" si="1"/>
        <v>0</v>
      </c>
      <c r="T38" s="33" t="s">
        <v>2067</v>
      </c>
      <c r="U38" s="33" t="s">
        <v>2068</v>
      </c>
      <c r="V38" s="33">
        <v>1</v>
      </c>
      <c r="W38" s="36">
        <v>1</v>
      </c>
      <c r="X38" s="36"/>
      <c r="Y38" s="36">
        <v>1</v>
      </c>
      <c r="Z38" s="36"/>
      <c r="AA38" s="386">
        <v>180</v>
      </c>
      <c r="AB38" s="36">
        <v>60</v>
      </c>
      <c r="AC38" s="36"/>
      <c r="AD38" s="36" t="s">
        <v>2069</v>
      </c>
      <c r="AE38" s="36">
        <v>0</v>
      </c>
      <c r="AF38" s="36">
        <v>0</v>
      </c>
      <c r="AG38" s="36">
        <v>0</v>
      </c>
      <c r="AH38" s="36" t="s">
        <v>179</v>
      </c>
      <c r="AI38" s="36" t="s">
        <v>179</v>
      </c>
      <c r="AJ38" s="36">
        <v>0</v>
      </c>
      <c r="AK38" s="36">
        <v>0</v>
      </c>
      <c r="AL38" s="36" t="s">
        <v>179</v>
      </c>
      <c r="AM38" s="36" t="s">
        <v>179</v>
      </c>
      <c r="AN38" s="36" t="s">
        <v>179</v>
      </c>
      <c r="AO38" s="36" t="s">
        <v>179</v>
      </c>
      <c r="AP38" s="36">
        <v>0</v>
      </c>
    </row>
    <row r="39" spans="1:42" s="22" customFormat="1" ht="75" x14ac:dyDescent="0.25">
      <c r="A39" s="382">
        <v>0</v>
      </c>
      <c r="B39" s="382">
        <v>0</v>
      </c>
      <c r="C39" s="382">
        <v>0</v>
      </c>
      <c r="D39" s="382">
        <v>0</v>
      </c>
      <c r="E39" s="383">
        <v>0</v>
      </c>
      <c r="F39" s="382">
        <v>0</v>
      </c>
      <c r="G39" s="382">
        <v>0</v>
      </c>
      <c r="H39" s="384">
        <v>0</v>
      </c>
      <c r="I39" s="39"/>
      <c r="J39" s="405"/>
      <c r="K39" s="39"/>
      <c r="L39" s="39"/>
      <c r="M39" s="39"/>
      <c r="N39" s="384">
        <f t="shared" si="0"/>
        <v>0</v>
      </c>
      <c r="O39" s="384">
        <f t="shared" si="0"/>
        <v>0</v>
      </c>
      <c r="P39" s="384">
        <f t="shared" si="0"/>
        <v>0</v>
      </c>
      <c r="Q39" s="39"/>
      <c r="R39" s="39"/>
      <c r="S39" s="384">
        <f t="shared" si="1"/>
        <v>0</v>
      </c>
      <c r="T39" s="33" t="s">
        <v>2070</v>
      </c>
      <c r="U39" s="33" t="s">
        <v>2071</v>
      </c>
      <c r="V39" s="33">
        <v>1</v>
      </c>
      <c r="W39" s="36"/>
      <c r="X39" s="36"/>
      <c r="Y39" s="36">
        <v>0</v>
      </c>
      <c r="Z39" s="36"/>
      <c r="AA39" s="386">
        <v>180</v>
      </c>
      <c r="AB39" s="36">
        <v>0</v>
      </c>
      <c r="AC39" s="36"/>
      <c r="AD39" s="36" t="s">
        <v>2072</v>
      </c>
      <c r="AE39" s="36"/>
      <c r="AF39" s="36">
        <v>0</v>
      </c>
      <c r="AG39" s="36">
        <v>0</v>
      </c>
      <c r="AH39" s="36">
        <v>0</v>
      </c>
      <c r="AI39" s="36">
        <v>0</v>
      </c>
      <c r="AJ39" s="36">
        <v>0</v>
      </c>
      <c r="AK39" s="36" t="s">
        <v>179</v>
      </c>
      <c r="AL39" s="36" t="s">
        <v>179</v>
      </c>
      <c r="AM39" s="36" t="s">
        <v>179</v>
      </c>
      <c r="AN39" s="36" t="s">
        <v>179</v>
      </c>
      <c r="AO39" s="36" t="s">
        <v>179</v>
      </c>
      <c r="AP39" s="36" t="s">
        <v>179</v>
      </c>
    </row>
    <row r="40" spans="1:42" s="22" customFormat="1" ht="44.25" customHeight="1" x14ac:dyDescent="0.25">
      <c r="A40" s="382">
        <v>0</v>
      </c>
      <c r="B40" s="382">
        <v>0</v>
      </c>
      <c r="C40" s="382">
        <v>0</v>
      </c>
      <c r="D40" s="382">
        <v>0</v>
      </c>
      <c r="E40" s="383">
        <v>0</v>
      </c>
      <c r="F40" s="382">
        <v>0</v>
      </c>
      <c r="G40" s="382">
        <v>0</v>
      </c>
      <c r="H40" s="384">
        <v>0</v>
      </c>
      <c r="I40" s="39"/>
      <c r="J40" s="405"/>
      <c r="K40" s="39"/>
      <c r="L40" s="39"/>
      <c r="M40" s="39"/>
      <c r="N40" s="384">
        <f t="shared" si="0"/>
        <v>0</v>
      </c>
      <c r="O40" s="384">
        <f t="shared" si="0"/>
        <v>0</v>
      </c>
      <c r="P40" s="384">
        <f t="shared" si="0"/>
        <v>0</v>
      </c>
      <c r="Q40" s="39"/>
      <c r="R40" s="39"/>
      <c r="S40" s="384">
        <f t="shared" si="1"/>
        <v>0</v>
      </c>
      <c r="T40" s="33" t="s">
        <v>2073</v>
      </c>
      <c r="U40" s="33" t="s">
        <v>468</v>
      </c>
      <c r="V40" s="33">
        <v>2</v>
      </c>
      <c r="W40" s="36">
        <v>1</v>
      </c>
      <c r="X40" s="36"/>
      <c r="Y40" s="36">
        <v>1</v>
      </c>
      <c r="Z40" s="36"/>
      <c r="AA40" s="386">
        <v>180</v>
      </c>
      <c r="AB40" s="36">
        <v>180</v>
      </c>
      <c r="AC40" s="36"/>
      <c r="AD40" s="36" t="s">
        <v>2074</v>
      </c>
      <c r="AE40" s="36" t="s">
        <v>179</v>
      </c>
      <c r="AF40" s="36" t="s">
        <v>179</v>
      </c>
      <c r="AG40" s="36" t="s">
        <v>179</v>
      </c>
      <c r="AH40" s="36" t="s">
        <v>179</v>
      </c>
      <c r="AI40" s="36" t="s">
        <v>179</v>
      </c>
      <c r="AJ40" s="36" t="s">
        <v>179</v>
      </c>
      <c r="AK40" s="36">
        <v>0</v>
      </c>
      <c r="AL40" s="36">
        <v>0</v>
      </c>
      <c r="AM40" s="36">
        <v>0</v>
      </c>
      <c r="AN40" s="36">
        <v>0</v>
      </c>
      <c r="AO40" s="36">
        <v>0</v>
      </c>
      <c r="AP40" s="36">
        <v>0</v>
      </c>
    </row>
    <row r="41" spans="1:42" s="22" customFormat="1" ht="45" x14ac:dyDescent="0.25">
      <c r="A41" s="382">
        <v>0</v>
      </c>
      <c r="B41" s="382">
        <v>0</v>
      </c>
      <c r="C41" s="382">
        <v>0</v>
      </c>
      <c r="D41" s="382">
        <v>0</v>
      </c>
      <c r="E41" s="383">
        <v>0</v>
      </c>
      <c r="F41" s="382">
        <v>0</v>
      </c>
      <c r="G41" s="382">
        <v>0</v>
      </c>
      <c r="H41" s="384">
        <v>0</v>
      </c>
      <c r="I41" s="39"/>
      <c r="J41" s="405"/>
      <c r="K41" s="39"/>
      <c r="L41" s="39"/>
      <c r="M41" s="39"/>
      <c r="N41" s="384">
        <f t="shared" si="0"/>
        <v>0</v>
      </c>
      <c r="O41" s="384">
        <f t="shared" si="0"/>
        <v>0</v>
      </c>
      <c r="P41" s="384">
        <f t="shared" si="0"/>
        <v>0</v>
      </c>
      <c r="Q41" s="39"/>
      <c r="R41" s="39"/>
      <c r="S41" s="384">
        <f t="shared" si="1"/>
        <v>0</v>
      </c>
      <c r="T41" s="33" t="s">
        <v>2075</v>
      </c>
      <c r="U41" s="33" t="s">
        <v>2076</v>
      </c>
      <c r="V41" s="33">
        <v>1</v>
      </c>
      <c r="W41" s="36">
        <v>1</v>
      </c>
      <c r="X41" s="36"/>
      <c r="Y41" s="36">
        <v>1</v>
      </c>
      <c r="Z41" s="36"/>
      <c r="AA41" s="386">
        <v>300</v>
      </c>
      <c r="AB41" s="36">
        <v>120</v>
      </c>
      <c r="AC41" s="36"/>
      <c r="AD41" s="278" t="s">
        <v>2077</v>
      </c>
      <c r="AE41" s="36">
        <v>0</v>
      </c>
      <c r="AF41" s="36" t="s">
        <v>179</v>
      </c>
      <c r="AG41" s="36" t="s">
        <v>179</v>
      </c>
      <c r="AH41" s="36" t="s">
        <v>179</v>
      </c>
      <c r="AI41" s="36" t="s">
        <v>179</v>
      </c>
      <c r="AJ41" s="36" t="s">
        <v>179</v>
      </c>
      <c r="AK41" s="36" t="s">
        <v>179</v>
      </c>
      <c r="AL41" s="36" t="s">
        <v>179</v>
      </c>
      <c r="AM41" s="36" t="s">
        <v>179</v>
      </c>
      <c r="AN41" s="36" t="s">
        <v>179</v>
      </c>
      <c r="AO41" s="36" t="s">
        <v>179</v>
      </c>
      <c r="AP41" s="36">
        <v>0</v>
      </c>
    </row>
    <row r="42" spans="1:42" s="22" customFormat="1" ht="24" x14ac:dyDescent="0.25">
      <c r="A42" s="382">
        <v>0</v>
      </c>
      <c r="B42" s="382">
        <v>0</v>
      </c>
      <c r="C42" s="382">
        <v>0</v>
      </c>
      <c r="D42" s="382">
        <v>0</v>
      </c>
      <c r="E42" s="383">
        <v>0</v>
      </c>
      <c r="F42" s="382">
        <v>0</v>
      </c>
      <c r="G42" s="382">
        <v>0</v>
      </c>
      <c r="H42" s="384">
        <v>0</v>
      </c>
      <c r="I42" s="39"/>
      <c r="J42" s="405"/>
      <c r="K42" s="39"/>
      <c r="L42" s="39"/>
      <c r="M42" s="39"/>
      <c r="N42" s="384">
        <f t="shared" si="0"/>
        <v>0</v>
      </c>
      <c r="O42" s="384">
        <f t="shared" si="0"/>
        <v>0</v>
      </c>
      <c r="P42" s="384">
        <f t="shared" si="0"/>
        <v>0</v>
      </c>
      <c r="Q42" s="39"/>
      <c r="R42" s="39"/>
      <c r="S42" s="384">
        <f t="shared" si="1"/>
        <v>0</v>
      </c>
      <c r="T42" s="33" t="s">
        <v>2078</v>
      </c>
      <c r="U42" s="33" t="s">
        <v>2079</v>
      </c>
      <c r="V42" s="33">
        <v>20</v>
      </c>
      <c r="W42" s="36">
        <v>9</v>
      </c>
      <c r="X42" s="36"/>
      <c r="Y42" s="36">
        <v>9</v>
      </c>
      <c r="Z42" s="36"/>
      <c r="AA42" s="386">
        <v>365</v>
      </c>
      <c r="AB42" s="36">
        <v>180</v>
      </c>
      <c r="AC42" s="36"/>
      <c r="AD42" s="36"/>
      <c r="AE42" s="36" t="s">
        <v>179</v>
      </c>
      <c r="AF42" s="36" t="s">
        <v>179</v>
      </c>
      <c r="AG42" s="36" t="s">
        <v>179</v>
      </c>
      <c r="AH42" s="36" t="s">
        <v>179</v>
      </c>
      <c r="AI42" s="36" t="s">
        <v>179</v>
      </c>
      <c r="AJ42" s="36" t="s">
        <v>179</v>
      </c>
      <c r="AK42" s="36" t="s">
        <v>179</v>
      </c>
      <c r="AL42" s="36" t="s">
        <v>179</v>
      </c>
      <c r="AM42" s="36" t="s">
        <v>179</v>
      </c>
      <c r="AN42" s="36" t="s">
        <v>179</v>
      </c>
      <c r="AO42" s="36" t="s">
        <v>179</v>
      </c>
      <c r="AP42" s="36" t="s">
        <v>179</v>
      </c>
    </row>
    <row r="43" spans="1:42" s="22" customFormat="1" ht="90" x14ac:dyDescent="0.25">
      <c r="A43" s="382">
        <v>0</v>
      </c>
      <c r="B43" s="382">
        <v>0</v>
      </c>
      <c r="C43" s="382">
        <v>0</v>
      </c>
      <c r="D43" s="382">
        <v>0</v>
      </c>
      <c r="E43" s="383">
        <v>0</v>
      </c>
      <c r="F43" s="382">
        <v>0</v>
      </c>
      <c r="G43" s="382">
        <v>0</v>
      </c>
      <c r="H43" s="384">
        <v>0</v>
      </c>
      <c r="I43" s="39"/>
      <c r="J43" s="405"/>
      <c r="K43" s="39"/>
      <c r="L43" s="39"/>
      <c r="M43" s="39"/>
      <c r="N43" s="384">
        <f t="shared" si="0"/>
        <v>0</v>
      </c>
      <c r="O43" s="384">
        <f t="shared" si="0"/>
        <v>0</v>
      </c>
      <c r="P43" s="384">
        <f t="shared" si="0"/>
        <v>0</v>
      </c>
      <c r="Q43" s="39"/>
      <c r="R43" s="39"/>
      <c r="S43" s="384">
        <f t="shared" si="1"/>
        <v>0</v>
      </c>
      <c r="T43" s="33" t="s">
        <v>2080</v>
      </c>
      <c r="U43" s="33" t="s">
        <v>2036</v>
      </c>
      <c r="V43" s="33">
        <v>1</v>
      </c>
      <c r="W43" s="36">
        <v>1</v>
      </c>
      <c r="X43" s="36"/>
      <c r="Y43" s="36">
        <v>1</v>
      </c>
      <c r="Z43" s="36"/>
      <c r="AA43" s="386">
        <v>365</v>
      </c>
      <c r="AB43" s="36">
        <v>180</v>
      </c>
      <c r="AC43" s="36"/>
      <c r="AD43" s="36" t="s">
        <v>2081</v>
      </c>
      <c r="AE43" s="36" t="s">
        <v>179</v>
      </c>
      <c r="AF43" s="36" t="s">
        <v>179</v>
      </c>
      <c r="AG43" s="36" t="s">
        <v>179</v>
      </c>
      <c r="AH43" s="36" t="s">
        <v>179</v>
      </c>
      <c r="AI43" s="36" t="s">
        <v>179</v>
      </c>
      <c r="AJ43" s="36" t="s">
        <v>179</v>
      </c>
      <c r="AK43" s="36" t="s">
        <v>179</v>
      </c>
      <c r="AL43" s="36" t="s">
        <v>179</v>
      </c>
      <c r="AM43" s="36" t="s">
        <v>179</v>
      </c>
      <c r="AN43" s="36" t="s">
        <v>179</v>
      </c>
      <c r="AO43" s="36" t="s">
        <v>179</v>
      </c>
      <c r="AP43" s="36" t="s">
        <v>179</v>
      </c>
    </row>
    <row r="44" spans="1:42" s="22" customFormat="1" ht="330" x14ac:dyDescent="0.25">
      <c r="A44" s="382">
        <v>0</v>
      </c>
      <c r="B44" s="382">
        <v>0</v>
      </c>
      <c r="C44" s="382">
        <v>0</v>
      </c>
      <c r="D44" s="382">
        <v>0</v>
      </c>
      <c r="E44" s="383">
        <v>0</v>
      </c>
      <c r="F44" s="382">
        <v>0</v>
      </c>
      <c r="G44" s="382">
        <v>0</v>
      </c>
      <c r="H44" s="384">
        <v>0</v>
      </c>
      <c r="I44" s="39"/>
      <c r="J44" s="405"/>
      <c r="K44" s="39"/>
      <c r="L44" s="39"/>
      <c r="M44" s="39"/>
      <c r="N44" s="384">
        <f t="shared" si="0"/>
        <v>0</v>
      </c>
      <c r="O44" s="384">
        <f t="shared" si="0"/>
        <v>0</v>
      </c>
      <c r="P44" s="384">
        <f t="shared" si="0"/>
        <v>0</v>
      </c>
      <c r="Q44" s="39"/>
      <c r="R44" s="39"/>
      <c r="S44" s="384">
        <f t="shared" si="1"/>
        <v>0</v>
      </c>
      <c r="T44" s="33" t="s">
        <v>2082</v>
      </c>
      <c r="U44" s="33" t="s">
        <v>1050</v>
      </c>
      <c r="V44" s="33">
        <v>30</v>
      </c>
      <c r="W44" s="36">
        <v>37</v>
      </c>
      <c r="X44" s="36"/>
      <c r="Y44" s="36">
        <v>37</v>
      </c>
      <c r="Z44" s="36"/>
      <c r="AA44" s="386">
        <v>365</v>
      </c>
      <c r="AB44" s="36">
        <v>180</v>
      </c>
      <c r="AC44" s="36"/>
      <c r="AD44" s="36" t="s">
        <v>2083</v>
      </c>
      <c r="AE44" s="36" t="s">
        <v>179</v>
      </c>
      <c r="AF44" s="36" t="s">
        <v>179</v>
      </c>
      <c r="AG44" s="36" t="s">
        <v>179</v>
      </c>
      <c r="AH44" s="36" t="s">
        <v>179</v>
      </c>
      <c r="AI44" s="36" t="s">
        <v>179</v>
      </c>
      <c r="AJ44" s="36" t="s">
        <v>179</v>
      </c>
      <c r="AK44" s="36" t="s">
        <v>179</v>
      </c>
      <c r="AL44" s="36" t="s">
        <v>179</v>
      </c>
      <c r="AM44" s="36" t="s">
        <v>179</v>
      </c>
      <c r="AN44" s="36" t="s">
        <v>179</v>
      </c>
      <c r="AO44" s="36" t="s">
        <v>179</v>
      </c>
      <c r="AP44" s="36" t="s">
        <v>179</v>
      </c>
    </row>
    <row r="45" spans="1:42" s="22" customFormat="1" ht="36" x14ac:dyDescent="0.25">
      <c r="A45" s="382">
        <v>0</v>
      </c>
      <c r="B45" s="382">
        <v>0</v>
      </c>
      <c r="C45" s="382">
        <v>0</v>
      </c>
      <c r="D45" s="382">
        <v>0</v>
      </c>
      <c r="E45" s="383">
        <v>0</v>
      </c>
      <c r="F45" s="382">
        <v>0</v>
      </c>
      <c r="G45" s="382">
        <v>0</v>
      </c>
      <c r="H45" s="384">
        <v>0</v>
      </c>
      <c r="I45" s="39"/>
      <c r="J45" s="405"/>
      <c r="K45" s="39"/>
      <c r="L45" s="39"/>
      <c r="M45" s="39"/>
      <c r="N45" s="384">
        <f t="shared" si="0"/>
        <v>0</v>
      </c>
      <c r="O45" s="384">
        <f t="shared" si="0"/>
        <v>0</v>
      </c>
      <c r="P45" s="384">
        <f t="shared" si="0"/>
        <v>0</v>
      </c>
      <c r="Q45" s="39"/>
      <c r="R45" s="39"/>
      <c r="S45" s="384">
        <f t="shared" si="1"/>
        <v>0</v>
      </c>
      <c r="T45" s="33" t="s">
        <v>2084</v>
      </c>
      <c r="U45" s="33" t="s">
        <v>468</v>
      </c>
      <c r="V45" s="33">
        <v>1</v>
      </c>
      <c r="W45" s="36">
        <v>1</v>
      </c>
      <c r="X45" s="36"/>
      <c r="Y45" s="36">
        <v>1</v>
      </c>
      <c r="Z45" s="36"/>
      <c r="AA45" s="386">
        <v>300</v>
      </c>
      <c r="AB45" s="36">
        <v>120</v>
      </c>
      <c r="AC45" s="36"/>
      <c r="AD45" s="36"/>
      <c r="AE45" s="36">
        <v>0</v>
      </c>
      <c r="AF45" s="36">
        <v>0</v>
      </c>
      <c r="AG45" s="36" t="s">
        <v>179</v>
      </c>
      <c r="AH45" s="36" t="s">
        <v>179</v>
      </c>
      <c r="AI45" s="36" t="s">
        <v>179</v>
      </c>
      <c r="AJ45" s="36" t="s">
        <v>179</v>
      </c>
      <c r="AK45" s="36" t="s">
        <v>179</v>
      </c>
      <c r="AL45" s="36" t="s">
        <v>179</v>
      </c>
      <c r="AM45" s="36" t="s">
        <v>179</v>
      </c>
      <c r="AN45" s="36" t="s">
        <v>179</v>
      </c>
      <c r="AO45" s="36" t="s">
        <v>179</v>
      </c>
      <c r="AP45" s="36" t="s">
        <v>179</v>
      </c>
    </row>
    <row r="46" spans="1:42" s="22" customFormat="1" ht="128.25" customHeight="1" x14ac:dyDescent="0.25">
      <c r="A46" s="382" t="s">
        <v>78</v>
      </c>
      <c r="B46" s="382" t="s">
        <v>2062</v>
      </c>
      <c r="C46" s="382" t="s">
        <v>2063</v>
      </c>
      <c r="D46" s="382">
        <v>232130000</v>
      </c>
      <c r="E46" s="383" t="s">
        <v>2085</v>
      </c>
      <c r="F46" s="382" t="s">
        <v>2086</v>
      </c>
      <c r="G46" s="382" t="s">
        <v>2087</v>
      </c>
      <c r="H46" s="384">
        <v>200000000</v>
      </c>
      <c r="I46" s="39">
        <v>40000000</v>
      </c>
      <c r="J46" s="405"/>
      <c r="K46" s="39"/>
      <c r="L46" s="39"/>
      <c r="M46" s="39"/>
      <c r="N46" s="384">
        <f t="shared" si="0"/>
        <v>200000000</v>
      </c>
      <c r="O46" s="384">
        <f t="shared" si="0"/>
        <v>40000000</v>
      </c>
      <c r="P46" s="384">
        <f t="shared" si="0"/>
        <v>0</v>
      </c>
      <c r="Q46" s="39">
        <v>0</v>
      </c>
      <c r="R46" s="39"/>
      <c r="S46" s="384">
        <f t="shared" si="1"/>
        <v>0</v>
      </c>
      <c r="T46" s="33">
        <v>0</v>
      </c>
      <c r="U46" s="33">
        <v>0</v>
      </c>
      <c r="V46" s="33">
        <v>0</v>
      </c>
      <c r="W46" s="36"/>
      <c r="X46" s="36"/>
      <c r="Y46" s="36"/>
      <c r="Z46" s="36"/>
      <c r="AA46" s="386">
        <v>0</v>
      </c>
      <c r="AB46" s="36"/>
      <c r="AC46" s="36"/>
      <c r="AD46" s="36"/>
      <c r="AE46" s="36">
        <v>0</v>
      </c>
      <c r="AF46" s="36">
        <v>0</v>
      </c>
      <c r="AG46" s="36">
        <v>0</v>
      </c>
      <c r="AH46" s="36">
        <v>0</v>
      </c>
      <c r="AI46" s="36">
        <v>0</v>
      </c>
      <c r="AJ46" s="36">
        <v>0</v>
      </c>
      <c r="AK46" s="36">
        <v>0</v>
      </c>
      <c r="AL46" s="36">
        <v>0</v>
      </c>
      <c r="AM46" s="36">
        <v>0</v>
      </c>
      <c r="AN46" s="36">
        <v>0</v>
      </c>
      <c r="AO46" s="36">
        <v>0</v>
      </c>
      <c r="AP46" s="36">
        <v>0</v>
      </c>
    </row>
    <row r="47" spans="1:42" s="22" customFormat="1" ht="24" x14ac:dyDescent="0.25">
      <c r="A47" s="382">
        <v>0</v>
      </c>
      <c r="B47" s="382">
        <v>0</v>
      </c>
      <c r="C47" s="382">
        <v>0</v>
      </c>
      <c r="D47" s="382">
        <v>0</v>
      </c>
      <c r="E47" s="383">
        <v>0</v>
      </c>
      <c r="F47" s="382">
        <v>0</v>
      </c>
      <c r="G47" s="382">
        <v>0</v>
      </c>
      <c r="H47" s="384">
        <v>0</v>
      </c>
      <c r="I47" s="39"/>
      <c r="J47" s="405"/>
      <c r="K47" s="39"/>
      <c r="L47" s="39"/>
      <c r="M47" s="39"/>
      <c r="N47" s="384">
        <f t="shared" si="0"/>
        <v>0</v>
      </c>
      <c r="O47" s="384">
        <f t="shared" si="0"/>
        <v>0</v>
      </c>
      <c r="P47" s="384">
        <f t="shared" si="0"/>
        <v>0</v>
      </c>
      <c r="Q47" s="39"/>
      <c r="R47" s="39"/>
      <c r="S47" s="384">
        <f t="shared" si="1"/>
        <v>0</v>
      </c>
      <c r="T47" s="33" t="s">
        <v>2088</v>
      </c>
      <c r="U47" s="33" t="s">
        <v>2059</v>
      </c>
      <c r="V47" s="33">
        <v>1</v>
      </c>
      <c r="W47" s="36"/>
      <c r="X47" s="36"/>
      <c r="Y47" s="36">
        <v>0</v>
      </c>
      <c r="Z47" s="36"/>
      <c r="AA47" s="386">
        <v>30</v>
      </c>
      <c r="AB47" s="36"/>
      <c r="AC47" s="36"/>
      <c r="AD47" s="36"/>
      <c r="AE47" s="36">
        <v>0</v>
      </c>
      <c r="AF47" s="36">
        <v>0</v>
      </c>
      <c r="AG47" s="36">
        <v>0</v>
      </c>
      <c r="AH47" s="36">
        <v>0</v>
      </c>
      <c r="AI47" s="36" t="s">
        <v>179</v>
      </c>
      <c r="AJ47" s="36">
        <v>0</v>
      </c>
      <c r="AK47" s="36">
        <v>0</v>
      </c>
      <c r="AL47" s="36">
        <v>0</v>
      </c>
      <c r="AM47" s="36">
        <v>0</v>
      </c>
      <c r="AN47" s="36">
        <v>0</v>
      </c>
      <c r="AO47" s="36">
        <v>0</v>
      </c>
      <c r="AP47" s="36">
        <v>0</v>
      </c>
    </row>
    <row r="48" spans="1:42" s="22" customFormat="1" ht="72" x14ac:dyDescent="0.25">
      <c r="A48" s="382">
        <v>0</v>
      </c>
      <c r="B48" s="382">
        <v>0</v>
      </c>
      <c r="C48" s="382">
        <v>0</v>
      </c>
      <c r="D48" s="382">
        <v>0</v>
      </c>
      <c r="E48" s="383">
        <v>0</v>
      </c>
      <c r="F48" s="382">
        <v>0</v>
      </c>
      <c r="G48" s="382">
        <v>0</v>
      </c>
      <c r="H48" s="384">
        <v>0</v>
      </c>
      <c r="I48" s="39"/>
      <c r="J48" s="405"/>
      <c r="K48" s="39"/>
      <c r="L48" s="39"/>
      <c r="M48" s="39"/>
      <c r="N48" s="384">
        <f t="shared" si="0"/>
        <v>0</v>
      </c>
      <c r="O48" s="384">
        <f t="shared" si="0"/>
        <v>0</v>
      </c>
      <c r="P48" s="384">
        <f t="shared" si="0"/>
        <v>0</v>
      </c>
      <c r="Q48" s="39"/>
      <c r="R48" s="39"/>
      <c r="S48" s="384">
        <f t="shared" si="1"/>
        <v>0</v>
      </c>
      <c r="T48" s="33" t="s">
        <v>2089</v>
      </c>
      <c r="U48" s="33" t="s">
        <v>204</v>
      </c>
      <c r="V48" s="33">
        <v>40</v>
      </c>
      <c r="W48" s="36">
        <v>0</v>
      </c>
      <c r="X48" s="36"/>
      <c r="Y48" s="36">
        <v>0</v>
      </c>
      <c r="Z48" s="36"/>
      <c r="AA48" s="386">
        <v>180</v>
      </c>
      <c r="AB48" s="36"/>
      <c r="AC48" s="36"/>
      <c r="AD48" s="36"/>
      <c r="AE48" s="36">
        <v>0</v>
      </c>
      <c r="AF48" s="36">
        <v>0</v>
      </c>
      <c r="AG48" s="36">
        <v>0</v>
      </c>
      <c r="AH48" s="36">
        <v>0</v>
      </c>
      <c r="AI48" s="36" t="s">
        <v>179</v>
      </c>
      <c r="AJ48" s="36" t="s">
        <v>179</v>
      </c>
      <c r="AK48" s="36" t="s">
        <v>179</v>
      </c>
      <c r="AL48" s="36" t="s">
        <v>179</v>
      </c>
      <c r="AM48" s="36" t="s">
        <v>179</v>
      </c>
      <c r="AN48" s="36" t="s">
        <v>179</v>
      </c>
      <c r="AO48" s="36">
        <v>0</v>
      </c>
      <c r="AP48" s="36">
        <v>0</v>
      </c>
    </row>
    <row r="49" spans="1:42" s="22" customFormat="1" ht="63.75" customHeight="1" x14ac:dyDescent="0.25">
      <c r="A49" s="382">
        <v>0</v>
      </c>
      <c r="B49" s="382">
        <v>0</v>
      </c>
      <c r="C49" s="382">
        <v>0</v>
      </c>
      <c r="D49" s="382">
        <v>0</v>
      </c>
      <c r="E49" s="382">
        <v>0</v>
      </c>
      <c r="F49" s="382">
        <v>0</v>
      </c>
      <c r="G49" s="382">
        <v>0</v>
      </c>
      <c r="H49" s="384">
        <v>0</v>
      </c>
      <c r="I49" s="39"/>
      <c r="J49" s="405"/>
      <c r="K49" s="39"/>
      <c r="L49" s="39"/>
      <c r="M49" s="39"/>
      <c r="N49" s="384">
        <f t="shared" si="0"/>
        <v>0</v>
      </c>
      <c r="O49" s="384">
        <f t="shared" si="0"/>
        <v>0</v>
      </c>
      <c r="P49" s="384">
        <f t="shared" si="0"/>
        <v>0</v>
      </c>
      <c r="Q49" s="39"/>
      <c r="R49" s="39"/>
      <c r="S49" s="384">
        <f t="shared" si="1"/>
        <v>0</v>
      </c>
      <c r="T49" s="33" t="s">
        <v>2090</v>
      </c>
      <c r="U49" s="33" t="s">
        <v>2091</v>
      </c>
      <c r="V49" s="33">
        <v>2</v>
      </c>
      <c r="W49" s="36">
        <v>2</v>
      </c>
      <c r="X49" s="36"/>
      <c r="Y49" s="36">
        <v>2</v>
      </c>
      <c r="Z49" s="36"/>
      <c r="AA49" s="386">
        <v>330</v>
      </c>
      <c r="AB49" s="36">
        <v>180</v>
      </c>
      <c r="AC49" s="36"/>
      <c r="AD49" s="36" t="s">
        <v>2092</v>
      </c>
      <c r="AE49" s="36">
        <v>0</v>
      </c>
      <c r="AF49" s="36" t="s">
        <v>179</v>
      </c>
      <c r="AG49" s="36" t="s">
        <v>179</v>
      </c>
      <c r="AH49" s="36" t="s">
        <v>179</v>
      </c>
      <c r="AI49" s="36" t="s">
        <v>179</v>
      </c>
      <c r="AJ49" s="36" t="s">
        <v>179</v>
      </c>
      <c r="AK49" s="36" t="s">
        <v>179</v>
      </c>
      <c r="AL49" s="36" t="s">
        <v>179</v>
      </c>
      <c r="AM49" s="36" t="s">
        <v>179</v>
      </c>
      <c r="AN49" s="36" t="s">
        <v>179</v>
      </c>
      <c r="AO49" s="36" t="s">
        <v>179</v>
      </c>
      <c r="AP49" s="36" t="s">
        <v>179</v>
      </c>
    </row>
    <row r="50" spans="1:42" s="22" customFormat="1" ht="101.25" customHeight="1" x14ac:dyDescent="0.25">
      <c r="A50" s="382" t="s">
        <v>78</v>
      </c>
      <c r="B50" s="382" t="s">
        <v>2093</v>
      </c>
      <c r="C50" s="382" t="s">
        <v>2094</v>
      </c>
      <c r="D50" s="382">
        <v>233120007</v>
      </c>
      <c r="E50" s="383" t="s">
        <v>2095</v>
      </c>
      <c r="F50" s="382" t="s">
        <v>2096</v>
      </c>
      <c r="G50" s="382" t="s">
        <v>2097</v>
      </c>
      <c r="H50" s="384">
        <v>600000000</v>
      </c>
      <c r="I50" s="39">
        <v>0</v>
      </c>
      <c r="J50" s="405"/>
      <c r="K50" s="39"/>
      <c r="L50" s="39"/>
      <c r="M50" s="39"/>
      <c r="N50" s="384">
        <f t="shared" si="0"/>
        <v>600000000</v>
      </c>
      <c r="O50" s="384">
        <f t="shared" si="0"/>
        <v>0</v>
      </c>
      <c r="P50" s="384">
        <f t="shared" si="0"/>
        <v>0</v>
      </c>
      <c r="Q50" s="39">
        <v>373783608</v>
      </c>
      <c r="R50" s="39"/>
      <c r="S50" s="384">
        <f t="shared" si="1"/>
        <v>373783608</v>
      </c>
      <c r="T50" s="33">
        <v>0</v>
      </c>
      <c r="U50" s="33">
        <v>0</v>
      </c>
      <c r="V50" s="33">
        <v>0</v>
      </c>
      <c r="W50" s="36"/>
      <c r="X50" s="36"/>
      <c r="Y50" s="36"/>
      <c r="Z50" s="36"/>
      <c r="AA50" s="386">
        <v>0</v>
      </c>
      <c r="AB50" s="36"/>
      <c r="AC50" s="36"/>
      <c r="AD50" s="36"/>
      <c r="AE50" s="36">
        <v>0</v>
      </c>
      <c r="AF50" s="36">
        <v>0</v>
      </c>
      <c r="AG50" s="36">
        <v>0</v>
      </c>
      <c r="AH50" s="36">
        <v>0</v>
      </c>
      <c r="AI50" s="36">
        <v>0</v>
      </c>
      <c r="AJ50" s="36">
        <v>0</v>
      </c>
      <c r="AK50" s="36">
        <v>0</v>
      </c>
      <c r="AL50" s="36">
        <v>0</v>
      </c>
      <c r="AM50" s="36">
        <v>0</v>
      </c>
      <c r="AN50" s="36">
        <v>0</v>
      </c>
      <c r="AO50" s="36">
        <v>0</v>
      </c>
      <c r="AP50" s="36">
        <v>0</v>
      </c>
    </row>
    <row r="51" spans="1:42" s="22" customFormat="1" ht="60" x14ac:dyDescent="0.25">
      <c r="A51" s="382">
        <v>0</v>
      </c>
      <c r="B51" s="382">
        <v>0</v>
      </c>
      <c r="C51" s="382">
        <v>0</v>
      </c>
      <c r="D51" s="382">
        <v>0</v>
      </c>
      <c r="E51" s="383">
        <v>0</v>
      </c>
      <c r="F51" s="382">
        <v>0</v>
      </c>
      <c r="G51" s="382">
        <v>0</v>
      </c>
      <c r="H51" s="384">
        <v>0</v>
      </c>
      <c r="I51" s="39"/>
      <c r="J51" s="405"/>
      <c r="K51" s="39"/>
      <c r="L51" s="39"/>
      <c r="M51" s="39"/>
      <c r="N51" s="384">
        <f t="shared" si="0"/>
        <v>0</v>
      </c>
      <c r="O51" s="384">
        <f t="shared" si="0"/>
        <v>0</v>
      </c>
      <c r="P51" s="384">
        <f t="shared" si="0"/>
        <v>0</v>
      </c>
      <c r="Q51" s="39"/>
      <c r="R51" s="39"/>
      <c r="S51" s="384">
        <f t="shared" si="1"/>
        <v>0</v>
      </c>
      <c r="T51" s="33" t="s">
        <v>2098</v>
      </c>
      <c r="U51" s="33" t="s">
        <v>2099</v>
      </c>
      <c r="V51" s="33">
        <v>1</v>
      </c>
      <c r="W51" s="36">
        <v>1</v>
      </c>
      <c r="X51" s="36"/>
      <c r="Y51" s="36">
        <v>1</v>
      </c>
      <c r="Z51" s="36"/>
      <c r="AA51" s="386">
        <v>365</v>
      </c>
      <c r="AB51" s="36">
        <v>180</v>
      </c>
      <c r="AC51" s="36"/>
      <c r="AD51" s="36"/>
      <c r="AE51" s="36" t="s">
        <v>179</v>
      </c>
      <c r="AF51" s="36" t="s">
        <v>179</v>
      </c>
      <c r="AG51" s="36" t="s">
        <v>179</v>
      </c>
      <c r="AH51" s="36" t="s">
        <v>179</v>
      </c>
      <c r="AI51" s="36" t="s">
        <v>179</v>
      </c>
      <c r="AJ51" s="36" t="s">
        <v>179</v>
      </c>
      <c r="AK51" s="36" t="s">
        <v>179</v>
      </c>
      <c r="AL51" s="36" t="s">
        <v>179</v>
      </c>
      <c r="AM51" s="36" t="s">
        <v>179</v>
      </c>
      <c r="AN51" s="36" t="s">
        <v>179</v>
      </c>
      <c r="AO51" s="36" t="s">
        <v>179</v>
      </c>
      <c r="AP51" s="36" t="s">
        <v>179</v>
      </c>
    </row>
    <row r="52" spans="1:42" s="22" customFormat="1" ht="60" x14ac:dyDescent="0.25">
      <c r="A52" s="382">
        <v>0</v>
      </c>
      <c r="B52" s="382">
        <v>0</v>
      </c>
      <c r="C52" s="382">
        <v>0</v>
      </c>
      <c r="D52" s="382">
        <v>0</v>
      </c>
      <c r="E52" s="383">
        <v>0</v>
      </c>
      <c r="F52" s="382">
        <v>0</v>
      </c>
      <c r="G52" s="382">
        <v>0</v>
      </c>
      <c r="H52" s="384">
        <v>0</v>
      </c>
      <c r="I52" s="39"/>
      <c r="J52" s="405"/>
      <c r="K52" s="39"/>
      <c r="L52" s="39"/>
      <c r="M52" s="39"/>
      <c r="N52" s="384">
        <f t="shared" si="0"/>
        <v>0</v>
      </c>
      <c r="O52" s="384">
        <f t="shared" si="0"/>
        <v>0</v>
      </c>
      <c r="P52" s="384">
        <f t="shared" si="0"/>
        <v>0</v>
      </c>
      <c r="Q52" s="39"/>
      <c r="R52" s="39"/>
      <c r="S52" s="384">
        <f t="shared" si="1"/>
        <v>0</v>
      </c>
      <c r="T52" s="33" t="s">
        <v>2100</v>
      </c>
      <c r="U52" s="33" t="s">
        <v>2101</v>
      </c>
      <c r="V52" s="33">
        <v>0</v>
      </c>
      <c r="W52" s="36">
        <v>14</v>
      </c>
      <c r="X52" s="36"/>
      <c r="Y52" s="36">
        <v>14</v>
      </c>
      <c r="Z52" s="36"/>
      <c r="AA52" s="386">
        <v>365</v>
      </c>
      <c r="AB52" s="36">
        <v>180</v>
      </c>
      <c r="AC52" s="36"/>
      <c r="AD52" s="36" t="s">
        <v>2102</v>
      </c>
      <c r="AE52" s="36" t="s">
        <v>179</v>
      </c>
      <c r="AF52" s="36" t="s">
        <v>179</v>
      </c>
      <c r="AG52" s="36" t="s">
        <v>179</v>
      </c>
      <c r="AH52" s="36" t="s">
        <v>179</v>
      </c>
      <c r="AI52" s="36" t="s">
        <v>179</v>
      </c>
      <c r="AJ52" s="36" t="s">
        <v>179</v>
      </c>
      <c r="AK52" s="36" t="s">
        <v>179</v>
      </c>
      <c r="AL52" s="36" t="s">
        <v>179</v>
      </c>
      <c r="AM52" s="36" t="s">
        <v>179</v>
      </c>
      <c r="AN52" s="36" t="s">
        <v>179</v>
      </c>
      <c r="AO52" s="36" t="s">
        <v>179</v>
      </c>
      <c r="AP52" s="36" t="s">
        <v>179</v>
      </c>
    </row>
    <row r="53" spans="1:42" s="22" customFormat="1" ht="60" x14ac:dyDescent="0.25">
      <c r="A53" s="382">
        <v>0</v>
      </c>
      <c r="B53" s="382">
        <v>0</v>
      </c>
      <c r="C53" s="382">
        <v>0</v>
      </c>
      <c r="D53" s="382">
        <v>0</v>
      </c>
      <c r="E53" s="383">
        <v>0</v>
      </c>
      <c r="F53" s="382">
        <v>0</v>
      </c>
      <c r="G53" s="382">
        <v>0</v>
      </c>
      <c r="H53" s="384">
        <v>0</v>
      </c>
      <c r="I53" s="39"/>
      <c r="J53" s="405"/>
      <c r="K53" s="39"/>
      <c r="L53" s="39"/>
      <c r="M53" s="39"/>
      <c r="N53" s="384">
        <f t="shared" si="0"/>
        <v>0</v>
      </c>
      <c r="O53" s="384">
        <f t="shared" si="0"/>
        <v>0</v>
      </c>
      <c r="P53" s="384">
        <f t="shared" si="0"/>
        <v>0</v>
      </c>
      <c r="Q53" s="39"/>
      <c r="R53" s="39"/>
      <c r="S53" s="384">
        <f t="shared" si="1"/>
        <v>0</v>
      </c>
      <c r="T53" s="33" t="s">
        <v>2103</v>
      </c>
      <c r="U53" s="33" t="s">
        <v>2104</v>
      </c>
      <c r="V53" s="33">
        <v>30</v>
      </c>
      <c r="W53" s="36">
        <v>30</v>
      </c>
      <c r="X53" s="36"/>
      <c r="Y53" s="36">
        <v>30</v>
      </c>
      <c r="Z53" s="36"/>
      <c r="AA53" s="386">
        <v>330</v>
      </c>
      <c r="AB53" s="36">
        <v>180</v>
      </c>
      <c r="AC53" s="36"/>
      <c r="AD53" s="36"/>
      <c r="AE53" s="36">
        <v>0</v>
      </c>
      <c r="AF53" s="36" t="s">
        <v>179</v>
      </c>
      <c r="AG53" s="36" t="s">
        <v>179</v>
      </c>
      <c r="AH53" s="36" t="s">
        <v>179</v>
      </c>
      <c r="AI53" s="36" t="s">
        <v>179</v>
      </c>
      <c r="AJ53" s="36" t="s">
        <v>179</v>
      </c>
      <c r="AK53" s="36" t="s">
        <v>179</v>
      </c>
      <c r="AL53" s="36" t="s">
        <v>179</v>
      </c>
      <c r="AM53" s="36" t="s">
        <v>179</v>
      </c>
      <c r="AN53" s="36" t="s">
        <v>179</v>
      </c>
      <c r="AO53" s="36" t="s">
        <v>179</v>
      </c>
      <c r="AP53" s="36" t="s">
        <v>179</v>
      </c>
    </row>
    <row r="54" spans="1:42" s="22" customFormat="1" ht="75" x14ac:dyDescent="0.25">
      <c r="A54" s="382">
        <v>0</v>
      </c>
      <c r="B54" s="382">
        <v>0</v>
      </c>
      <c r="C54" s="382">
        <v>0</v>
      </c>
      <c r="D54" s="382">
        <v>0</v>
      </c>
      <c r="E54" s="383">
        <v>0</v>
      </c>
      <c r="F54" s="382">
        <v>0</v>
      </c>
      <c r="G54" s="382">
        <v>0</v>
      </c>
      <c r="H54" s="384">
        <v>0</v>
      </c>
      <c r="I54" s="39"/>
      <c r="J54" s="405"/>
      <c r="K54" s="39"/>
      <c r="L54" s="39"/>
      <c r="M54" s="39"/>
      <c r="N54" s="384">
        <f t="shared" si="0"/>
        <v>0</v>
      </c>
      <c r="O54" s="384">
        <f t="shared" si="0"/>
        <v>0</v>
      </c>
      <c r="P54" s="384">
        <f t="shared" si="0"/>
        <v>0</v>
      </c>
      <c r="Q54" s="39"/>
      <c r="R54" s="39"/>
      <c r="S54" s="384">
        <f t="shared" si="1"/>
        <v>0</v>
      </c>
      <c r="T54" s="33" t="s">
        <v>2105</v>
      </c>
      <c r="U54" s="33" t="s">
        <v>2106</v>
      </c>
      <c r="V54" s="33">
        <v>1</v>
      </c>
      <c r="W54" s="36"/>
      <c r="X54" s="36"/>
      <c r="Y54" s="36">
        <v>0</v>
      </c>
      <c r="Z54" s="36"/>
      <c r="AA54" s="386">
        <v>180</v>
      </c>
      <c r="AB54" s="36">
        <v>0</v>
      </c>
      <c r="AC54" s="36"/>
      <c r="AD54" s="36" t="s">
        <v>2107</v>
      </c>
      <c r="AE54" s="36">
        <v>0</v>
      </c>
      <c r="AF54" s="36">
        <v>0</v>
      </c>
      <c r="AG54" s="36" t="s">
        <v>179</v>
      </c>
      <c r="AH54" s="36" t="s">
        <v>179</v>
      </c>
      <c r="AI54" s="36" t="s">
        <v>179</v>
      </c>
      <c r="AJ54" s="36" t="s">
        <v>179</v>
      </c>
      <c r="AK54" s="36" t="s">
        <v>179</v>
      </c>
      <c r="AL54" s="36" t="s">
        <v>179</v>
      </c>
      <c r="AM54" s="36">
        <v>0</v>
      </c>
      <c r="AN54" s="36">
        <v>0</v>
      </c>
      <c r="AO54" s="36">
        <v>0</v>
      </c>
      <c r="AP54" s="36">
        <v>0</v>
      </c>
    </row>
    <row r="55" spans="1:42" s="22" customFormat="1" ht="210" customHeight="1" x14ac:dyDescent="0.25">
      <c r="A55" s="382" t="s">
        <v>78</v>
      </c>
      <c r="B55" s="382" t="s">
        <v>79</v>
      </c>
      <c r="C55" s="382" t="s">
        <v>2108</v>
      </c>
      <c r="D55" s="382">
        <v>234110000</v>
      </c>
      <c r="E55" s="382" t="s">
        <v>2109</v>
      </c>
      <c r="F55" s="382" t="s">
        <v>2110</v>
      </c>
      <c r="G55" s="382" t="s">
        <v>2111</v>
      </c>
      <c r="H55" s="384">
        <v>250000000</v>
      </c>
      <c r="I55" s="39">
        <v>200000000</v>
      </c>
      <c r="J55" s="405"/>
      <c r="K55" s="39"/>
      <c r="L55" s="39"/>
      <c r="M55" s="39"/>
      <c r="N55" s="384">
        <f t="shared" si="0"/>
        <v>250000000</v>
      </c>
      <c r="O55" s="384">
        <f t="shared" si="0"/>
        <v>200000000</v>
      </c>
      <c r="P55" s="384">
        <f t="shared" si="0"/>
        <v>0</v>
      </c>
      <c r="Q55" s="39">
        <v>200000000</v>
      </c>
      <c r="R55" s="39"/>
      <c r="S55" s="384">
        <f t="shared" si="1"/>
        <v>200000000</v>
      </c>
      <c r="T55" s="33">
        <v>0</v>
      </c>
      <c r="U55" s="33">
        <v>0</v>
      </c>
      <c r="V55" s="33">
        <v>0</v>
      </c>
      <c r="W55" s="36"/>
      <c r="X55" s="36"/>
      <c r="Y55" s="36"/>
      <c r="Z55" s="36"/>
      <c r="AA55" s="386">
        <v>0</v>
      </c>
      <c r="AB55" s="36"/>
      <c r="AC55" s="36"/>
      <c r="AD55" s="36"/>
      <c r="AE55" s="36">
        <v>0</v>
      </c>
      <c r="AF55" s="36">
        <v>0</v>
      </c>
      <c r="AG55" s="36">
        <v>0</v>
      </c>
      <c r="AH55" s="36">
        <v>0</v>
      </c>
      <c r="AI55" s="36">
        <v>0</v>
      </c>
      <c r="AJ55" s="36">
        <v>0</v>
      </c>
      <c r="AK55" s="36">
        <v>0</v>
      </c>
      <c r="AL55" s="36">
        <v>0</v>
      </c>
      <c r="AM55" s="36">
        <v>0</v>
      </c>
      <c r="AN55" s="36">
        <v>0</v>
      </c>
      <c r="AO55" s="36">
        <v>0</v>
      </c>
      <c r="AP55" s="36">
        <v>0</v>
      </c>
    </row>
    <row r="56" spans="1:42" s="22" customFormat="1" ht="60" x14ac:dyDescent="0.25">
      <c r="A56" s="382">
        <v>0</v>
      </c>
      <c r="B56" s="382">
        <v>0</v>
      </c>
      <c r="C56" s="382">
        <v>0</v>
      </c>
      <c r="D56" s="382">
        <v>0</v>
      </c>
      <c r="E56" s="383">
        <v>0</v>
      </c>
      <c r="F56" s="382">
        <v>0</v>
      </c>
      <c r="G56" s="382">
        <v>0</v>
      </c>
      <c r="H56" s="384">
        <v>0</v>
      </c>
      <c r="I56" s="39"/>
      <c r="J56" s="405"/>
      <c r="K56" s="39"/>
      <c r="L56" s="39"/>
      <c r="M56" s="39"/>
      <c r="N56" s="384">
        <f t="shared" si="0"/>
        <v>0</v>
      </c>
      <c r="O56" s="384">
        <f t="shared" si="0"/>
        <v>0</v>
      </c>
      <c r="P56" s="384">
        <f t="shared" si="0"/>
        <v>0</v>
      </c>
      <c r="Q56" s="39"/>
      <c r="R56" s="39"/>
      <c r="S56" s="384">
        <f t="shared" si="1"/>
        <v>0</v>
      </c>
      <c r="T56" s="33" t="s">
        <v>2112</v>
      </c>
      <c r="U56" s="33" t="s">
        <v>2113</v>
      </c>
      <c r="V56" s="33">
        <v>25</v>
      </c>
      <c r="W56" s="36">
        <v>10</v>
      </c>
      <c r="X56" s="36"/>
      <c r="Y56" s="36">
        <v>10</v>
      </c>
      <c r="Z56" s="36"/>
      <c r="AA56" s="386">
        <v>300</v>
      </c>
      <c r="AB56" s="36">
        <v>100</v>
      </c>
      <c r="AC56" s="36"/>
      <c r="AD56" s="36"/>
      <c r="AE56" s="36">
        <v>0</v>
      </c>
      <c r="AF56" s="36" t="s">
        <v>179</v>
      </c>
      <c r="AG56" s="36" t="s">
        <v>179</v>
      </c>
      <c r="AH56" s="36" t="s">
        <v>179</v>
      </c>
      <c r="AI56" s="36" t="s">
        <v>179</v>
      </c>
      <c r="AJ56" s="36" t="s">
        <v>179</v>
      </c>
      <c r="AK56" s="36" t="s">
        <v>179</v>
      </c>
      <c r="AL56" s="36" t="s">
        <v>179</v>
      </c>
      <c r="AM56" s="36" t="s">
        <v>179</v>
      </c>
      <c r="AN56" s="36" t="s">
        <v>179</v>
      </c>
      <c r="AO56" s="36" t="s">
        <v>179</v>
      </c>
      <c r="AP56" s="36">
        <v>0</v>
      </c>
    </row>
    <row r="57" spans="1:42" s="22" customFormat="1" ht="60" x14ac:dyDescent="0.25">
      <c r="A57" s="382">
        <v>0</v>
      </c>
      <c r="B57" s="382">
        <v>0</v>
      </c>
      <c r="C57" s="382">
        <v>0</v>
      </c>
      <c r="D57" s="382">
        <v>0</v>
      </c>
      <c r="E57" s="383">
        <v>0</v>
      </c>
      <c r="F57" s="382">
        <v>0</v>
      </c>
      <c r="G57" s="382">
        <v>0</v>
      </c>
      <c r="H57" s="384">
        <v>0</v>
      </c>
      <c r="I57" s="39"/>
      <c r="J57" s="405"/>
      <c r="K57" s="39"/>
      <c r="L57" s="39"/>
      <c r="M57" s="39"/>
      <c r="N57" s="384">
        <f t="shared" si="0"/>
        <v>0</v>
      </c>
      <c r="O57" s="384">
        <f t="shared" si="0"/>
        <v>0</v>
      </c>
      <c r="P57" s="384">
        <f t="shared" si="0"/>
        <v>0</v>
      </c>
      <c r="Q57" s="39"/>
      <c r="R57" s="39"/>
      <c r="S57" s="384">
        <f t="shared" si="1"/>
        <v>0</v>
      </c>
      <c r="T57" s="33" t="s">
        <v>2114</v>
      </c>
      <c r="U57" s="33" t="s">
        <v>1050</v>
      </c>
      <c r="V57" s="33">
        <v>5</v>
      </c>
      <c r="W57" s="36"/>
      <c r="X57" s="36"/>
      <c r="Y57" s="36"/>
      <c r="Z57" s="36"/>
      <c r="AA57" s="386">
        <v>150</v>
      </c>
      <c r="AB57" s="36"/>
      <c r="AC57" s="36"/>
      <c r="AD57" s="36" t="s">
        <v>2115</v>
      </c>
      <c r="AE57" s="36">
        <v>0</v>
      </c>
      <c r="AF57" s="36">
        <v>0</v>
      </c>
      <c r="AG57" s="36">
        <v>0</v>
      </c>
      <c r="AH57" s="36">
        <v>0</v>
      </c>
      <c r="AI57" s="36">
        <v>0</v>
      </c>
      <c r="AJ57" s="36">
        <v>0</v>
      </c>
      <c r="AK57" s="36" t="s">
        <v>179</v>
      </c>
      <c r="AL57" s="36" t="s">
        <v>179</v>
      </c>
      <c r="AM57" s="36" t="s">
        <v>179</v>
      </c>
      <c r="AN57" s="36" t="s">
        <v>179</v>
      </c>
      <c r="AO57" s="36" t="s">
        <v>179</v>
      </c>
      <c r="AP57" s="36">
        <v>0</v>
      </c>
    </row>
    <row r="58" spans="1:42" s="22" customFormat="1" ht="72" x14ac:dyDescent="0.25">
      <c r="A58" s="382">
        <v>0</v>
      </c>
      <c r="B58" s="382">
        <v>0</v>
      </c>
      <c r="C58" s="382">
        <v>0</v>
      </c>
      <c r="D58" s="382">
        <v>0</v>
      </c>
      <c r="E58" s="383">
        <v>0</v>
      </c>
      <c r="F58" s="382">
        <v>0</v>
      </c>
      <c r="G58" s="382">
        <v>0</v>
      </c>
      <c r="H58" s="384">
        <v>0</v>
      </c>
      <c r="I58" s="39"/>
      <c r="J58" s="405"/>
      <c r="K58" s="39"/>
      <c r="L58" s="39"/>
      <c r="M58" s="39"/>
      <c r="N58" s="384">
        <f t="shared" si="0"/>
        <v>0</v>
      </c>
      <c r="O58" s="384">
        <f t="shared" si="0"/>
        <v>0</v>
      </c>
      <c r="P58" s="384">
        <f t="shared" si="0"/>
        <v>0</v>
      </c>
      <c r="Q58" s="39"/>
      <c r="R58" s="39"/>
      <c r="S58" s="384">
        <f t="shared" si="1"/>
        <v>0</v>
      </c>
      <c r="T58" s="33" t="s">
        <v>2116</v>
      </c>
      <c r="U58" s="33" t="s">
        <v>2113</v>
      </c>
      <c r="V58" s="33">
        <v>25</v>
      </c>
      <c r="W58" s="36">
        <v>10</v>
      </c>
      <c r="X58" s="36"/>
      <c r="Y58" s="36">
        <v>10</v>
      </c>
      <c r="Z58" s="36"/>
      <c r="AA58" s="386">
        <v>300</v>
      </c>
      <c r="AB58" s="36">
        <v>100</v>
      </c>
      <c r="AC58" s="36"/>
      <c r="AD58" s="177"/>
      <c r="AE58" s="36">
        <v>0</v>
      </c>
      <c r="AF58" s="36" t="s">
        <v>179</v>
      </c>
      <c r="AG58" s="36" t="s">
        <v>179</v>
      </c>
      <c r="AH58" s="36" t="s">
        <v>179</v>
      </c>
      <c r="AI58" s="36" t="s">
        <v>179</v>
      </c>
      <c r="AJ58" s="36" t="s">
        <v>179</v>
      </c>
      <c r="AK58" s="36" t="s">
        <v>179</v>
      </c>
      <c r="AL58" s="36" t="s">
        <v>179</v>
      </c>
      <c r="AM58" s="36" t="s">
        <v>179</v>
      </c>
      <c r="AN58" s="36" t="s">
        <v>179</v>
      </c>
      <c r="AO58" s="36" t="s">
        <v>179</v>
      </c>
      <c r="AP58" s="36">
        <v>0</v>
      </c>
    </row>
    <row r="59" spans="1:42" s="22" customFormat="1" ht="72" x14ac:dyDescent="0.25">
      <c r="A59" s="382" t="s">
        <v>78</v>
      </c>
      <c r="B59" s="382" t="s">
        <v>79</v>
      </c>
      <c r="C59" s="382" t="s">
        <v>80</v>
      </c>
      <c r="D59" s="382">
        <v>234210005</v>
      </c>
      <c r="E59" s="383" t="s">
        <v>2117</v>
      </c>
      <c r="F59" s="382" t="s">
        <v>2118</v>
      </c>
      <c r="G59" s="382" t="s">
        <v>2119</v>
      </c>
      <c r="H59" s="384">
        <v>400000000</v>
      </c>
      <c r="I59" s="39">
        <v>0</v>
      </c>
      <c r="J59" s="405"/>
      <c r="K59" s="39"/>
      <c r="L59" s="39"/>
      <c r="M59" s="39"/>
      <c r="N59" s="384">
        <f t="shared" si="0"/>
        <v>400000000</v>
      </c>
      <c r="O59" s="384">
        <f t="shared" si="0"/>
        <v>0</v>
      </c>
      <c r="P59" s="384">
        <f t="shared" si="0"/>
        <v>0</v>
      </c>
      <c r="Q59" s="39">
        <v>400000000</v>
      </c>
      <c r="R59" s="39"/>
      <c r="S59" s="384">
        <f t="shared" si="1"/>
        <v>400000000</v>
      </c>
      <c r="T59" s="33">
        <v>0</v>
      </c>
      <c r="U59" s="33">
        <v>0</v>
      </c>
      <c r="V59" s="33">
        <v>0</v>
      </c>
      <c r="W59" s="36"/>
      <c r="X59" s="36"/>
      <c r="Y59" s="36"/>
      <c r="Z59" s="36"/>
      <c r="AA59" s="386">
        <v>0</v>
      </c>
      <c r="AB59" s="36"/>
      <c r="AC59" s="36"/>
      <c r="AD59" s="36"/>
      <c r="AE59" s="36">
        <v>0</v>
      </c>
      <c r="AF59" s="36">
        <v>0</v>
      </c>
      <c r="AG59" s="36">
        <v>0</v>
      </c>
      <c r="AH59" s="36">
        <v>0</v>
      </c>
      <c r="AI59" s="36">
        <v>0</v>
      </c>
      <c r="AJ59" s="36">
        <v>0</v>
      </c>
      <c r="AK59" s="36">
        <v>0</v>
      </c>
      <c r="AL59" s="36">
        <v>0</v>
      </c>
      <c r="AM59" s="36">
        <v>0</v>
      </c>
      <c r="AN59" s="36">
        <v>0</v>
      </c>
      <c r="AO59" s="36">
        <v>0</v>
      </c>
      <c r="AP59" s="36">
        <v>0</v>
      </c>
    </row>
    <row r="60" spans="1:42" s="22" customFormat="1" ht="48" x14ac:dyDescent="0.25">
      <c r="A60" s="382">
        <v>0</v>
      </c>
      <c r="B60" s="382">
        <v>0</v>
      </c>
      <c r="C60" s="382">
        <v>0</v>
      </c>
      <c r="D60" s="382">
        <v>0</v>
      </c>
      <c r="E60" s="383">
        <v>0</v>
      </c>
      <c r="F60" s="382">
        <v>0</v>
      </c>
      <c r="G60" s="382">
        <v>0</v>
      </c>
      <c r="H60" s="384">
        <v>0</v>
      </c>
      <c r="I60" s="39"/>
      <c r="J60" s="405"/>
      <c r="K60" s="39"/>
      <c r="L60" s="39"/>
      <c r="M60" s="39"/>
      <c r="N60" s="384">
        <f t="shared" si="0"/>
        <v>0</v>
      </c>
      <c r="O60" s="384">
        <f t="shared" si="0"/>
        <v>0</v>
      </c>
      <c r="P60" s="384">
        <f t="shared" si="0"/>
        <v>0</v>
      </c>
      <c r="Q60" s="39"/>
      <c r="R60" s="39"/>
      <c r="S60" s="384">
        <f t="shared" si="1"/>
        <v>0</v>
      </c>
      <c r="T60" s="33" t="s">
        <v>2120</v>
      </c>
      <c r="U60" s="33" t="s">
        <v>2121</v>
      </c>
      <c r="V60" s="33">
        <v>310</v>
      </c>
      <c r="W60" s="36">
        <v>78</v>
      </c>
      <c r="X60" s="36"/>
      <c r="Y60" s="36">
        <v>78</v>
      </c>
      <c r="Z60" s="36"/>
      <c r="AA60" s="386">
        <v>330</v>
      </c>
      <c r="AB60" s="36">
        <v>120</v>
      </c>
      <c r="AC60" s="36"/>
      <c r="AD60" s="36"/>
      <c r="AE60" s="36">
        <v>0</v>
      </c>
      <c r="AF60" s="36" t="s">
        <v>179</v>
      </c>
      <c r="AG60" s="36" t="s">
        <v>179</v>
      </c>
      <c r="AH60" s="36" t="s">
        <v>179</v>
      </c>
      <c r="AI60" s="36" t="s">
        <v>179</v>
      </c>
      <c r="AJ60" s="36" t="s">
        <v>179</v>
      </c>
      <c r="AK60" s="36" t="s">
        <v>179</v>
      </c>
      <c r="AL60" s="36" t="s">
        <v>179</v>
      </c>
      <c r="AM60" s="36" t="s">
        <v>179</v>
      </c>
      <c r="AN60" s="36" t="s">
        <v>179</v>
      </c>
      <c r="AO60" s="36" t="s">
        <v>179</v>
      </c>
      <c r="AP60" s="36" t="s">
        <v>179</v>
      </c>
    </row>
    <row r="61" spans="1:42" s="22" customFormat="1" ht="60" x14ac:dyDescent="0.25">
      <c r="A61" s="382">
        <v>0</v>
      </c>
      <c r="B61" s="382">
        <v>0</v>
      </c>
      <c r="C61" s="382">
        <v>0</v>
      </c>
      <c r="D61" s="382">
        <v>0</v>
      </c>
      <c r="E61" s="383">
        <v>0</v>
      </c>
      <c r="F61" s="382">
        <v>0</v>
      </c>
      <c r="G61" s="382">
        <v>0</v>
      </c>
      <c r="H61" s="384">
        <v>0</v>
      </c>
      <c r="I61" s="39"/>
      <c r="J61" s="405"/>
      <c r="K61" s="39"/>
      <c r="L61" s="39"/>
      <c r="M61" s="39"/>
      <c r="N61" s="384">
        <f t="shared" si="0"/>
        <v>0</v>
      </c>
      <c r="O61" s="384">
        <f t="shared" si="0"/>
        <v>0</v>
      </c>
      <c r="P61" s="384">
        <f t="shared" si="0"/>
        <v>0</v>
      </c>
      <c r="Q61" s="39"/>
      <c r="R61" s="39"/>
      <c r="S61" s="384">
        <f t="shared" si="1"/>
        <v>0</v>
      </c>
      <c r="T61" s="33" t="s">
        <v>2122</v>
      </c>
      <c r="U61" s="33" t="s">
        <v>2123</v>
      </c>
      <c r="V61" s="33">
        <v>20</v>
      </c>
      <c r="W61" s="36">
        <v>8</v>
      </c>
      <c r="X61" s="36"/>
      <c r="Y61" s="36">
        <v>8</v>
      </c>
      <c r="Z61" s="36"/>
      <c r="AA61" s="386">
        <v>300</v>
      </c>
      <c r="AB61" s="36">
        <v>120</v>
      </c>
      <c r="AC61" s="36"/>
      <c r="AD61" s="36"/>
      <c r="AE61" s="36">
        <v>0</v>
      </c>
      <c r="AF61" s="36" t="s">
        <v>179</v>
      </c>
      <c r="AG61" s="36" t="s">
        <v>179</v>
      </c>
      <c r="AH61" s="36" t="s">
        <v>179</v>
      </c>
      <c r="AI61" s="36" t="s">
        <v>179</v>
      </c>
      <c r="AJ61" s="36" t="s">
        <v>179</v>
      </c>
      <c r="AK61" s="36" t="s">
        <v>179</v>
      </c>
      <c r="AL61" s="36" t="s">
        <v>179</v>
      </c>
      <c r="AM61" s="36" t="s">
        <v>179</v>
      </c>
      <c r="AN61" s="36" t="s">
        <v>179</v>
      </c>
      <c r="AO61" s="36" t="s">
        <v>179</v>
      </c>
      <c r="AP61" s="36">
        <v>0</v>
      </c>
    </row>
    <row r="62" spans="1:42" s="22" customFormat="1" ht="72" x14ac:dyDescent="0.25">
      <c r="A62" s="382" t="s">
        <v>78</v>
      </c>
      <c r="B62" s="382" t="s">
        <v>79</v>
      </c>
      <c r="C62" s="382" t="s">
        <v>80</v>
      </c>
      <c r="D62" s="382">
        <v>234220005</v>
      </c>
      <c r="E62" s="383" t="s">
        <v>2124</v>
      </c>
      <c r="F62" s="382" t="s">
        <v>2125</v>
      </c>
      <c r="G62" s="382" t="s">
        <v>2126</v>
      </c>
      <c r="H62" s="384">
        <v>2825000000</v>
      </c>
      <c r="I62" s="39">
        <f>2945000000+658456000</f>
        <v>3603456000</v>
      </c>
      <c r="J62" s="405"/>
      <c r="K62" s="39">
        <v>97000000</v>
      </c>
      <c r="L62" s="39">
        <v>77156756</v>
      </c>
      <c r="M62" s="39"/>
      <c r="N62" s="384">
        <f t="shared" si="0"/>
        <v>2922000000</v>
      </c>
      <c r="O62" s="384">
        <f t="shared" si="0"/>
        <v>3680612756</v>
      </c>
      <c r="P62" s="384">
        <f t="shared" si="0"/>
        <v>0</v>
      </c>
      <c r="Q62" s="39">
        <v>2399320263</v>
      </c>
      <c r="R62" s="39">
        <v>77156756</v>
      </c>
      <c r="S62" s="384">
        <f t="shared" si="1"/>
        <v>2476477019</v>
      </c>
      <c r="T62" s="33">
        <v>0</v>
      </c>
      <c r="U62" s="33">
        <v>0</v>
      </c>
      <c r="V62" s="33">
        <v>0</v>
      </c>
      <c r="W62" s="36"/>
      <c r="X62" s="36"/>
      <c r="Y62" s="36"/>
      <c r="Z62" s="36"/>
      <c r="AA62" s="386">
        <v>0</v>
      </c>
      <c r="AB62" s="36"/>
      <c r="AC62" s="36"/>
      <c r="AD62" s="36"/>
      <c r="AE62" s="36">
        <v>0</v>
      </c>
      <c r="AF62" s="36">
        <v>0</v>
      </c>
      <c r="AG62" s="36">
        <v>0</v>
      </c>
      <c r="AH62" s="36">
        <v>0</v>
      </c>
      <c r="AI62" s="36">
        <v>0</v>
      </c>
      <c r="AJ62" s="36">
        <v>0</v>
      </c>
      <c r="AK62" s="36">
        <v>0</v>
      </c>
      <c r="AL62" s="36">
        <v>0</v>
      </c>
      <c r="AM62" s="36">
        <v>0</v>
      </c>
      <c r="AN62" s="36">
        <v>0</v>
      </c>
      <c r="AO62" s="36">
        <v>0</v>
      </c>
      <c r="AP62" s="36">
        <v>0</v>
      </c>
    </row>
    <row r="63" spans="1:42" s="22" customFormat="1" ht="48" x14ac:dyDescent="0.25">
      <c r="A63" s="382">
        <v>0</v>
      </c>
      <c r="B63" s="382">
        <v>0</v>
      </c>
      <c r="C63" s="382">
        <v>0</v>
      </c>
      <c r="D63" s="382">
        <v>0</v>
      </c>
      <c r="E63" s="382">
        <v>0</v>
      </c>
      <c r="F63" s="382">
        <v>0</v>
      </c>
      <c r="G63" s="382">
        <v>0</v>
      </c>
      <c r="H63" s="384">
        <v>0</v>
      </c>
      <c r="I63" s="39"/>
      <c r="J63" s="405"/>
      <c r="K63" s="39"/>
      <c r="L63" s="39"/>
      <c r="M63" s="39"/>
      <c r="N63" s="384">
        <f t="shared" si="0"/>
        <v>0</v>
      </c>
      <c r="O63" s="384">
        <f t="shared" si="0"/>
        <v>0</v>
      </c>
      <c r="P63" s="384">
        <f t="shared" si="0"/>
        <v>0</v>
      </c>
      <c r="Q63" s="39"/>
      <c r="R63" s="39"/>
      <c r="S63" s="384">
        <f t="shared" si="1"/>
        <v>0</v>
      </c>
      <c r="T63" s="33" t="s">
        <v>2127</v>
      </c>
      <c r="U63" s="33" t="s">
        <v>1050</v>
      </c>
      <c r="V63" s="33">
        <v>28</v>
      </c>
      <c r="W63" s="36">
        <v>28</v>
      </c>
      <c r="X63" s="36"/>
      <c r="Y63" s="36">
        <v>28</v>
      </c>
      <c r="Z63" s="36"/>
      <c r="AA63" s="386">
        <v>330</v>
      </c>
      <c r="AB63" s="36">
        <v>150</v>
      </c>
      <c r="AC63" s="36"/>
      <c r="AD63" s="36"/>
      <c r="AE63" s="36">
        <v>0</v>
      </c>
      <c r="AF63" s="36" t="s">
        <v>179</v>
      </c>
      <c r="AG63" s="36" t="s">
        <v>179</v>
      </c>
      <c r="AH63" s="36" t="s">
        <v>179</v>
      </c>
      <c r="AI63" s="36" t="s">
        <v>179</v>
      </c>
      <c r="AJ63" s="36" t="s">
        <v>179</v>
      </c>
      <c r="AK63" s="36" t="s">
        <v>179</v>
      </c>
      <c r="AL63" s="36" t="s">
        <v>179</v>
      </c>
      <c r="AM63" s="36" t="s">
        <v>179</v>
      </c>
      <c r="AN63" s="36" t="s">
        <v>179</v>
      </c>
      <c r="AO63" s="36" t="s">
        <v>179</v>
      </c>
      <c r="AP63" s="36" t="s">
        <v>179</v>
      </c>
    </row>
    <row r="64" spans="1:42" s="22" customFormat="1" ht="48" x14ac:dyDescent="0.25">
      <c r="A64" s="382">
        <v>0</v>
      </c>
      <c r="B64" s="382">
        <v>0</v>
      </c>
      <c r="C64" s="382">
        <v>0</v>
      </c>
      <c r="D64" s="382">
        <v>0</v>
      </c>
      <c r="E64" s="383">
        <v>0</v>
      </c>
      <c r="F64" s="382">
        <v>0</v>
      </c>
      <c r="G64" s="382">
        <v>0</v>
      </c>
      <c r="H64" s="384">
        <v>0</v>
      </c>
      <c r="I64" s="39"/>
      <c r="J64" s="405"/>
      <c r="K64" s="39"/>
      <c r="L64" s="39"/>
      <c r="M64" s="39"/>
      <c r="N64" s="384">
        <f t="shared" si="0"/>
        <v>0</v>
      </c>
      <c r="O64" s="384">
        <f t="shared" si="0"/>
        <v>0</v>
      </c>
      <c r="P64" s="384">
        <f t="shared" si="0"/>
        <v>0</v>
      </c>
      <c r="Q64" s="39"/>
      <c r="R64" s="39"/>
      <c r="S64" s="384">
        <f t="shared" si="1"/>
        <v>0</v>
      </c>
      <c r="T64" s="33" t="s">
        <v>2128</v>
      </c>
      <c r="U64" s="33" t="s">
        <v>2121</v>
      </c>
      <c r="V64" s="33">
        <v>1250</v>
      </c>
      <c r="W64" s="36">
        <v>1256</v>
      </c>
      <c r="X64" s="36"/>
      <c r="Y64" s="36">
        <v>1256</v>
      </c>
      <c r="Z64" s="36"/>
      <c r="AA64" s="386">
        <v>330</v>
      </c>
      <c r="AB64" s="36">
        <v>150</v>
      </c>
      <c r="AC64" s="36"/>
      <c r="AD64" s="36"/>
      <c r="AE64" s="36">
        <v>0</v>
      </c>
      <c r="AF64" s="36" t="s">
        <v>179</v>
      </c>
      <c r="AG64" s="36" t="s">
        <v>179</v>
      </c>
      <c r="AH64" s="36" t="s">
        <v>179</v>
      </c>
      <c r="AI64" s="36" t="s">
        <v>179</v>
      </c>
      <c r="AJ64" s="36" t="s">
        <v>179</v>
      </c>
      <c r="AK64" s="36" t="s">
        <v>179</v>
      </c>
      <c r="AL64" s="36" t="s">
        <v>179</v>
      </c>
      <c r="AM64" s="36" t="s">
        <v>179</v>
      </c>
      <c r="AN64" s="36" t="s">
        <v>179</v>
      </c>
      <c r="AO64" s="36" t="s">
        <v>179</v>
      </c>
      <c r="AP64" s="36" t="s">
        <v>179</v>
      </c>
    </row>
    <row r="65" spans="1:42" s="22" customFormat="1" ht="36" x14ac:dyDescent="0.25">
      <c r="A65" s="382">
        <v>0</v>
      </c>
      <c r="B65" s="382">
        <v>0</v>
      </c>
      <c r="C65" s="382">
        <v>0</v>
      </c>
      <c r="D65" s="382">
        <v>0</v>
      </c>
      <c r="E65" s="383">
        <v>0</v>
      </c>
      <c r="F65" s="382">
        <v>0</v>
      </c>
      <c r="G65" s="382">
        <v>0</v>
      </c>
      <c r="H65" s="384">
        <v>0</v>
      </c>
      <c r="I65" s="39"/>
      <c r="J65" s="405"/>
      <c r="K65" s="39"/>
      <c r="L65" s="39"/>
      <c r="M65" s="39"/>
      <c r="N65" s="384">
        <f t="shared" si="0"/>
        <v>0</v>
      </c>
      <c r="O65" s="384">
        <f t="shared" si="0"/>
        <v>0</v>
      </c>
      <c r="P65" s="384">
        <f t="shared" si="0"/>
        <v>0</v>
      </c>
      <c r="Q65" s="39"/>
      <c r="R65" s="39"/>
      <c r="S65" s="384">
        <f t="shared" si="1"/>
        <v>0</v>
      </c>
      <c r="T65" s="33" t="s">
        <v>2129</v>
      </c>
      <c r="U65" s="33" t="s">
        <v>1050</v>
      </c>
      <c r="V65" s="33">
        <v>26</v>
      </c>
      <c r="W65" s="36">
        <v>17</v>
      </c>
      <c r="X65" s="36"/>
      <c r="Y65" s="36">
        <v>17</v>
      </c>
      <c r="Z65" s="36"/>
      <c r="AA65" s="386">
        <v>330</v>
      </c>
      <c r="AB65" s="36">
        <v>150</v>
      </c>
      <c r="AC65" s="36"/>
      <c r="AD65" s="36"/>
      <c r="AE65" s="36">
        <v>0</v>
      </c>
      <c r="AF65" s="36" t="s">
        <v>179</v>
      </c>
      <c r="AG65" s="36" t="s">
        <v>179</v>
      </c>
      <c r="AH65" s="36" t="s">
        <v>179</v>
      </c>
      <c r="AI65" s="36" t="s">
        <v>179</v>
      </c>
      <c r="AJ65" s="36" t="s">
        <v>179</v>
      </c>
      <c r="AK65" s="36" t="s">
        <v>179</v>
      </c>
      <c r="AL65" s="36" t="s">
        <v>179</v>
      </c>
      <c r="AM65" s="36" t="s">
        <v>179</v>
      </c>
      <c r="AN65" s="36" t="s">
        <v>179</v>
      </c>
      <c r="AO65" s="36" t="s">
        <v>179</v>
      </c>
      <c r="AP65" s="36" t="s">
        <v>179</v>
      </c>
    </row>
    <row r="66" spans="1:42" s="22" customFormat="1" ht="72" x14ac:dyDescent="0.25">
      <c r="A66" s="382">
        <v>0</v>
      </c>
      <c r="B66" s="382">
        <v>0</v>
      </c>
      <c r="C66" s="382">
        <v>0</v>
      </c>
      <c r="D66" s="382">
        <v>0</v>
      </c>
      <c r="E66" s="383">
        <v>0</v>
      </c>
      <c r="F66" s="382">
        <v>0</v>
      </c>
      <c r="G66" s="382">
        <v>0</v>
      </c>
      <c r="H66" s="384">
        <v>0</v>
      </c>
      <c r="I66" s="39"/>
      <c r="J66" s="405"/>
      <c r="K66" s="39"/>
      <c r="L66" s="39"/>
      <c r="M66" s="39"/>
      <c r="N66" s="384">
        <f t="shared" si="0"/>
        <v>0</v>
      </c>
      <c r="O66" s="384">
        <f t="shared" si="0"/>
        <v>0</v>
      </c>
      <c r="P66" s="384">
        <f t="shared" si="0"/>
        <v>0</v>
      </c>
      <c r="Q66" s="39"/>
      <c r="R66" s="39"/>
      <c r="S66" s="384">
        <f t="shared" si="1"/>
        <v>0</v>
      </c>
      <c r="T66" s="33" t="s">
        <v>2130</v>
      </c>
      <c r="U66" s="33" t="s">
        <v>2131</v>
      </c>
      <c r="V66" s="33">
        <v>25</v>
      </c>
      <c r="W66" s="36">
        <v>17</v>
      </c>
      <c r="X66" s="36"/>
      <c r="Y66" s="36">
        <v>17</v>
      </c>
      <c r="Z66" s="36"/>
      <c r="AA66" s="386">
        <v>330</v>
      </c>
      <c r="AB66" s="36">
        <v>150</v>
      </c>
      <c r="AC66" s="36"/>
      <c r="AD66" s="36"/>
      <c r="AE66" s="36">
        <v>0</v>
      </c>
      <c r="AF66" s="36" t="s">
        <v>179</v>
      </c>
      <c r="AG66" s="36" t="s">
        <v>179</v>
      </c>
      <c r="AH66" s="36" t="s">
        <v>179</v>
      </c>
      <c r="AI66" s="36" t="s">
        <v>179</v>
      </c>
      <c r="AJ66" s="36" t="s">
        <v>179</v>
      </c>
      <c r="AK66" s="36" t="s">
        <v>179</v>
      </c>
      <c r="AL66" s="36" t="s">
        <v>179</v>
      </c>
      <c r="AM66" s="36" t="s">
        <v>179</v>
      </c>
      <c r="AN66" s="36" t="s">
        <v>179</v>
      </c>
      <c r="AO66" s="36" t="s">
        <v>179</v>
      </c>
      <c r="AP66" s="36" t="s">
        <v>179</v>
      </c>
    </row>
    <row r="67" spans="1:42" s="22" customFormat="1" ht="48" x14ac:dyDescent="0.25">
      <c r="A67" s="382">
        <v>0</v>
      </c>
      <c r="B67" s="382">
        <v>0</v>
      </c>
      <c r="C67" s="382">
        <v>0</v>
      </c>
      <c r="D67" s="382">
        <v>0</v>
      </c>
      <c r="E67" s="383">
        <v>0</v>
      </c>
      <c r="F67" s="382">
        <v>0</v>
      </c>
      <c r="G67" s="382">
        <v>0</v>
      </c>
      <c r="H67" s="384">
        <v>0</v>
      </c>
      <c r="I67" s="39"/>
      <c r="J67" s="405"/>
      <c r="K67" s="39"/>
      <c r="L67" s="39"/>
      <c r="M67" s="39"/>
      <c r="N67" s="384">
        <f t="shared" si="0"/>
        <v>0</v>
      </c>
      <c r="O67" s="384">
        <f t="shared" si="0"/>
        <v>0</v>
      </c>
      <c r="P67" s="384">
        <f t="shared" si="0"/>
        <v>0</v>
      </c>
      <c r="Q67" s="39"/>
      <c r="R67" s="39"/>
      <c r="S67" s="384">
        <f t="shared" si="1"/>
        <v>0</v>
      </c>
      <c r="T67" s="33" t="s">
        <v>2132</v>
      </c>
      <c r="U67" s="33" t="s">
        <v>2133</v>
      </c>
      <c r="V67" s="33">
        <v>1</v>
      </c>
      <c r="W67" s="177"/>
      <c r="X67" s="36"/>
      <c r="Y67" s="36"/>
      <c r="Z67" s="36"/>
      <c r="AA67" s="386">
        <v>90</v>
      </c>
      <c r="AB67" s="36"/>
      <c r="AC67" s="36"/>
      <c r="AD67" s="36" t="s">
        <v>2115</v>
      </c>
      <c r="AE67" s="36">
        <v>0</v>
      </c>
      <c r="AF67" s="36"/>
      <c r="AG67" s="36"/>
      <c r="AH67" s="36"/>
      <c r="AI67" s="36">
        <v>0</v>
      </c>
      <c r="AJ67" s="36">
        <v>0</v>
      </c>
      <c r="AK67" s="36">
        <v>0</v>
      </c>
      <c r="AL67" s="36"/>
      <c r="AM67" s="36" t="s">
        <v>179</v>
      </c>
      <c r="AN67" s="36" t="s">
        <v>179</v>
      </c>
      <c r="AO67" s="36" t="s">
        <v>179</v>
      </c>
      <c r="AP67" s="36">
        <v>0</v>
      </c>
    </row>
    <row r="68" spans="1:42" s="22" customFormat="1" ht="60" x14ac:dyDescent="0.25">
      <c r="A68" s="382">
        <v>0</v>
      </c>
      <c r="B68" s="382">
        <v>0</v>
      </c>
      <c r="C68" s="382">
        <v>0</v>
      </c>
      <c r="D68" s="382">
        <v>0</v>
      </c>
      <c r="E68" s="383">
        <v>0</v>
      </c>
      <c r="F68" s="382">
        <v>0</v>
      </c>
      <c r="G68" s="382">
        <v>0</v>
      </c>
      <c r="H68" s="384">
        <v>0</v>
      </c>
      <c r="I68" s="39"/>
      <c r="J68" s="405"/>
      <c r="K68" s="39"/>
      <c r="L68" s="39"/>
      <c r="M68" s="39"/>
      <c r="N68" s="384">
        <f t="shared" si="0"/>
        <v>0</v>
      </c>
      <c r="O68" s="384">
        <f t="shared" si="0"/>
        <v>0</v>
      </c>
      <c r="P68" s="384">
        <f t="shared" si="0"/>
        <v>0</v>
      </c>
      <c r="Q68" s="39"/>
      <c r="R68" s="39"/>
      <c r="S68" s="384">
        <f t="shared" si="1"/>
        <v>0</v>
      </c>
      <c r="T68" s="33" t="s">
        <v>2134</v>
      </c>
      <c r="U68" s="33" t="s">
        <v>2135</v>
      </c>
      <c r="V68" s="33">
        <v>6</v>
      </c>
      <c r="W68" s="36">
        <v>2</v>
      </c>
      <c r="X68" s="36"/>
      <c r="Y68" s="36">
        <v>2</v>
      </c>
      <c r="Z68" s="36"/>
      <c r="AA68" s="386">
        <v>120</v>
      </c>
      <c r="AB68" s="36">
        <v>60</v>
      </c>
      <c r="AC68" s="36"/>
      <c r="AD68" s="36"/>
      <c r="AE68" s="36">
        <v>0</v>
      </c>
      <c r="AF68" s="36">
        <v>0</v>
      </c>
      <c r="AG68" s="36" t="s">
        <v>179</v>
      </c>
      <c r="AH68" s="36">
        <v>0</v>
      </c>
      <c r="AI68" s="36">
        <v>0</v>
      </c>
      <c r="AJ68" s="36" t="s">
        <v>179</v>
      </c>
      <c r="AK68" s="36">
        <v>0</v>
      </c>
      <c r="AL68" s="36">
        <v>0</v>
      </c>
      <c r="AM68" s="36" t="s">
        <v>179</v>
      </c>
      <c r="AN68" s="36">
        <v>0</v>
      </c>
      <c r="AO68" s="36" t="s">
        <v>179</v>
      </c>
      <c r="AP68" s="36" t="s">
        <v>179</v>
      </c>
    </row>
    <row r="69" spans="1:42" s="22" customFormat="1" ht="140.25" customHeight="1" x14ac:dyDescent="0.25">
      <c r="A69" s="382" t="s">
        <v>78</v>
      </c>
      <c r="B69" s="382" t="s">
        <v>79</v>
      </c>
      <c r="C69" s="382" t="s">
        <v>2136</v>
      </c>
      <c r="D69" s="382">
        <v>234310000</v>
      </c>
      <c r="E69" s="383" t="s">
        <v>2137</v>
      </c>
      <c r="F69" s="382" t="s">
        <v>2138</v>
      </c>
      <c r="G69" s="382" t="s">
        <v>2139</v>
      </c>
      <c r="H69" s="384">
        <v>100000000</v>
      </c>
      <c r="I69" s="39">
        <v>965793749</v>
      </c>
      <c r="J69" s="405"/>
      <c r="K69" s="39"/>
      <c r="L69" s="39"/>
      <c r="M69" s="39"/>
      <c r="N69" s="384">
        <f t="shared" si="0"/>
        <v>100000000</v>
      </c>
      <c r="O69" s="384">
        <f t="shared" si="0"/>
        <v>965793749</v>
      </c>
      <c r="P69" s="384">
        <f t="shared" si="0"/>
        <v>0</v>
      </c>
      <c r="Q69" s="39">
        <v>100000000</v>
      </c>
      <c r="R69" s="39"/>
      <c r="S69" s="384">
        <f t="shared" si="1"/>
        <v>100000000</v>
      </c>
      <c r="T69" s="33">
        <v>0</v>
      </c>
      <c r="U69" s="33">
        <v>0</v>
      </c>
      <c r="V69" s="33">
        <v>0</v>
      </c>
      <c r="W69" s="36"/>
      <c r="X69" s="36"/>
      <c r="Y69" s="36"/>
      <c r="Z69" s="36"/>
      <c r="AA69" s="386">
        <v>0</v>
      </c>
      <c r="AB69" s="36"/>
      <c r="AC69" s="36"/>
      <c r="AD69" s="36"/>
      <c r="AE69" s="36">
        <v>0</v>
      </c>
      <c r="AF69" s="36">
        <v>0</v>
      </c>
      <c r="AG69" s="36">
        <v>0</v>
      </c>
      <c r="AH69" s="36">
        <v>0</v>
      </c>
      <c r="AI69" s="36">
        <v>0</v>
      </c>
      <c r="AJ69" s="36">
        <v>0</v>
      </c>
      <c r="AK69" s="36">
        <v>0</v>
      </c>
      <c r="AL69" s="36">
        <v>0</v>
      </c>
      <c r="AM69" s="36">
        <v>0</v>
      </c>
      <c r="AN69" s="36">
        <v>0</v>
      </c>
      <c r="AO69" s="36">
        <v>0</v>
      </c>
      <c r="AP69" s="36">
        <v>0</v>
      </c>
    </row>
    <row r="70" spans="1:42" s="22" customFormat="1" ht="72" x14ac:dyDescent="0.25">
      <c r="A70" s="382">
        <v>0</v>
      </c>
      <c r="B70" s="382">
        <v>0</v>
      </c>
      <c r="C70" s="382">
        <v>0</v>
      </c>
      <c r="D70" s="382">
        <v>0</v>
      </c>
      <c r="E70" s="383">
        <v>0</v>
      </c>
      <c r="F70" s="382">
        <v>0</v>
      </c>
      <c r="G70" s="382">
        <v>0</v>
      </c>
      <c r="H70" s="384">
        <v>0</v>
      </c>
      <c r="I70" s="39"/>
      <c r="J70" s="405"/>
      <c r="K70" s="39"/>
      <c r="L70" s="39"/>
      <c r="M70" s="39"/>
      <c r="N70" s="384">
        <f t="shared" si="0"/>
        <v>0</v>
      </c>
      <c r="O70" s="384">
        <f t="shared" si="0"/>
        <v>0</v>
      </c>
      <c r="P70" s="384">
        <f t="shared" si="0"/>
        <v>0</v>
      </c>
      <c r="Q70" s="39"/>
      <c r="R70" s="39"/>
      <c r="S70" s="384">
        <f t="shared" si="1"/>
        <v>0</v>
      </c>
      <c r="T70" s="33" t="s">
        <v>2140</v>
      </c>
      <c r="U70" s="33" t="s">
        <v>2141</v>
      </c>
      <c r="V70" s="33">
        <v>12</v>
      </c>
      <c r="W70" s="36">
        <v>6</v>
      </c>
      <c r="X70" s="36"/>
      <c r="Y70" s="36">
        <v>6</v>
      </c>
      <c r="Z70" s="36"/>
      <c r="AA70" s="386">
        <v>330</v>
      </c>
      <c r="AB70" s="36">
        <v>120</v>
      </c>
      <c r="AC70" s="36"/>
      <c r="AD70" s="36"/>
      <c r="AE70" s="36">
        <v>0</v>
      </c>
      <c r="AF70" s="36" t="s">
        <v>179</v>
      </c>
      <c r="AG70" s="36" t="s">
        <v>179</v>
      </c>
      <c r="AH70" s="36" t="s">
        <v>179</v>
      </c>
      <c r="AI70" s="36" t="s">
        <v>179</v>
      </c>
      <c r="AJ70" s="36" t="s">
        <v>179</v>
      </c>
      <c r="AK70" s="36" t="s">
        <v>179</v>
      </c>
      <c r="AL70" s="36" t="s">
        <v>179</v>
      </c>
      <c r="AM70" s="36" t="s">
        <v>179</v>
      </c>
      <c r="AN70" s="36" t="s">
        <v>179</v>
      </c>
      <c r="AO70" s="36" t="s">
        <v>179</v>
      </c>
      <c r="AP70" s="36" t="s">
        <v>179</v>
      </c>
    </row>
    <row r="71" spans="1:42" s="22" customFormat="1" ht="129" customHeight="1" x14ac:dyDescent="0.25">
      <c r="A71" s="382" t="s">
        <v>78</v>
      </c>
      <c r="B71" s="382" t="s">
        <v>79</v>
      </c>
      <c r="C71" s="382" t="s">
        <v>80</v>
      </c>
      <c r="D71" s="382">
        <v>234220005</v>
      </c>
      <c r="E71" s="383" t="s">
        <v>2142</v>
      </c>
      <c r="F71" s="382" t="s">
        <v>2143</v>
      </c>
      <c r="G71" s="382" t="s">
        <v>2144</v>
      </c>
      <c r="H71" s="384">
        <v>509000000</v>
      </c>
      <c r="I71" s="39">
        <f>509000000+31206251+687827091</f>
        <v>1228033342</v>
      </c>
      <c r="J71" s="405"/>
      <c r="K71" s="39"/>
      <c r="L71" s="39"/>
      <c r="M71" s="39"/>
      <c r="N71" s="384">
        <f t="shared" si="0"/>
        <v>509000000</v>
      </c>
      <c r="O71" s="384">
        <f t="shared" si="0"/>
        <v>1228033342</v>
      </c>
      <c r="P71" s="384">
        <f t="shared" si="0"/>
        <v>0</v>
      </c>
      <c r="Q71" s="39">
        <v>258504858</v>
      </c>
      <c r="R71" s="39"/>
      <c r="S71" s="384">
        <f t="shared" si="1"/>
        <v>258504858</v>
      </c>
      <c r="T71" s="33">
        <v>0</v>
      </c>
      <c r="U71" s="33">
        <v>0</v>
      </c>
      <c r="V71" s="33">
        <v>0</v>
      </c>
      <c r="W71" s="36"/>
      <c r="X71" s="36"/>
      <c r="Y71" s="36"/>
      <c r="Z71" s="36"/>
      <c r="AA71" s="386">
        <v>0</v>
      </c>
      <c r="AB71" s="36"/>
      <c r="AC71" s="36"/>
      <c r="AD71" s="36"/>
      <c r="AE71" s="36">
        <v>0</v>
      </c>
      <c r="AF71" s="36">
        <v>0</v>
      </c>
      <c r="AG71" s="36">
        <v>0</v>
      </c>
      <c r="AH71" s="36">
        <v>0</v>
      </c>
      <c r="AI71" s="36">
        <v>0</v>
      </c>
      <c r="AJ71" s="36">
        <v>0</v>
      </c>
      <c r="AK71" s="36">
        <v>0</v>
      </c>
      <c r="AL71" s="36">
        <v>0</v>
      </c>
      <c r="AM71" s="36">
        <v>0</v>
      </c>
      <c r="AN71" s="36">
        <v>0</v>
      </c>
      <c r="AO71" s="36">
        <v>0</v>
      </c>
      <c r="AP71" s="36">
        <v>0</v>
      </c>
    </row>
    <row r="72" spans="1:42" s="22" customFormat="1" ht="72" x14ac:dyDescent="0.25">
      <c r="A72" s="382">
        <v>0</v>
      </c>
      <c r="B72" s="382">
        <v>0</v>
      </c>
      <c r="C72" s="382">
        <v>0</v>
      </c>
      <c r="D72" s="382">
        <v>0</v>
      </c>
      <c r="E72" s="383">
        <v>0</v>
      </c>
      <c r="F72" s="382">
        <v>0</v>
      </c>
      <c r="G72" s="382">
        <v>0</v>
      </c>
      <c r="H72" s="384">
        <v>0</v>
      </c>
      <c r="I72" s="39"/>
      <c r="J72" s="405"/>
      <c r="K72" s="39"/>
      <c r="L72" s="39"/>
      <c r="M72" s="39"/>
      <c r="N72" s="384">
        <f t="shared" si="0"/>
        <v>0</v>
      </c>
      <c r="O72" s="384">
        <f t="shared" si="0"/>
        <v>0</v>
      </c>
      <c r="P72" s="384">
        <f t="shared" si="0"/>
        <v>0</v>
      </c>
      <c r="Q72" s="39"/>
      <c r="R72" s="39"/>
      <c r="S72" s="384">
        <f t="shared" si="1"/>
        <v>0</v>
      </c>
      <c r="T72" s="33" t="s">
        <v>2145</v>
      </c>
      <c r="U72" s="33" t="s">
        <v>2121</v>
      </c>
      <c r="V72" s="33">
        <v>230</v>
      </c>
      <c r="W72" s="36">
        <v>230</v>
      </c>
      <c r="X72" s="36"/>
      <c r="Y72" s="36">
        <v>230</v>
      </c>
      <c r="Z72" s="36"/>
      <c r="AA72" s="386">
        <v>330</v>
      </c>
      <c r="AB72" s="36">
        <v>150</v>
      </c>
      <c r="AC72" s="36"/>
      <c r="AD72" s="36"/>
      <c r="AE72" s="36">
        <v>0</v>
      </c>
      <c r="AF72" s="36" t="s">
        <v>179</v>
      </c>
      <c r="AG72" s="36" t="s">
        <v>179</v>
      </c>
      <c r="AH72" s="36" t="s">
        <v>179</v>
      </c>
      <c r="AI72" s="36" t="s">
        <v>179</v>
      </c>
      <c r="AJ72" s="36" t="s">
        <v>179</v>
      </c>
      <c r="AK72" s="36" t="s">
        <v>179</v>
      </c>
      <c r="AL72" s="36" t="s">
        <v>179</v>
      </c>
      <c r="AM72" s="36" t="s">
        <v>179</v>
      </c>
      <c r="AN72" s="36" t="s">
        <v>179</v>
      </c>
      <c r="AO72" s="36" t="s">
        <v>179</v>
      </c>
      <c r="AP72" s="36" t="s">
        <v>179</v>
      </c>
    </row>
    <row r="73" spans="1:42" s="22" customFormat="1" ht="60" x14ac:dyDescent="0.25">
      <c r="A73" s="382">
        <v>0</v>
      </c>
      <c r="B73" s="382">
        <v>0</v>
      </c>
      <c r="C73" s="382">
        <v>0</v>
      </c>
      <c r="D73" s="382">
        <v>0</v>
      </c>
      <c r="E73" s="383">
        <v>0</v>
      </c>
      <c r="F73" s="382">
        <v>0</v>
      </c>
      <c r="G73" s="382">
        <v>0</v>
      </c>
      <c r="H73" s="384">
        <v>0</v>
      </c>
      <c r="I73" s="39"/>
      <c r="J73" s="405"/>
      <c r="K73" s="39"/>
      <c r="L73" s="39"/>
      <c r="M73" s="39"/>
      <c r="N73" s="384">
        <f t="shared" si="0"/>
        <v>0</v>
      </c>
      <c r="O73" s="384">
        <f t="shared" si="0"/>
        <v>0</v>
      </c>
      <c r="P73" s="384">
        <f t="shared" si="0"/>
        <v>0</v>
      </c>
      <c r="Q73" s="39"/>
      <c r="R73" s="39"/>
      <c r="S73" s="384">
        <f t="shared" si="1"/>
        <v>0</v>
      </c>
      <c r="T73" s="33" t="s">
        <v>2146</v>
      </c>
      <c r="U73" s="33" t="s">
        <v>2121</v>
      </c>
      <c r="V73" s="33">
        <v>230</v>
      </c>
      <c r="W73" s="36">
        <v>230</v>
      </c>
      <c r="X73" s="36"/>
      <c r="Y73" s="36">
        <v>230</v>
      </c>
      <c r="Z73" s="36"/>
      <c r="AA73" s="386">
        <v>330</v>
      </c>
      <c r="AB73" s="36">
        <v>150</v>
      </c>
      <c r="AC73" s="36"/>
      <c r="AD73" s="36"/>
      <c r="AE73" s="36">
        <v>0</v>
      </c>
      <c r="AF73" s="36" t="s">
        <v>179</v>
      </c>
      <c r="AG73" s="36" t="s">
        <v>179</v>
      </c>
      <c r="AH73" s="36" t="s">
        <v>179</v>
      </c>
      <c r="AI73" s="36" t="s">
        <v>179</v>
      </c>
      <c r="AJ73" s="36" t="s">
        <v>179</v>
      </c>
      <c r="AK73" s="36" t="s">
        <v>179</v>
      </c>
      <c r="AL73" s="36" t="s">
        <v>179</v>
      </c>
      <c r="AM73" s="36" t="s">
        <v>179</v>
      </c>
      <c r="AN73" s="36" t="s">
        <v>179</v>
      </c>
      <c r="AO73" s="36" t="s">
        <v>179</v>
      </c>
      <c r="AP73" s="36" t="s">
        <v>179</v>
      </c>
    </row>
    <row r="74" spans="1:42" s="22" customFormat="1" ht="108" x14ac:dyDescent="0.25">
      <c r="A74" s="382">
        <v>0</v>
      </c>
      <c r="B74" s="382">
        <v>0</v>
      </c>
      <c r="C74" s="382">
        <v>0</v>
      </c>
      <c r="D74" s="382">
        <v>0</v>
      </c>
      <c r="E74" s="383">
        <v>0</v>
      </c>
      <c r="F74" s="382">
        <v>0</v>
      </c>
      <c r="G74" s="382">
        <v>0</v>
      </c>
      <c r="H74" s="384">
        <v>0</v>
      </c>
      <c r="I74" s="39"/>
      <c r="J74" s="405"/>
      <c r="K74" s="39"/>
      <c r="L74" s="39"/>
      <c r="M74" s="39"/>
      <c r="N74" s="384">
        <f t="shared" ref="N74:P89" si="2">H74+K74</f>
        <v>0</v>
      </c>
      <c r="O74" s="384">
        <f t="shared" si="2"/>
        <v>0</v>
      </c>
      <c r="P74" s="384">
        <f t="shared" si="2"/>
        <v>0</v>
      </c>
      <c r="Q74" s="39"/>
      <c r="R74" s="39"/>
      <c r="S74" s="384">
        <f t="shared" ref="S74:S89" si="3">Q74+R74</f>
        <v>0</v>
      </c>
      <c r="T74" s="33" t="s">
        <v>2147</v>
      </c>
      <c r="U74" s="33" t="s">
        <v>2148</v>
      </c>
      <c r="V74" s="33">
        <v>4</v>
      </c>
      <c r="W74" s="36">
        <v>4</v>
      </c>
      <c r="X74" s="36"/>
      <c r="Y74" s="36">
        <v>4</v>
      </c>
      <c r="Z74" s="36"/>
      <c r="AA74" s="386">
        <v>330</v>
      </c>
      <c r="AB74" s="36">
        <v>150</v>
      </c>
      <c r="AC74" s="36"/>
      <c r="AD74" s="36"/>
      <c r="AE74" s="36">
        <v>0</v>
      </c>
      <c r="AF74" s="36" t="s">
        <v>179</v>
      </c>
      <c r="AG74" s="36" t="s">
        <v>179</v>
      </c>
      <c r="AH74" s="36" t="s">
        <v>179</v>
      </c>
      <c r="AI74" s="36" t="s">
        <v>179</v>
      </c>
      <c r="AJ74" s="36" t="s">
        <v>179</v>
      </c>
      <c r="AK74" s="36" t="s">
        <v>179</v>
      </c>
      <c r="AL74" s="36" t="s">
        <v>179</v>
      </c>
      <c r="AM74" s="36" t="s">
        <v>179</v>
      </c>
      <c r="AN74" s="36" t="s">
        <v>179</v>
      </c>
      <c r="AO74" s="36" t="s">
        <v>179</v>
      </c>
      <c r="AP74" s="36" t="s">
        <v>179</v>
      </c>
    </row>
    <row r="75" spans="1:42" s="22" customFormat="1" ht="60" x14ac:dyDescent="0.25">
      <c r="A75" s="382">
        <v>0</v>
      </c>
      <c r="B75" s="382">
        <v>0</v>
      </c>
      <c r="C75" s="382">
        <v>0</v>
      </c>
      <c r="D75" s="382">
        <v>0</v>
      </c>
      <c r="E75" s="383">
        <v>0</v>
      </c>
      <c r="F75" s="382">
        <v>0</v>
      </c>
      <c r="G75" s="382">
        <v>0</v>
      </c>
      <c r="H75" s="384">
        <v>0</v>
      </c>
      <c r="I75" s="39"/>
      <c r="J75" s="405"/>
      <c r="K75" s="39"/>
      <c r="L75" s="39"/>
      <c r="M75" s="39"/>
      <c r="N75" s="384">
        <f t="shared" si="2"/>
        <v>0</v>
      </c>
      <c r="O75" s="384">
        <f t="shared" si="2"/>
        <v>0</v>
      </c>
      <c r="P75" s="384">
        <f t="shared" si="2"/>
        <v>0</v>
      </c>
      <c r="Q75" s="39"/>
      <c r="R75" s="39"/>
      <c r="S75" s="384">
        <f t="shared" si="3"/>
        <v>0</v>
      </c>
      <c r="T75" s="33" t="s">
        <v>2149</v>
      </c>
      <c r="U75" s="33" t="s">
        <v>2150</v>
      </c>
      <c r="V75" s="33">
        <v>138</v>
      </c>
      <c r="W75" s="36">
        <v>0</v>
      </c>
      <c r="X75" s="36"/>
      <c r="Y75" s="36">
        <v>0</v>
      </c>
      <c r="Z75" s="36"/>
      <c r="AA75" s="386">
        <v>270</v>
      </c>
      <c r="AB75" s="36"/>
      <c r="AC75" s="36"/>
      <c r="AD75" s="36" t="s">
        <v>2151</v>
      </c>
      <c r="AE75" s="36">
        <v>0</v>
      </c>
      <c r="AF75" s="36">
        <v>0</v>
      </c>
      <c r="AG75" s="36">
        <v>0</v>
      </c>
      <c r="AH75" s="36" t="s">
        <v>179</v>
      </c>
      <c r="AI75" s="36" t="s">
        <v>179</v>
      </c>
      <c r="AJ75" s="36" t="s">
        <v>179</v>
      </c>
      <c r="AK75" s="36" t="s">
        <v>179</v>
      </c>
      <c r="AL75" s="36" t="s">
        <v>179</v>
      </c>
      <c r="AM75" s="36" t="s">
        <v>179</v>
      </c>
      <c r="AN75" s="36" t="s">
        <v>179</v>
      </c>
      <c r="AO75" s="36" t="s">
        <v>179</v>
      </c>
      <c r="AP75" s="36" t="s">
        <v>179</v>
      </c>
    </row>
    <row r="76" spans="1:42" s="22" customFormat="1" ht="72" x14ac:dyDescent="0.25">
      <c r="A76" s="382">
        <v>0</v>
      </c>
      <c r="B76" s="382">
        <v>0</v>
      </c>
      <c r="C76" s="382">
        <v>0</v>
      </c>
      <c r="D76" s="382">
        <v>23111</v>
      </c>
      <c r="E76" s="383" t="s">
        <v>2152</v>
      </c>
      <c r="F76" s="388">
        <v>201205000014</v>
      </c>
      <c r="G76" s="382" t="s">
        <v>2153</v>
      </c>
      <c r="H76" s="384"/>
      <c r="I76" s="39">
        <f>2000000000+500000000</f>
        <v>2500000000</v>
      </c>
      <c r="J76" s="405"/>
      <c r="K76" s="39"/>
      <c r="L76" s="39"/>
      <c r="M76" s="39"/>
      <c r="N76" s="384">
        <f t="shared" si="2"/>
        <v>0</v>
      </c>
      <c r="O76" s="384">
        <f t="shared" si="2"/>
        <v>2500000000</v>
      </c>
      <c r="P76" s="384">
        <f t="shared" si="2"/>
        <v>0</v>
      </c>
      <c r="Q76" s="39">
        <v>1001392201</v>
      </c>
      <c r="R76" s="39"/>
      <c r="S76" s="384">
        <f t="shared" si="3"/>
        <v>1001392201</v>
      </c>
      <c r="T76" s="33">
        <v>0</v>
      </c>
      <c r="U76" s="33">
        <v>0</v>
      </c>
      <c r="V76" s="33">
        <v>0</v>
      </c>
      <c r="W76" s="36"/>
      <c r="X76" s="36"/>
      <c r="Y76" s="36"/>
      <c r="Z76" s="36"/>
      <c r="AA76" s="386">
        <v>0</v>
      </c>
      <c r="AB76" s="36"/>
      <c r="AC76" s="36"/>
      <c r="AD76" s="36"/>
      <c r="AE76" s="36">
        <v>0</v>
      </c>
      <c r="AF76" s="36">
        <v>0</v>
      </c>
      <c r="AG76" s="36">
        <v>0</v>
      </c>
      <c r="AH76" s="36">
        <v>0</v>
      </c>
      <c r="AI76" s="36">
        <v>0</v>
      </c>
      <c r="AJ76" s="36">
        <v>0</v>
      </c>
      <c r="AK76" s="36">
        <v>0</v>
      </c>
      <c r="AL76" s="36">
        <v>0</v>
      </c>
      <c r="AM76" s="36">
        <v>0</v>
      </c>
      <c r="AN76" s="36">
        <v>0</v>
      </c>
      <c r="AO76" s="36">
        <v>0</v>
      </c>
      <c r="AP76" s="36">
        <v>0</v>
      </c>
    </row>
    <row r="77" spans="1:42" s="22" customFormat="1" ht="165" x14ac:dyDescent="0.25">
      <c r="A77" s="382">
        <v>0</v>
      </c>
      <c r="B77" s="382">
        <v>0</v>
      </c>
      <c r="C77" s="382">
        <v>0</v>
      </c>
      <c r="D77" s="382">
        <v>0</v>
      </c>
      <c r="E77" s="383">
        <v>0</v>
      </c>
      <c r="F77" s="382">
        <v>0</v>
      </c>
      <c r="G77" s="382">
        <v>0</v>
      </c>
      <c r="H77" s="384">
        <v>0</v>
      </c>
      <c r="I77" s="39"/>
      <c r="J77" s="405"/>
      <c r="K77" s="39"/>
      <c r="L77" s="39"/>
      <c r="M77" s="39"/>
      <c r="N77" s="384">
        <f t="shared" si="2"/>
        <v>0</v>
      </c>
      <c r="O77" s="384">
        <f t="shared" si="2"/>
        <v>0</v>
      </c>
      <c r="P77" s="384">
        <f t="shared" si="2"/>
        <v>0</v>
      </c>
      <c r="Q77" s="39"/>
      <c r="R77" s="39"/>
      <c r="S77" s="384">
        <f t="shared" si="3"/>
        <v>0</v>
      </c>
      <c r="T77" s="33" t="s">
        <v>2154</v>
      </c>
      <c r="U77" s="33" t="s">
        <v>1838</v>
      </c>
      <c r="V77" s="33">
        <v>2005</v>
      </c>
      <c r="W77" s="36">
        <v>178</v>
      </c>
      <c r="X77" s="36"/>
      <c r="Y77" s="36">
        <v>178</v>
      </c>
      <c r="Z77" s="36"/>
      <c r="AA77" s="386">
        <v>330</v>
      </c>
      <c r="AB77" s="36"/>
      <c r="AC77" s="36"/>
      <c r="AD77" s="36" t="s">
        <v>2155</v>
      </c>
      <c r="AE77" s="36"/>
      <c r="AF77" s="36" t="s">
        <v>179</v>
      </c>
      <c r="AG77" s="36" t="s">
        <v>179</v>
      </c>
      <c r="AH77" s="36" t="s">
        <v>179</v>
      </c>
      <c r="AI77" s="36" t="s">
        <v>179</v>
      </c>
      <c r="AJ77" s="36" t="s">
        <v>179</v>
      </c>
      <c r="AK77" s="36" t="s">
        <v>179</v>
      </c>
      <c r="AL77" s="36" t="s">
        <v>179</v>
      </c>
      <c r="AM77" s="36" t="s">
        <v>179</v>
      </c>
      <c r="AN77" s="36" t="s">
        <v>179</v>
      </c>
      <c r="AO77" s="36" t="s">
        <v>179</v>
      </c>
      <c r="AP77" s="36" t="s">
        <v>179</v>
      </c>
    </row>
    <row r="78" spans="1:42" s="22" customFormat="1" ht="96" x14ac:dyDescent="0.25">
      <c r="A78" s="382">
        <v>0</v>
      </c>
      <c r="B78" s="382">
        <v>0</v>
      </c>
      <c r="C78" s="382">
        <v>0</v>
      </c>
      <c r="D78" s="382">
        <v>0</v>
      </c>
      <c r="E78" s="383">
        <v>0</v>
      </c>
      <c r="F78" s="382">
        <v>0</v>
      </c>
      <c r="G78" s="382">
        <v>0</v>
      </c>
      <c r="H78" s="384">
        <v>0</v>
      </c>
      <c r="I78" s="39"/>
      <c r="J78" s="405"/>
      <c r="K78" s="39"/>
      <c r="L78" s="39"/>
      <c r="M78" s="39"/>
      <c r="N78" s="384">
        <f t="shared" si="2"/>
        <v>0</v>
      </c>
      <c r="O78" s="384">
        <f t="shared" si="2"/>
        <v>0</v>
      </c>
      <c r="P78" s="384">
        <f t="shared" si="2"/>
        <v>0</v>
      </c>
      <c r="Q78" s="39"/>
      <c r="R78" s="39"/>
      <c r="S78" s="384">
        <f t="shared" si="3"/>
        <v>0</v>
      </c>
      <c r="T78" s="33" t="s">
        <v>2156</v>
      </c>
      <c r="U78" s="33" t="s">
        <v>2157</v>
      </c>
      <c r="V78" s="33">
        <v>4200</v>
      </c>
      <c r="W78" s="36">
        <v>6476</v>
      </c>
      <c r="X78" s="36"/>
      <c r="Y78" s="36">
        <v>6476</v>
      </c>
      <c r="Z78" s="36"/>
      <c r="AA78" s="386">
        <v>365</v>
      </c>
      <c r="AB78" s="36"/>
      <c r="AC78" s="36"/>
      <c r="AD78" s="36"/>
      <c r="AE78" s="36" t="s">
        <v>179</v>
      </c>
      <c r="AF78" s="36" t="s">
        <v>179</v>
      </c>
      <c r="AG78" s="36" t="s">
        <v>179</v>
      </c>
      <c r="AH78" s="36" t="s">
        <v>179</v>
      </c>
      <c r="AI78" s="36" t="s">
        <v>179</v>
      </c>
      <c r="AJ78" s="36" t="s">
        <v>179</v>
      </c>
      <c r="AK78" s="36" t="s">
        <v>179</v>
      </c>
      <c r="AL78" s="36" t="s">
        <v>179</v>
      </c>
      <c r="AM78" s="36" t="s">
        <v>179</v>
      </c>
      <c r="AN78" s="36" t="s">
        <v>179</v>
      </c>
      <c r="AO78" s="36" t="s">
        <v>179</v>
      </c>
      <c r="AP78" s="36" t="s">
        <v>179</v>
      </c>
    </row>
    <row r="79" spans="1:42" s="22" customFormat="1" ht="84" x14ac:dyDescent="0.25">
      <c r="A79" s="382">
        <v>0</v>
      </c>
      <c r="B79" s="382">
        <v>0</v>
      </c>
      <c r="C79" s="382">
        <v>0</v>
      </c>
      <c r="D79" s="382">
        <v>0</v>
      </c>
      <c r="E79" s="383">
        <v>0</v>
      </c>
      <c r="F79" s="382">
        <v>0</v>
      </c>
      <c r="G79" s="382">
        <v>0</v>
      </c>
      <c r="H79" s="384">
        <v>0</v>
      </c>
      <c r="I79" s="39"/>
      <c r="J79" s="405"/>
      <c r="K79" s="39"/>
      <c r="L79" s="39"/>
      <c r="M79" s="39"/>
      <c r="N79" s="384">
        <f t="shared" si="2"/>
        <v>0</v>
      </c>
      <c r="O79" s="384">
        <f t="shared" si="2"/>
        <v>0</v>
      </c>
      <c r="P79" s="384">
        <f t="shared" si="2"/>
        <v>0</v>
      </c>
      <c r="Q79" s="39"/>
      <c r="R79" s="39"/>
      <c r="S79" s="384">
        <f t="shared" si="3"/>
        <v>0</v>
      </c>
      <c r="T79" s="33" t="s">
        <v>2158</v>
      </c>
      <c r="U79" s="33" t="s">
        <v>468</v>
      </c>
      <c r="V79" s="33">
        <v>2</v>
      </c>
      <c r="W79" s="36">
        <v>1</v>
      </c>
      <c r="X79" s="36"/>
      <c r="Y79" s="36">
        <v>1</v>
      </c>
      <c r="Z79" s="36"/>
      <c r="AA79" s="386">
        <v>365</v>
      </c>
      <c r="AB79" s="36"/>
      <c r="AC79" s="36"/>
      <c r="AD79" s="36" t="s">
        <v>2159</v>
      </c>
      <c r="AE79" s="36" t="s">
        <v>179</v>
      </c>
      <c r="AF79" s="36" t="s">
        <v>179</v>
      </c>
      <c r="AG79" s="36" t="s">
        <v>179</v>
      </c>
      <c r="AH79" s="36" t="s">
        <v>179</v>
      </c>
      <c r="AI79" s="36" t="s">
        <v>179</v>
      </c>
      <c r="AJ79" s="36" t="s">
        <v>179</v>
      </c>
      <c r="AK79" s="36" t="s">
        <v>179</v>
      </c>
      <c r="AL79" s="36" t="s">
        <v>179</v>
      </c>
      <c r="AM79" s="36" t="s">
        <v>179</v>
      </c>
      <c r="AN79" s="36" t="s">
        <v>179</v>
      </c>
      <c r="AO79" s="36" t="s">
        <v>179</v>
      </c>
      <c r="AP79" s="36" t="s">
        <v>179</v>
      </c>
    </row>
    <row r="80" spans="1:42" s="22" customFormat="1" ht="45" x14ac:dyDescent="0.25">
      <c r="A80" s="382">
        <v>0</v>
      </c>
      <c r="B80" s="382">
        <v>0</v>
      </c>
      <c r="C80" s="382">
        <v>0</v>
      </c>
      <c r="D80" s="382">
        <v>0</v>
      </c>
      <c r="E80" s="383">
        <v>0</v>
      </c>
      <c r="F80" s="382">
        <v>0</v>
      </c>
      <c r="G80" s="382">
        <v>0</v>
      </c>
      <c r="H80" s="384">
        <v>0</v>
      </c>
      <c r="I80" s="39"/>
      <c r="J80" s="405"/>
      <c r="K80" s="39"/>
      <c r="L80" s="39"/>
      <c r="M80" s="39"/>
      <c r="N80" s="384">
        <f t="shared" si="2"/>
        <v>0</v>
      </c>
      <c r="O80" s="384">
        <f t="shared" si="2"/>
        <v>0</v>
      </c>
      <c r="P80" s="384">
        <f t="shared" si="2"/>
        <v>0</v>
      </c>
      <c r="Q80" s="39"/>
      <c r="R80" s="39"/>
      <c r="S80" s="384">
        <f t="shared" si="3"/>
        <v>0</v>
      </c>
      <c r="T80" s="33" t="s">
        <v>2160</v>
      </c>
      <c r="U80" s="33" t="s">
        <v>2161</v>
      </c>
      <c r="V80" s="33">
        <v>1</v>
      </c>
      <c r="W80" s="36">
        <v>1</v>
      </c>
      <c r="X80" s="36"/>
      <c r="Y80" s="36">
        <v>1</v>
      </c>
      <c r="Z80" s="36"/>
      <c r="AA80" s="386">
        <v>270</v>
      </c>
      <c r="AB80" s="36"/>
      <c r="AC80" s="36"/>
      <c r="AD80" s="36" t="s">
        <v>2162</v>
      </c>
      <c r="AE80" s="36">
        <v>0</v>
      </c>
      <c r="AF80" s="36">
        <v>0</v>
      </c>
      <c r="AG80" s="36" t="s">
        <v>179</v>
      </c>
      <c r="AH80" s="36" t="s">
        <v>179</v>
      </c>
      <c r="AI80" s="36" t="s">
        <v>179</v>
      </c>
      <c r="AJ80" s="36" t="s">
        <v>179</v>
      </c>
      <c r="AK80" s="36" t="s">
        <v>179</v>
      </c>
      <c r="AL80" s="36" t="s">
        <v>179</v>
      </c>
      <c r="AM80" s="36" t="s">
        <v>179</v>
      </c>
      <c r="AN80" s="36">
        <v>0</v>
      </c>
      <c r="AO80" s="36">
        <v>0</v>
      </c>
      <c r="AP80" s="36">
        <v>0</v>
      </c>
    </row>
    <row r="81" spans="1:42" s="22" customFormat="1" ht="48" x14ac:dyDescent="0.25">
      <c r="A81" s="382">
        <v>0</v>
      </c>
      <c r="B81" s="382">
        <v>0</v>
      </c>
      <c r="C81" s="382">
        <v>0</v>
      </c>
      <c r="D81" s="382">
        <v>0</v>
      </c>
      <c r="E81" s="383">
        <v>0</v>
      </c>
      <c r="F81" s="382">
        <v>0</v>
      </c>
      <c r="G81" s="382">
        <v>0</v>
      </c>
      <c r="H81" s="384">
        <v>0</v>
      </c>
      <c r="I81" s="39"/>
      <c r="J81" s="405"/>
      <c r="K81" s="39"/>
      <c r="L81" s="39"/>
      <c r="M81" s="39"/>
      <c r="N81" s="384">
        <f t="shared" si="2"/>
        <v>0</v>
      </c>
      <c r="O81" s="384">
        <f t="shared" si="2"/>
        <v>0</v>
      </c>
      <c r="P81" s="384">
        <f t="shared" si="2"/>
        <v>0</v>
      </c>
      <c r="Q81" s="39"/>
      <c r="R81" s="39"/>
      <c r="S81" s="384">
        <f t="shared" si="3"/>
        <v>0</v>
      </c>
      <c r="T81" s="33" t="s">
        <v>2163</v>
      </c>
      <c r="U81" s="33" t="s">
        <v>2164</v>
      </c>
      <c r="V81" s="33">
        <v>1</v>
      </c>
      <c r="W81" s="36">
        <v>0</v>
      </c>
      <c r="X81" s="36"/>
      <c r="Y81" s="36">
        <v>0</v>
      </c>
      <c r="Z81" s="36"/>
      <c r="AA81" s="386">
        <v>330</v>
      </c>
      <c r="AB81" s="36"/>
      <c r="AC81" s="36"/>
      <c r="AD81" s="36" t="s">
        <v>2165</v>
      </c>
      <c r="AE81" s="36">
        <v>0</v>
      </c>
      <c r="AF81" s="36" t="s">
        <v>179</v>
      </c>
      <c r="AG81" s="36" t="s">
        <v>179</v>
      </c>
      <c r="AH81" s="36" t="s">
        <v>179</v>
      </c>
      <c r="AI81" s="36" t="s">
        <v>179</v>
      </c>
      <c r="AJ81" s="36" t="s">
        <v>179</v>
      </c>
      <c r="AK81" s="36" t="s">
        <v>179</v>
      </c>
      <c r="AL81" s="36" t="s">
        <v>179</v>
      </c>
      <c r="AM81" s="36" t="s">
        <v>179</v>
      </c>
      <c r="AN81" s="36" t="s">
        <v>179</v>
      </c>
      <c r="AO81" s="36" t="s">
        <v>179</v>
      </c>
      <c r="AP81" s="36" t="s">
        <v>179</v>
      </c>
    </row>
    <row r="82" spans="1:42" s="22" customFormat="1" ht="60" x14ac:dyDescent="0.25">
      <c r="A82" s="382">
        <v>0</v>
      </c>
      <c r="B82" s="382">
        <v>0</v>
      </c>
      <c r="C82" s="382">
        <v>0</v>
      </c>
      <c r="D82" s="382">
        <v>231111</v>
      </c>
      <c r="E82" s="177">
        <v>221002</v>
      </c>
      <c r="F82" s="388">
        <v>2008050000518</v>
      </c>
      <c r="G82" s="382" t="s">
        <v>2166</v>
      </c>
      <c r="H82" s="384">
        <v>6286000000</v>
      </c>
      <c r="I82" s="39">
        <f>6286000000+4528127732+655838814</f>
        <v>11469966546</v>
      </c>
      <c r="J82" s="405"/>
      <c r="K82" s="39"/>
      <c r="L82" s="39"/>
      <c r="M82" s="39"/>
      <c r="N82" s="384">
        <f t="shared" si="2"/>
        <v>6286000000</v>
      </c>
      <c r="O82" s="384">
        <f t="shared" si="2"/>
        <v>11469966546</v>
      </c>
      <c r="P82" s="384">
        <f t="shared" si="2"/>
        <v>0</v>
      </c>
      <c r="Q82" s="39">
        <f>1697715897+115000000+1127292354+76000000</f>
        <v>3016008251</v>
      </c>
      <c r="R82" s="39"/>
      <c r="S82" s="384">
        <f t="shared" si="3"/>
        <v>3016008251</v>
      </c>
      <c r="T82" s="33">
        <v>0</v>
      </c>
      <c r="U82" s="33">
        <v>0</v>
      </c>
      <c r="V82" s="33">
        <v>0</v>
      </c>
      <c r="W82" s="36"/>
      <c r="X82" s="36"/>
      <c r="Y82" s="36"/>
      <c r="Z82" s="36"/>
      <c r="AA82" s="386">
        <v>0</v>
      </c>
      <c r="AB82" s="36"/>
      <c r="AC82" s="36"/>
      <c r="AD82" s="36"/>
      <c r="AE82" s="36">
        <v>0</v>
      </c>
      <c r="AF82" s="36">
        <v>0</v>
      </c>
      <c r="AG82" s="36">
        <v>0</v>
      </c>
      <c r="AH82" s="36">
        <v>0</v>
      </c>
      <c r="AI82" s="36">
        <v>0</v>
      </c>
      <c r="AJ82" s="36">
        <v>0</v>
      </c>
      <c r="AK82" s="36">
        <v>0</v>
      </c>
      <c r="AL82" s="36">
        <v>0</v>
      </c>
      <c r="AM82" s="36">
        <v>0</v>
      </c>
      <c r="AN82" s="36">
        <v>0</v>
      </c>
      <c r="AO82" s="36">
        <v>0</v>
      </c>
      <c r="AP82" s="36">
        <v>0</v>
      </c>
    </row>
    <row r="83" spans="1:42" s="22" customFormat="1" ht="120" x14ac:dyDescent="0.25">
      <c r="A83" s="382">
        <v>0</v>
      </c>
      <c r="B83" s="382">
        <v>0</v>
      </c>
      <c r="C83" s="382">
        <v>0</v>
      </c>
      <c r="D83" s="382">
        <v>0</v>
      </c>
      <c r="E83" s="382">
        <v>0</v>
      </c>
      <c r="F83" s="382">
        <v>0</v>
      </c>
      <c r="G83" s="382">
        <v>0</v>
      </c>
      <c r="H83" s="384">
        <v>0</v>
      </c>
      <c r="I83" s="39"/>
      <c r="J83" s="405"/>
      <c r="K83" s="39"/>
      <c r="L83" s="39"/>
      <c r="M83" s="39"/>
      <c r="N83" s="384">
        <f t="shared" si="2"/>
        <v>0</v>
      </c>
      <c r="O83" s="384">
        <f t="shared" si="2"/>
        <v>0</v>
      </c>
      <c r="P83" s="384">
        <f t="shared" si="2"/>
        <v>0</v>
      </c>
      <c r="Q83" s="39"/>
      <c r="R83" s="39"/>
      <c r="S83" s="384">
        <f t="shared" si="3"/>
        <v>0</v>
      </c>
      <c r="T83" s="33" t="s">
        <v>2167</v>
      </c>
      <c r="U83" s="33" t="s">
        <v>2168</v>
      </c>
      <c r="V83" s="33">
        <v>13</v>
      </c>
      <c r="W83" s="36">
        <v>13</v>
      </c>
      <c r="X83" s="36"/>
      <c r="Y83" s="36">
        <v>13</v>
      </c>
      <c r="Z83" s="36"/>
      <c r="AA83" s="386">
        <v>180</v>
      </c>
      <c r="AB83" s="36"/>
      <c r="AC83" s="36"/>
      <c r="AD83" s="36" t="s">
        <v>2169</v>
      </c>
      <c r="AE83" s="36">
        <v>0</v>
      </c>
      <c r="AF83" s="36">
        <v>0</v>
      </c>
      <c r="AG83" s="36">
        <v>0</v>
      </c>
      <c r="AH83" s="36">
        <v>0</v>
      </c>
      <c r="AI83" s="36" t="s">
        <v>179</v>
      </c>
      <c r="AJ83" s="36" t="s">
        <v>179</v>
      </c>
      <c r="AK83" s="36" t="s">
        <v>179</v>
      </c>
      <c r="AL83" s="36" t="s">
        <v>179</v>
      </c>
      <c r="AM83" s="36" t="s">
        <v>179</v>
      </c>
      <c r="AN83" s="36" t="s">
        <v>179</v>
      </c>
      <c r="AO83" s="36">
        <v>0</v>
      </c>
      <c r="AP83" s="36">
        <v>0</v>
      </c>
    </row>
    <row r="84" spans="1:42" s="22" customFormat="1" ht="66" customHeight="1" x14ac:dyDescent="0.25">
      <c r="A84" s="382">
        <v>0</v>
      </c>
      <c r="B84" s="382">
        <v>0</v>
      </c>
      <c r="C84" s="382">
        <v>0</v>
      </c>
      <c r="D84" s="382">
        <v>0</v>
      </c>
      <c r="E84" s="382">
        <v>0</v>
      </c>
      <c r="F84" s="382">
        <v>0</v>
      </c>
      <c r="G84" s="382">
        <v>0</v>
      </c>
      <c r="H84" s="384">
        <v>0</v>
      </c>
      <c r="I84" s="39"/>
      <c r="J84" s="405"/>
      <c r="K84" s="39"/>
      <c r="L84" s="39"/>
      <c r="M84" s="39"/>
      <c r="N84" s="384">
        <f t="shared" si="2"/>
        <v>0</v>
      </c>
      <c r="O84" s="384">
        <f t="shared" si="2"/>
        <v>0</v>
      </c>
      <c r="P84" s="384">
        <f t="shared" si="2"/>
        <v>0</v>
      </c>
      <c r="Q84" s="39"/>
      <c r="R84" s="39"/>
      <c r="S84" s="384">
        <f t="shared" si="3"/>
        <v>0</v>
      </c>
      <c r="T84" s="33" t="s">
        <v>2170</v>
      </c>
      <c r="U84" s="33" t="s">
        <v>2171</v>
      </c>
      <c r="V84" s="33">
        <v>6</v>
      </c>
      <c r="W84" s="36">
        <v>6</v>
      </c>
      <c r="X84" s="36"/>
      <c r="Y84" s="36">
        <v>6</v>
      </c>
      <c r="Z84" s="36"/>
      <c r="AA84" s="386">
        <v>365</v>
      </c>
      <c r="AB84" s="36"/>
      <c r="AC84" s="36"/>
      <c r="AD84" s="36" t="s">
        <v>2172</v>
      </c>
      <c r="AE84" s="36" t="s">
        <v>179</v>
      </c>
      <c r="AF84" s="36" t="s">
        <v>179</v>
      </c>
      <c r="AG84" s="36" t="s">
        <v>179</v>
      </c>
      <c r="AH84" s="36" t="s">
        <v>179</v>
      </c>
      <c r="AI84" s="36" t="s">
        <v>179</v>
      </c>
      <c r="AJ84" s="36" t="s">
        <v>179</v>
      </c>
      <c r="AK84" s="36" t="s">
        <v>179</v>
      </c>
      <c r="AL84" s="36" t="s">
        <v>179</v>
      </c>
      <c r="AM84" s="36" t="s">
        <v>179</v>
      </c>
      <c r="AN84" s="36" t="s">
        <v>179</v>
      </c>
      <c r="AO84" s="36" t="s">
        <v>179</v>
      </c>
      <c r="AP84" s="36" t="s">
        <v>179</v>
      </c>
    </row>
    <row r="85" spans="1:42" s="22" customFormat="1" ht="63" customHeight="1" x14ac:dyDescent="0.25">
      <c r="A85" s="386" t="s">
        <v>78</v>
      </c>
      <c r="B85" s="386" t="s">
        <v>2005</v>
      </c>
      <c r="C85" s="386" t="s">
        <v>2019</v>
      </c>
      <c r="D85" s="386">
        <v>231220000</v>
      </c>
      <c r="E85" s="406" t="s">
        <v>2173</v>
      </c>
      <c r="F85" s="386" t="s">
        <v>2174</v>
      </c>
      <c r="G85" s="386" t="s">
        <v>2175</v>
      </c>
      <c r="H85" s="384">
        <v>0</v>
      </c>
      <c r="I85" s="39">
        <f>492000000+600000000+539966758</f>
        <v>1631966758</v>
      </c>
      <c r="J85" s="39"/>
      <c r="K85" s="39"/>
      <c r="L85" s="39"/>
      <c r="M85" s="39"/>
      <c r="N85" s="384">
        <f t="shared" si="2"/>
        <v>0</v>
      </c>
      <c r="O85" s="384">
        <f t="shared" si="2"/>
        <v>1631966758</v>
      </c>
      <c r="P85" s="384">
        <f t="shared" si="2"/>
        <v>0</v>
      </c>
      <c r="Q85" s="39">
        <v>0</v>
      </c>
      <c r="R85" s="39"/>
      <c r="S85" s="384">
        <f t="shared" si="3"/>
        <v>0</v>
      </c>
      <c r="T85" s="33">
        <v>0</v>
      </c>
      <c r="U85" s="33">
        <v>0</v>
      </c>
      <c r="V85" s="33">
        <v>0</v>
      </c>
      <c r="W85" s="36"/>
      <c r="X85" s="36"/>
      <c r="Y85" s="36"/>
      <c r="Z85" s="36"/>
      <c r="AA85" s="386">
        <v>0</v>
      </c>
      <c r="AB85" s="36"/>
      <c r="AC85" s="36"/>
      <c r="AD85" s="36"/>
      <c r="AE85" s="36">
        <v>0</v>
      </c>
      <c r="AF85" s="36">
        <v>0</v>
      </c>
      <c r="AG85" s="36">
        <v>0</v>
      </c>
      <c r="AH85" s="36">
        <v>0</v>
      </c>
      <c r="AI85" s="36">
        <v>0</v>
      </c>
      <c r="AJ85" s="36">
        <v>0</v>
      </c>
      <c r="AK85" s="36">
        <v>0</v>
      </c>
      <c r="AL85" s="36">
        <v>0</v>
      </c>
      <c r="AM85" s="36">
        <v>0</v>
      </c>
      <c r="AN85" s="36">
        <v>0</v>
      </c>
      <c r="AO85" s="36">
        <v>0</v>
      </c>
      <c r="AP85" s="36">
        <v>0</v>
      </c>
    </row>
    <row r="86" spans="1:42" s="22" customFormat="1" ht="46.5" customHeight="1" x14ac:dyDescent="0.25">
      <c r="A86" s="386">
        <v>0</v>
      </c>
      <c r="B86" s="386">
        <v>0</v>
      </c>
      <c r="C86" s="386">
        <v>0</v>
      </c>
      <c r="D86" s="386">
        <v>0</v>
      </c>
      <c r="E86" s="406">
        <v>0</v>
      </c>
      <c r="F86" s="386">
        <v>0</v>
      </c>
      <c r="G86" s="386">
        <v>0</v>
      </c>
      <c r="H86" s="384">
        <v>0</v>
      </c>
      <c r="I86" s="39"/>
      <c r="J86" s="39"/>
      <c r="K86" s="39"/>
      <c r="L86" s="39"/>
      <c r="M86" s="39"/>
      <c r="N86" s="384">
        <f t="shared" si="2"/>
        <v>0</v>
      </c>
      <c r="O86" s="384">
        <f t="shared" si="2"/>
        <v>0</v>
      </c>
      <c r="P86" s="384">
        <f t="shared" si="2"/>
        <v>0</v>
      </c>
      <c r="Q86" s="39"/>
      <c r="R86" s="39"/>
      <c r="S86" s="384">
        <f t="shared" si="3"/>
        <v>0</v>
      </c>
      <c r="T86" s="33" t="s">
        <v>2176</v>
      </c>
      <c r="U86" s="33" t="s">
        <v>522</v>
      </c>
      <c r="V86" s="33">
        <v>3</v>
      </c>
      <c r="W86" s="36"/>
      <c r="X86" s="36"/>
      <c r="Y86" s="36"/>
      <c r="Z86" s="36"/>
      <c r="AA86" s="386">
        <v>210</v>
      </c>
      <c r="AB86" s="36"/>
      <c r="AC86" s="36"/>
      <c r="AD86" s="36"/>
      <c r="AE86" s="36" t="s">
        <v>192</v>
      </c>
      <c r="AF86" s="36" t="s">
        <v>192</v>
      </c>
      <c r="AG86" s="36" t="s">
        <v>192</v>
      </c>
      <c r="AH86" s="36" t="s">
        <v>192</v>
      </c>
      <c r="AI86" s="36" t="s">
        <v>192</v>
      </c>
      <c r="AJ86" s="36" t="s">
        <v>192</v>
      </c>
      <c r="AK86" s="36" t="s">
        <v>192</v>
      </c>
      <c r="AL86" s="36">
        <v>0</v>
      </c>
      <c r="AM86" s="36">
        <v>0</v>
      </c>
      <c r="AN86" s="36">
        <v>0</v>
      </c>
      <c r="AO86" s="36">
        <v>0</v>
      </c>
      <c r="AP86" s="36">
        <v>0</v>
      </c>
    </row>
    <row r="87" spans="1:42" s="22" customFormat="1" ht="36" x14ac:dyDescent="0.25">
      <c r="A87" s="386">
        <v>0</v>
      </c>
      <c r="B87" s="386">
        <v>0</v>
      </c>
      <c r="C87" s="386">
        <v>0</v>
      </c>
      <c r="D87" s="386">
        <v>0</v>
      </c>
      <c r="E87" s="406">
        <v>0</v>
      </c>
      <c r="F87" s="386">
        <v>0</v>
      </c>
      <c r="G87" s="386">
        <v>0</v>
      </c>
      <c r="H87" s="384">
        <v>0</v>
      </c>
      <c r="I87" s="39"/>
      <c r="J87" s="39"/>
      <c r="K87" s="39"/>
      <c r="L87" s="39"/>
      <c r="M87" s="39"/>
      <c r="N87" s="384">
        <f t="shared" si="2"/>
        <v>0</v>
      </c>
      <c r="O87" s="384">
        <f t="shared" si="2"/>
        <v>0</v>
      </c>
      <c r="P87" s="384">
        <f t="shared" si="2"/>
        <v>0</v>
      </c>
      <c r="Q87" s="39"/>
      <c r="R87" s="39"/>
      <c r="S87" s="384">
        <f t="shared" si="3"/>
        <v>0</v>
      </c>
      <c r="T87" s="33" t="s">
        <v>2177</v>
      </c>
      <c r="U87" s="33" t="s">
        <v>522</v>
      </c>
      <c r="V87" s="33">
        <v>3</v>
      </c>
      <c r="W87" s="36">
        <v>8</v>
      </c>
      <c r="X87" s="36"/>
      <c r="Y87" s="36">
        <v>8</v>
      </c>
      <c r="Z87" s="36"/>
      <c r="AA87" s="386">
        <v>360</v>
      </c>
      <c r="AB87" s="36">
        <v>180</v>
      </c>
      <c r="AC87" s="36"/>
      <c r="AD87" s="36"/>
      <c r="AE87" s="36" t="s">
        <v>192</v>
      </c>
      <c r="AF87" s="36" t="s">
        <v>192</v>
      </c>
      <c r="AG87" s="36" t="s">
        <v>192</v>
      </c>
      <c r="AH87" s="36" t="s">
        <v>192</v>
      </c>
      <c r="AI87" s="36" t="s">
        <v>192</v>
      </c>
      <c r="AJ87" s="36" t="s">
        <v>192</v>
      </c>
      <c r="AK87" s="36" t="s">
        <v>192</v>
      </c>
      <c r="AL87" s="36" t="s">
        <v>192</v>
      </c>
      <c r="AM87" s="36" t="s">
        <v>192</v>
      </c>
      <c r="AN87" s="36" t="s">
        <v>192</v>
      </c>
      <c r="AO87" s="36" t="s">
        <v>192</v>
      </c>
      <c r="AP87" s="36" t="s">
        <v>192</v>
      </c>
    </row>
    <row r="88" spans="1:42" s="22" customFormat="1" ht="48" x14ac:dyDescent="0.25">
      <c r="A88" s="386">
        <v>0</v>
      </c>
      <c r="B88" s="386">
        <v>0</v>
      </c>
      <c r="C88" s="386">
        <v>0</v>
      </c>
      <c r="D88" s="386">
        <v>0</v>
      </c>
      <c r="E88" s="406">
        <v>0</v>
      </c>
      <c r="F88" s="386">
        <v>0</v>
      </c>
      <c r="G88" s="386">
        <v>0</v>
      </c>
      <c r="H88" s="384">
        <v>0</v>
      </c>
      <c r="I88" s="39"/>
      <c r="J88" s="39"/>
      <c r="K88" s="39"/>
      <c r="L88" s="39"/>
      <c r="M88" s="39"/>
      <c r="N88" s="384">
        <f t="shared" si="2"/>
        <v>0</v>
      </c>
      <c r="O88" s="384">
        <f t="shared" si="2"/>
        <v>0</v>
      </c>
      <c r="P88" s="384">
        <f t="shared" si="2"/>
        <v>0</v>
      </c>
      <c r="Q88" s="39"/>
      <c r="R88" s="39"/>
      <c r="S88" s="384">
        <f t="shared" si="3"/>
        <v>0</v>
      </c>
      <c r="T88" s="33" t="s">
        <v>2178</v>
      </c>
      <c r="U88" s="33" t="s">
        <v>522</v>
      </c>
      <c r="V88" s="33">
        <v>35</v>
      </c>
      <c r="W88" s="36"/>
      <c r="X88" s="36"/>
      <c r="Y88" s="36"/>
      <c r="Z88" s="36"/>
      <c r="AA88" s="386">
        <v>360</v>
      </c>
      <c r="AB88" s="36"/>
      <c r="AC88" s="36"/>
      <c r="AD88" s="36"/>
      <c r="AE88" s="36" t="s">
        <v>192</v>
      </c>
      <c r="AF88" s="36" t="s">
        <v>192</v>
      </c>
      <c r="AG88" s="36" t="s">
        <v>192</v>
      </c>
      <c r="AH88" s="36" t="s">
        <v>192</v>
      </c>
      <c r="AI88" s="36" t="s">
        <v>192</v>
      </c>
      <c r="AJ88" s="36" t="s">
        <v>192</v>
      </c>
      <c r="AK88" s="36" t="s">
        <v>192</v>
      </c>
      <c r="AL88" s="36" t="s">
        <v>192</v>
      </c>
      <c r="AM88" s="36" t="s">
        <v>192</v>
      </c>
      <c r="AN88" s="36" t="s">
        <v>192</v>
      </c>
      <c r="AO88" s="36" t="s">
        <v>192</v>
      </c>
      <c r="AP88" s="36" t="s">
        <v>192</v>
      </c>
    </row>
    <row r="89" spans="1:42" s="22" customFormat="1" ht="60" x14ac:dyDescent="0.25">
      <c r="A89" s="386">
        <v>0</v>
      </c>
      <c r="B89" s="386">
        <v>0</v>
      </c>
      <c r="C89" s="386">
        <v>0</v>
      </c>
      <c r="D89" s="386">
        <v>0</v>
      </c>
      <c r="E89" s="406">
        <v>0</v>
      </c>
      <c r="F89" s="386">
        <v>0</v>
      </c>
      <c r="G89" s="386">
        <v>0</v>
      </c>
      <c r="H89" s="384">
        <v>0</v>
      </c>
      <c r="I89" s="39"/>
      <c r="J89" s="39"/>
      <c r="K89" s="39"/>
      <c r="L89" s="39"/>
      <c r="M89" s="39"/>
      <c r="N89" s="384">
        <f t="shared" si="2"/>
        <v>0</v>
      </c>
      <c r="O89" s="384">
        <f t="shared" si="2"/>
        <v>0</v>
      </c>
      <c r="P89" s="384">
        <f t="shared" si="2"/>
        <v>0</v>
      </c>
      <c r="Q89" s="39"/>
      <c r="R89" s="39"/>
      <c r="S89" s="384">
        <f t="shared" si="3"/>
        <v>0</v>
      </c>
      <c r="T89" s="33" t="s">
        <v>2179</v>
      </c>
      <c r="U89" s="33" t="s">
        <v>522</v>
      </c>
      <c r="V89" s="33">
        <v>1</v>
      </c>
      <c r="W89" s="36"/>
      <c r="X89" s="36"/>
      <c r="Y89" s="36"/>
      <c r="Z89" s="36"/>
      <c r="AA89" s="386">
        <v>270</v>
      </c>
      <c r="AB89" s="36">
        <v>180</v>
      </c>
      <c r="AC89" s="36"/>
      <c r="AD89" s="36" t="s">
        <v>2180</v>
      </c>
      <c r="AE89" s="36">
        <v>0</v>
      </c>
      <c r="AF89" s="36">
        <v>0</v>
      </c>
      <c r="AG89" s="36">
        <v>0</v>
      </c>
      <c r="AH89" s="36" t="s">
        <v>192</v>
      </c>
      <c r="AI89" s="36" t="s">
        <v>192</v>
      </c>
      <c r="AJ89" s="36" t="s">
        <v>192</v>
      </c>
      <c r="AK89" s="36" t="s">
        <v>192</v>
      </c>
      <c r="AL89" s="36" t="s">
        <v>192</v>
      </c>
      <c r="AM89" s="36" t="s">
        <v>192</v>
      </c>
      <c r="AN89" s="36" t="s">
        <v>192</v>
      </c>
      <c r="AO89" s="36" t="s">
        <v>192</v>
      </c>
      <c r="AP89" s="36" t="s">
        <v>192</v>
      </c>
    </row>
    <row r="90" spans="1:42" s="22" customFormat="1" ht="65.25" customHeight="1" x14ac:dyDescent="0.25">
      <c r="A90" s="386">
        <v>0</v>
      </c>
      <c r="B90" s="386">
        <v>0</v>
      </c>
      <c r="C90" s="386">
        <v>0</v>
      </c>
      <c r="D90" s="386">
        <v>0</v>
      </c>
      <c r="E90" s="406">
        <v>0</v>
      </c>
      <c r="F90" s="386">
        <v>0</v>
      </c>
      <c r="G90" s="386">
        <v>0</v>
      </c>
      <c r="H90" s="384">
        <v>0</v>
      </c>
      <c r="I90" s="39"/>
      <c r="J90" s="39"/>
      <c r="K90" s="39"/>
      <c r="L90" s="39"/>
      <c r="M90" s="39"/>
      <c r="N90" s="384"/>
      <c r="O90" s="384"/>
      <c r="P90" s="384"/>
      <c r="Q90" s="39"/>
      <c r="R90" s="39"/>
      <c r="S90" s="384"/>
      <c r="T90" s="33" t="s">
        <v>2181</v>
      </c>
      <c r="U90" s="33" t="s">
        <v>522</v>
      </c>
      <c r="V90" s="33">
        <v>1</v>
      </c>
      <c r="W90" s="36"/>
      <c r="X90" s="36"/>
      <c r="Y90" s="36"/>
      <c r="Z90" s="36"/>
      <c r="AA90" s="386">
        <v>270</v>
      </c>
      <c r="AB90" s="36"/>
      <c r="AC90" s="36"/>
      <c r="AD90" s="36"/>
      <c r="AE90" s="36">
        <v>0</v>
      </c>
      <c r="AF90" s="36">
        <v>0</v>
      </c>
      <c r="AG90" s="36">
        <v>0</v>
      </c>
      <c r="AH90" s="36" t="s">
        <v>192</v>
      </c>
      <c r="AI90" s="36" t="s">
        <v>192</v>
      </c>
      <c r="AJ90" s="36" t="s">
        <v>192</v>
      </c>
      <c r="AK90" s="36" t="s">
        <v>192</v>
      </c>
      <c r="AL90" s="36" t="s">
        <v>192</v>
      </c>
      <c r="AM90" s="36" t="s">
        <v>192</v>
      </c>
      <c r="AN90" s="36" t="s">
        <v>192</v>
      </c>
      <c r="AO90" s="36" t="s">
        <v>192</v>
      </c>
      <c r="AP90" s="36" t="s">
        <v>192</v>
      </c>
    </row>
  </sheetData>
  <sheetProtection algorithmName="SHA-512" hashValue="rDfc+uDptzZZ7ukXwMw9LLjxGuWB4QvB6CirPBayhHq6zFTM0MxNQg00nIaJIuQFWHLNkanOeqKxRVb/jfTnRQ==" saltValue="NHt9zWtH9+2uRKYJWid4H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25" right="0.25" top="0.75" bottom="0.75" header="0.3" footer="0.3"/>
  <pageSetup scale="55" orientation="landscape" horizontalDpi="4294967295" verticalDpi="4294967295"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9"/>
  <sheetViews>
    <sheetView topLeftCell="H4" workbookViewId="0">
      <pane ySplit="5" topLeftCell="A9" activePane="bottomLeft" state="frozen"/>
      <selection activeCell="A4" sqref="A4"/>
      <selection pane="bottomLeft" activeCell="J18" sqref="J18"/>
    </sheetView>
  </sheetViews>
  <sheetFormatPr baseColWidth="10" defaultRowHeight="15" x14ac:dyDescent="0.25"/>
  <cols>
    <col min="1" max="1" width="15.7109375" style="1" customWidth="1"/>
    <col min="2" max="2" width="17.7109375" style="1" customWidth="1"/>
    <col min="3" max="3" width="18.7109375" style="1" customWidth="1"/>
    <col min="4" max="6" width="13.7109375" style="1" customWidth="1"/>
    <col min="7" max="7" width="14.5703125" style="1" customWidth="1"/>
    <col min="8" max="8" width="22.7109375" style="1" customWidth="1"/>
    <col min="9" max="10" width="14.7109375" style="1" customWidth="1"/>
    <col min="11" max="11" width="28.7109375" style="1" customWidth="1"/>
    <col min="12" max="16" width="11.7109375" style="1" customWidth="1"/>
    <col min="17" max="17" width="24.7109375" style="1" customWidth="1"/>
    <col min="18"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645">
        <v>2013</v>
      </c>
      <c r="B4" s="645"/>
      <c r="C4" s="645"/>
      <c r="D4" s="645"/>
      <c r="E4" s="645"/>
      <c r="F4" s="645"/>
      <c r="G4" s="645"/>
      <c r="H4" s="645"/>
      <c r="I4" s="645"/>
      <c r="J4" s="645"/>
      <c r="K4" s="645"/>
      <c r="L4" s="645"/>
      <c r="M4" s="645"/>
      <c r="N4" s="645"/>
      <c r="O4" s="645"/>
    </row>
    <row r="5" spans="1:21" x14ac:dyDescent="0.25">
      <c r="A5" s="193"/>
      <c r="B5" s="193"/>
      <c r="C5" s="193"/>
      <c r="D5" s="193"/>
      <c r="E5" s="193"/>
      <c r="F5" s="193"/>
      <c r="G5" s="193"/>
      <c r="H5" s="193"/>
      <c r="I5" s="193"/>
      <c r="J5" s="193"/>
      <c r="K5" s="193"/>
      <c r="L5" s="194"/>
      <c r="M5" s="182"/>
      <c r="N5" s="182"/>
      <c r="O5" s="182"/>
      <c r="P5" s="168"/>
      <c r="Q5" s="168"/>
    </row>
    <row r="6" spans="1:21" x14ac:dyDescent="0.25">
      <c r="A6" s="183" t="s">
        <v>4</v>
      </c>
      <c r="B6" s="712" t="s">
        <v>1977</v>
      </c>
      <c r="C6" s="712"/>
      <c r="D6" s="712"/>
      <c r="E6" s="712"/>
      <c r="F6" s="712"/>
      <c r="G6" s="712"/>
      <c r="H6" s="712"/>
      <c r="I6" s="712"/>
      <c r="J6" s="712"/>
      <c r="K6" s="712"/>
      <c r="L6" s="712"/>
      <c r="M6" s="712"/>
      <c r="N6" s="712"/>
      <c r="O6" s="712"/>
      <c r="P6" s="168"/>
      <c r="Q6" s="168"/>
    </row>
    <row r="7" spans="1:21"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21" ht="32.25" customHeight="1" x14ac:dyDescent="0.25">
      <c r="A8" s="638"/>
      <c r="B8" s="638"/>
      <c r="C8" s="638"/>
      <c r="D8" s="638"/>
      <c r="E8" s="638"/>
      <c r="F8" s="638"/>
      <c r="G8" s="638"/>
      <c r="H8" s="638"/>
      <c r="I8" s="644"/>
      <c r="J8" s="644"/>
      <c r="K8" s="638"/>
      <c r="L8" s="638"/>
      <c r="M8" s="638"/>
      <c r="N8" s="640"/>
      <c r="O8" s="640"/>
      <c r="P8" s="640"/>
      <c r="Q8" s="642"/>
    </row>
    <row r="9" spans="1:21" ht="120" x14ac:dyDescent="0.25">
      <c r="A9" s="37" t="s">
        <v>23</v>
      </c>
      <c r="B9" s="37" t="s">
        <v>24</v>
      </c>
      <c r="C9" s="37" t="s">
        <v>25</v>
      </c>
      <c r="D9" s="37">
        <v>211120000</v>
      </c>
      <c r="E9" s="37" t="s">
        <v>1991</v>
      </c>
      <c r="F9" s="127" t="s">
        <v>1978</v>
      </c>
      <c r="G9" s="37" t="s">
        <v>1979</v>
      </c>
      <c r="H9" s="37" t="s">
        <v>1980</v>
      </c>
      <c r="I9" s="40">
        <v>-100000000</v>
      </c>
      <c r="J9" s="170"/>
      <c r="K9" s="37" t="s">
        <v>1992</v>
      </c>
      <c r="L9" s="37">
        <v>40</v>
      </c>
      <c r="M9" s="37">
        <v>25</v>
      </c>
      <c r="N9" s="37"/>
      <c r="O9" s="37">
        <v>25</v>
      </c>
      <c r="P9" s="170"/>
      <c r="Q9" s="37" t="s">
        <v>1993</v>
      </c>
      <c r="R9" s="6"/>
      <c r="U9" s="7"/>
    </row>
  </sheetData>
  <sheetProtection algorithmName="SHA-512" hashValue="jOdcHzCgWD8KRDAsZXzluvGsav0GcppZu5642LypXIozpngKzHzEzJoYrj9XApqG58hmiFNy5kExuFzESRnesw==" saltValue="2qR/qyE/+1tGVAF+jPk/vw=="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3"/>
  <sheetViews>
    <sheetView showZeros="0" topLeftCell="W4" zoomScaleNormal="100" workbookViewId="0">
      <pane ySplit="5" topLeftCell="A12" activePane="bottomLeft" state="frozen"/>
      <selection activeCell="A4" sqref="A4"/>
      <selection pane="bottomLeft" activeCell="AD15" sqref="AD15"/>
    </sheetView>
  </sheetViews>
  <sheetFormatPr baseColWidth="10" defaultRowHeight="15" x14ac:dyDescent="0.25"/>
  <cols>
    <col min="1" max="1" width="15.7109375" style="1" customWidth="1"/>
    <col min="2" max="2" width="17.7109375" style="1" customWidth="1"/>
    <col min="3" max="3" width="18.7109375" style="1" customWidth="1"/>
    <col min="4" max="5" width="13.7109375" style="1" customWidth="1"/>
    <col min="6" max="6" width="10.7109375" style="1" customWidth="1"/>
    <col min="7" max="7" width="22.7109375" style="1" customWidth="1"/>
    <col min="8" max="19" width="14.7109375" style="1" customWidth="1"/>
    <col min="20" max="20" width="30.7109375" style="1" customWidth="1"/>
    <col min="21" max="21" width="12.7109375" style="1" customWidth="1"/>
    <col min="22" max="22" width="15" style="1" customWidth="1"/>
    <col min="23" max="29" width="12.7109375" style="1" customWidth="1"/>
    <col min="30" max="30" width="32" style="1" customWidth="1"/>
    <col min="31" max="38" width="5.7109375" style="1" customWidth="1"/>
    <col min="39" max="42" width="8.7109375" style="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717" t="s">
        <v>1</v>
      </c>
      <c r="B2" s="717"/>
      <c r="C2" s="717"/>
      <c r="D2" s="717"/>
      <c r="E2" s="717"/>
      <c r="F2" s="717"/>
      <c r="G2" s="717"/>
      <c r="H2" s="717"/>
      <c r="I2" s="717"/>
      <c r="J2" s="717"/>
      <c r="K2" s="717"/>
      <c r="L2" s="717"/>
      <c r="M2" s="717"/>
      <c r="N2" s="717"/>
      <c r="O2" s="717"/>
      <c r="P2" s="717"/>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x14ac:dyDescent="0.25">
      <c r="A3" s="717" t="s">
        <v>111</v>
      </c>
      <c r="B3" s="717"/>
      <c r="C3" s="717"/>
      <c r="D3" s="717"/>
      <c r="E3" s="717"/>
      <c r="F3" s="717"/>
      <c r="G3" s="717"/>
      <c r="H3" s="717"/>
      <c r="I3" s="717"/>
      <c r="J3" s="717"/>
      <c r="K3" s="717"/>
      <c r="L3" s="717"/>
      <c r="M3" s="717"/>
      <c r="N3" s="717"/>
      <c r="O3" s="717"/>
      <c r="P3" s="717"/>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1977</v>
      </c>
      <c r="D5" s="175"/>
      <c r="E5" s="175"/>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84" x14ac:dyDescent="0.25">
      <c r="A9" s="28" t="s">
        <v>23</v>
      </c>
      <c r="B9" s="28" t="s">
        <v>24</v>
      </c>
      <c r="C9" s="28" t="s">
        <v>25</v>
      </c>
      <c r="D9" s="28">
        <v>211120000</v>
      </c>
      <c r="E9" s="29" t="s">
        <v>1978</v>
      </c>
      <c r="F9" s="28" t="s">
        <v>1979</v>
      </c>
      <c r="G9" s="28" t="s">
        <v>1980</v>
      </c>
      <c r="H9" s="30">
        <v>100000000</v>
      </c>
      <c r="I9" s="32">
        <v>0</v>
      </c>
      <c r="J9" s="32"/>
      <c r="K9" s="32">
        <v>0</v>
      </c>
      <c r="L9" s="32">
        <v>0</v>
      </c>
      <c r="M9" s="32"/>
      <c r="N9" s="32">
        <f>H9+K9</f>
        <v>100000000</v>
      </c>
      <c r="O9" s="32">
        <f>I9+L9</f>
        <v>0</v>
      </c>
      <c r="P9" s="32">
        <f>J9+M9</f>
        <v>0</v>
      </c>
      <c r="Q9" s="32">
        <v>0</v>
      </c>
      <c r="R9" s="32"/>
      <c r="S9" s="32">
        <f>Q9+R9</f>
        <v>0</v>
      </c>
      <c r="T9" s="33">
        <v>0</v>
      </c>
      <c r="U9" s="33">
        <v>0</v>
      </c>
      <c r="V9" s="33">
        <v>0</v>
      </c>
      <c r="W9" s="35"/>
      <c r="X9" s="35"/>
      <c r="Y9" s="35"/>
      <c r="Z9" s="35"/>
      <c r="AA9" s="35">
        <v>0</v>
      </c>
      <c r="AB9" s="35"/>
      <c r="AC9" s="35"/>
      <c r="AD9" s="36" t="s">
        <v>1981</v>
      </c>
      <c r="AE9" s="36">
        <v>0</v>
      </c>
      <c r="AF9" s="36">
        <v>0</v>
      </c>
      <c r="AG9" s="36">
        <v>0</v>
      </c>
      <c r="AH9" s="36">
        <v>0</v>
      </c>
      <c r="AI9" s="36">
        <v>0</v>
      </c>
      <c r="AJ9" s="36">
        <v>0</v>
      </c>
      <c r="AK9" s="36">
        <v>0</v>
      </c>
      <c r="AL9" s="36">
        <v>0</v>
      </c>
      <c r="AM9" s="36">
        <v>0</v>
      </c>
      <c r="AN9" s="36">
        <v>0</v>
      </c>
      <c r="AO9" s="36">
        <v>0</v>
      </c>
      <c r="AP9" s="36">
        <v>0</v>
      </c>
    </row>
    <row r="10" spans="1:42" ht="275.25" customHeight="1" x14ac:dyDescent="0.25">
      <c r="A10" s="28">
        <v>0</v>
      </c>
      <c r="B10" s="28">
        <v>0</v>
      </c>
      <c r="C10" s="28">
        <v>0</v>
      </c>
      <c r="D10" s="28">
        <v>0</v>
      </c>
      <c r="E10" s="168"/>
      <c r="F10" s="28">
        <v>0</v>
      </c>
      <c r="G10" s="28">
        <v>0</v>
      </c>
      <c r="H10" s="30">
        <v>0</v>
      </c>
      <c r="I10" s="39"/>
      <c r="J10" s="39"/>
      <c r="K10" s="39"/>
      <c r="L10" s="39"/>
      <c r="M10" s="39"/>
      <c r="N10" s="32">
        <f t="shared" ref="N10:P13" si="0">H10+K10</f>
        <v>0</v>
      </c>
      <c r="O10" s="32">
        <f t="shared" si="0"/>
        <v>0</v>
      </c>
      <c r="P10" s="32">
        <f t="shared" si="0"/>
        <v>0</v>
      </c>
      <c r="Q10" s="39"/>
      <c r="R10" s="39">
        <v>0</v>
      </c>
      <c r="S10" s="32">
        <f t="shared" ref="S10:S13" si="1">Q10+R10</f>
        <v>0</v>
      </c>
      <c r="T10" s="33" t="s">
        <v>1982</v>
      </c>
      <c r="U10" s="33" t="s">
        <v>152</v>
      </c>
      <c r="V10" s="33">
        <v>1</v>
      </c>
      <c r="W10" s="36">
        <v>1</v>
      </c>
      <c r="X10" s="36"/>
      <c r="Y10" s="36" t="s">
        <v>1535</v>
      </c>
      <c r="Z10" s="36"/>
      <c r="AA10" s="35">
        <v>360</v>
      </c>
      <c r="AB10" s="36">
        <v>150</v>
      </c>
      <c r="AC10" s="36"/>
      <c r="AD10" s="36" t="s">
        <v>1983</v>
      </c>
      <c r="AE10" s="36">
        <v>0</v>
      </c>
      <c r="AF10" s="36" t="s">
        <v>179</v>
      </c>
      <c r="AG10" s="36" t="s">
        <v>179</v>
      </c>
      <c r="AH10" s="36" t="s">
        <v>179</v>
      </c>
      <c r="AI10" s="36" t="s">
        <v>179</v>
      </c>
      <c r="AJ10" s="36" t="s">
        <v>179</v>
      </c>
      <c r="AK10" s="36">
        <v>0</v>
      </c>
      <c r="AL10" s="36">
        <v>0</v>
      </c>
      <c r="AM10" s="36" t="s">
        <v>179</v>
      </c>
      <c r="AN10" s="36" t="s">
        <v>179</v>
      </c>
      <c r="AO10" s="36" t="s">
        <v>179</v>
      </c>
      <c r="AP10" s="36">
        <v>0</v>
      </c>
    </row>
    <row r="11" spans="1:42" ht="231.75" customHeight="1" x14ac:dyDescent="0.25">
      <c r="A11" s="28">
        <v>0</v>
      </c>
      <c r="B11" s="28">
        <v>0</v>
      </c>
      <c r="C11" s="28">
        <v>0</v>
      </c>
      <c r="D11" s="28">
        <v>0</v>
      </c>
      <c r="E11" s="28">
        <v>0</v>
      </c>
      <c r="F11" s="28">
        <v>0</v>
      </c>
      <c r="G11" s="28">
        <v>0</v>
      </c>
      <c r="H11" s="30">
        <v>0</v>
      </c>
      <c r="I11" s="39"/>
      <c r="J11" s="39"/>
      <c r="K11" s="39"/>
      <c r="L11" s="39"/>
      <c r="M11" s="39"/>
      <c r="N11" s="32">
        <f t="shared" si="0"/>
        <v>0</v>
      </c>
      <c r="O11" s="32">
        <f t="shared" si="0"/>
        <v>0</v>
      </c>
      <c r="P11" s="32">
        <f t="shared" si="0"/>
        <v>0</v>
      </c>
      <c r="Q11" s="39"/>
      <c r="R11" s="39"/>
      <c r="S11" s="32">
        <f t="shared" si="1"/>
        <v>0</v>
      </c>
      <c r="T11" s="33" t="s">
        <v>1984</v>
      </c>
      <c r="U11" s="33" t="s">
        <v>152</v>
      </c>
      <c r="V11" s="33">
        <v>2</v>
      </c>
      <c r="W11" s="36">
        <v>2</v>
      </c>
      <c r="X11" s="36"/>
      <c r="Y11" s="36" t="s">
        <v>1526</v>
      </c>
      <c r="Z11" s="36"/>
      <c r="AA11" s="35">
        <v>360</v>
      </c>
      <c r="AB11" s="36">
        <v>60</v>
      </c>
      <c r="AC11" s="36"/>
      <c r="AD11" s="36" t="s">
        <v>1985</v>
      </c>
      <c r="AE11" s="36">
        <v>0</v>
      </c>
      <c r="AF11" s="36">
        <v>0</v>
      </c>
      <c r="AG11" s="36">
        <v>0</v>
      </c>
      <c r="AH11" s="36">
        <v>0</v>
      </c>
      <c r="AI11" s="36" t="s">
        <v>179</v>
      </c>
      <c r="AJ11" s="36" t="s">
        <v>179</v>
      </c>
      <c r="AK11" s="36" t="s">
        <v>179</v>
      </c>
      <c r="AL11" s="36">
        <v>0</v>
      </c>
      <c r="AM11" s="36" t="s">
        <v>179</v>
      </c>
      <c r="AN11" s="36" t="s">
        <v>179</v>
      </c>
      <c r="AO11" s="36" t="s">
        <v>179</v>
      </c>
      <c r="AP11" s="36">
        <v>0</v>
      </c>
    </row>
    <row r="12" spans="1:42" ht="93" customHeight="1" x14ac:dyDescent="0.25">
      <c r="A12" s="28">
        <v>0</v>
      </c>
      <c r="B12" s="28">
        <v>0</v>
      </c>
      <c r="C12" s="28">
        <v>0</v>
      </c>
      <c r="D12" s="28">
        <v>0</v>
      </c>
      <c r="E12" s="28">
        <v>0</v>
      </c>
      <c r="F12" s="28">
        <v>0</v>
      </c>
      <c r="G12" s="28">
        <v>0</v>
      </c>
      <c r="H12" s="30">
        <v>0</v>
      </c>
      <c r="I12" s="39"/>
      <c r="J12" s="39"/>
      <c r="K12" s="39"/>
      <c r="L12" s="39"/>
      <c r="M12" s="39"/>
      <c r="N12" s="32">
        <f t="shared" si="0"/>
        <v>0</v>
      </c>
      <c r="O12" s="32">
        <f t="shared" si="0"/>
        <v>0</v>
      </c>
      <c r="P12" s="32">
        <f t="shared" si="0"/>
        <v>0</v>
      </c>
      <c r="Q12" s="39"/>
      <c r="R12" s="39"/>
      <c r="S12" s="32">
        <f t="shared" si="1"/>
        <v>0</v>
      </c>
      <c r="T12" s="33" t="s">
        <v>1986</v>
      </c>
      <c r="U12" s="33" t="s">
        <v>152</v>
      </c>
      <c r="V12" s="33" t="s">
        <v>1987</v>
      </c>
      <c r="W12" s="36"/>
      <c r="X12" s="36"/>
      <c r="Y12" s="36">
        <v>10</v>
      </c>
      <c r="Z12" s="36"/>
      <c r="AA12" s="35">
        <v>360</v>
      </c>
      <c r="AB12" s="36">
        <v>180</v>
      </c>
      <c r="AC12" s="36"/>
      <c r="AD12" s="36" t="s">
        <v>1988</v>
      </c>
      <c r="AE12" s="36" t="s">
        <v>179</v>
      </c>
      <c r="AF12" s="36" t="s">
        <v>179</v>
      </c>
      <c r="AG12" s="36" t="s">
        <v>179</v>
      </c>
      <c r="AH12" s="36" t="s">
        <v>179</v>
      </c>
      <c r="AI12" s="36" t="s">
        <v>179</v>
      </c>
      <c r="AJ12" s="36" t="s">
        <v>179</v>
      </c>
      <c r="AK12" s="36" t="s">
        <v>179</v>
      </c>
      <c r="AL12" s="36" t="s">
        <v>179</v>
      </c>
      <c r="AM12" s="36" t="s">
        <v>179</v>
      </c>
      <c r="AN12" s="36" t="s">
        <v>179</v>
      </c>
      <c r="AO12" s="36" t="s">
        <v>179</v>
      </c>
      <c r="AP12" s="36" t="s">
        <v>179</v>
      </c>
    </row>
    <row r="13" spans="1:42" ht="142.5" customHeight="1" x14ac:dyDescent="0.25">
      <c r="A13" s="28">
        <v>0</v>
      </c>
      <c r="B13" s="28">
        <v>0</v>
      </c>
      <c r="C13" s="28">
        <v>0</v>
      </c>
      <c r="D13" s="28">
        <v>0</v>
      </c>
      <c r="E13" s="28">
        <v>0</v>
      </c>
      <c r="F13" s="28">
        <v>0</v>
      </c>
      <c r="G13" s="28">
        <v>0</v>
      </c>
      <c r="H13" s="30">
        <v>0</v>
      </c>
      <c r="I13" s="39"/>
      <c r="J13" s="39"/>
      <c r="K13" s="39"/>
      <c r="L13" s="39"/>
      <c r="M13" s="39"/>
      <c r="N13" s="32">
        <f t="shared" si="0"/>
        <v>0</v>
      </c>
      <c r="O13" s="32">
        <f t="shared" si="0"/>
        <v>0</v>
      </c>
      <c r="P13" s="32">
        <f t="shared" si="0"/>
        <v>0</v>
      </c>
      <c r="Q13" s="39"/>
      <c r="R13" s="39"/>
      <c r="S13" s="32">
        <f t="shared" si="1"/>
        <v>0</v>
      </c>
      <c r="T13" s="33" t="s">
        <v>1989</v>
      </c>
      <c r="U13" s="33" t="s">
        <v>152</v>
      </c>
      <c r="V13" s="33">
        <v>1</v>
      </c>
      <c r="W13" s="36">
        <v>1</v>
      </c>
      <c r="X13" s="36"/>
      <c r="Y13" s="36" t="s">
        <v>1526</v>
      </c>
      <c r="Z13" s="36"/>
      <c r="AA13" s="35">
        <v>180</v>
      </c>
      <c r="AB13" s="36">
        <v>30</v>
      </c>
      <c r="AC13" s="36"/>
      <c r="AD13" s="36" t="s">
        <v>1990</v>
      </c>
      <c r="AE13" s="36">
        <v>0</v>
      </c>
      <c r="AF13" s="36">
        <v>0</v>
      </c>
      <c r="AG13" s="36">
        <v>0</v>
      </c>
      <c r="AH13" s="36">
        <v>0</v>
      </c>
      <c r="AI13" s="36">
        <v>0</v>
      </c>
      <c r="AJ13" s="36" t="s">
        <v>179</v>
      </c>
      <c r="AK13" s="36" t="s">
        <v>179</v>
      </c>
      <c r="AL13" s="36" t="s">
        <v>179</v>
      </c>
      <c r="AM13" s="36" t="s">
        <v>179</v>
      </c>
      <c r="AN13" s="36" t="s">
        <v>179</v>
      </c>
      <c r="AO13" s="36" t="s">
        <v>179</v>
      </c>
      <c r="AP13" s="36">
        <v>0</v>
      </c>
    </row>
  </sheetData>
  <sheetProtection algorithmName="SHA-512" hashValue="kPfb7oveachZ1yavgDwyVP1WPxeQvo+a5GU2daX8BaPJtk0z2CaFAm/PkT1gA05DxZ4XOVjQWRMYcU0te1QLtw==" saltValue="zpZTc3qhrGYb8S8OUf43k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24"/>
  <sheetViews>
    <sheetView topLeftCell="A4" zoomScale="77" zoomScaleNormal="77" workbookViewId="0">
      <pane ySplit="5" topLeftCell="A9" activePane="bottomLeft" state="frozen"/>
      <selection activeCell="A4" sqref="A4"/>
      <selection pane="bottomLeft" activeCell="R21" sqref="R21"/>
    </sheetView>
  </sheetViews>
  <sheetFormatPr baseColWidth="10" defaultRowHeight="15" x14ac:dyDescent="0.25"/>
  <cols>
    <col min="1" max="1" width="21.7109375" style="1" customWidth="1"/>
    <col min="2" max="2" width="15.42578125" style="1" customWidth="1"/>
    <col min="3" max="3" width="15.85546875" style="1" customWidth="1"/>
    <col min="4" max="4" width="11.42578125" style="1"/>
    <col min="5" max="5" width="20" style="1" customWidth="1"/>
    <col min="6" max="6" width="16" style="1" customWidth="1"/>
    <col min="7" max="7" width="13" style="1" customWidth="1"/>
    <col min="8" max="8" width="30.140625" style="1" customWidth="1"/>
    <col min="9" max="9" width="17.7109375" style="1" customWidth="1"/>
    <col min="10" max="10" width="19.28515625" style="1" customWidth="1"/>
    <col min="11" max="11" width="36.28515625" style="1" customWidth="1"/>
    <col min="12" max="16" width="11.42578125" style="1"/>
    <col min="17" max="17" width="23.7109375" style="1" customWidth="1"/>
    <col min="18"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645">
        <v>2013</v>
      </c>
      <c r="B4" s="645"/>
      <c r="C4" s="645"/>
      <c r="D4" s="645"/>
      <c r="E4" s="645"/>
      <c r="F4" s="645"/>
      <c r="G4" s="645"/>
      <c r="H4" s="645"/>
      <c r="I4" s="645"/>
      <c r="J4" s="645"/>
      <c r="K4" s="645"/>
      <c r="L4" s="645"/>
      <c r="M4" s="645"/>
      <c r="N4" s="645"/>
      <c r="O4" s="645"/>
    </row>
    <row r="5" spans="1:97" x14ac:dyDescent="0.25">
      <c r="A5" s="193"/>
      <c r="B5" s="193"/>
      <c r="C5" s="193"/>
      <c r="D5" s="193"/>
      <c r="E5" s="193"/>
      <c r="F5" s="193"/>
      <c r="G5" s="193"/>
      <c r="H5" s="193"/>
      <c r="I5" s="193"/>
      <c r="J5" s="193"/>
      <c r="K5" s="193"/>
      <c r="L5" s="194"/>
      <c r="M5" s="182"/>
      <c r="N5" s="182"/>
      <c r="O5" s="182"/>
      <c r="P5" s="168"/>
      <c r="Q5" s="168"/>
    </row>
    <row r="6" spans="1:97" x14ac:dyDescent="0.25">
      <c r="A6" s="183" t="s">
        <v>4</v>
      </c>
      <c r="B6" s="712" t="s">
        <v>1920</v>
      </c>
      <c r="C6" s="712"/>
      <c r="D6" s="712"/>
      <c r="E6" s="712"/>
      <c r="F6" s="712"/>
      <c r="G6" s="712"/>
      <c r="H6" s="712"/>
      <c r="I6" s="712"/>
      <c r="J6" s="712"/>
      <c r="K6" s="712"/>
      <c r="L6" s="712"/>
      <c r="M6" s="712"/>
      <c r="N6" s="712"/>
      <c r="O6" s="712"/>
      <c r="P6" s="168"/>
      <c r="Q6" s="168"/>
    </row>
    <row r="7" spans="1:97"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97" ht="63.75" customHeight="1" x14ac:dyDescent="0.25">
      <c r="A8" s="638"/>
      <c r="B8" s="638"/>
      <c r="C8" s="638"/>
      <c r="D8" s="638"/>
      <c r="E8" s="638"/>
      <c r="F8" s="638"/>
      <c r="G8" s="638"/>
      <c r="H8" s="638"/>
      <c r="I8" s="644"/>
      <c r="J8" s="644"/>
      <c r="K8" s="638"/>
      <c r="L8" s="638"/>
      <c r="M8" s="638"/>
      <c r="N8" s="640"/>
      <c r="O8" s="640"/>
      <c r="P8" s="640"/>
      <c r="Q8" s="642"/>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122.25" customHeight="1" x14ac:dyDescent="0.25">
      <c r="A9" s="37" t="s">
        <v>483</v>
      </c>
      <c r="B9" s="37" t="s">
        <v>550</v>
      </c>
      <c r="C9" s="37" t="s">
        <v>1921</v>
      </c>
      <c r="D9" s="37">
        <v>241210000</v>
      </c>
      <c r="E9" s="37" t="s">
        <v>1960</v>
      </c>
      <c r="F9" s="96" t="s">
        <v>1922</v>
      </c>
      <c r="G9" s="37" t="s">
        <v>1923</v>
      </c>
      <c r="H9" s="37" t="s">
        <v>1924</v>
      </c>
      <c r="I9" s="172">
        <v>1659778000</v>
      </c>
      <c r="J9" s="170"/>
      <c r="K9" s="37" t="s">
        <v>1961</v>
      </c>
      <c r="L9" s="37">
        <v>3300</v>
      </c>
      <c r="M9" s="36">
        <v>3300</v>
      </c>
      <c r="N9" s="36"/>
      <c r="O9" s="36">
        <v>1630</v>
      </c>
      <c r="P9" s="196"/>
      <c r="Q9" s="37"/>
      <c r="R9" s="380"/>
      <c r="S9" s="380"/>
      <c r="T9" s="380"/>
      <c r="U9" s="9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108.75" customHeight="1" x14ac:dyDescent="0.25">
      <c r="A10" s="37" t="s">
        <v>483</v>
      </c>
      <c r="B10" s="37" t="s">
        <v>550</v>
      </c>
      <c r="C10" s="37" t="s">
        <v>1921</v>
      </c>
      <c r="D10" s="37">
        <v>241210000</v>
      </c>
      <c r="E10" s="37" t="s">
        <v>1960</v>
      </c>
      <c r="F10" s="96" t="s">
        <v>1929</v>
      </c>
      <c r="G10" s="37" t="s">
        <v>1930</v>
      </c>
      <c r="H10" s="37" t="s">
        <v>1931</v>
      </c>
      <c r="I10" s="199">
        <v>0</v>
      </c>
      <c r="J10" s="37"/>
      <c r="K10" s="37" t="s">
        <v>1962</v>
      </c>
      <c r="L10" s="37">
        <v>216000</v>
      </c>
      <c r="M10" s="36">
        <v>216000</v>
      </c>
      <c r="N10" s="36"/>
      <c r="O10" s="36">
        <v>131951</v>
      </c>
      <c r="P10" s="36"/>
      <c r="Q10" s="36"/>
      <c r="R10" s="380"/>
      <c r="S10" s="380"/>
      <c r="T10" s="380"/>
      <c r="U10" s="9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74.25" customHeight="1" x14ac:dyDescent="0.25">
      <c r="A11" s="37" t="s">
        <v>483</v>
      </c>
      <c r="B11" s="37" t="s">
        <v>550</v>
      </c>
      <c r="C11" s="37" t="s">
        <v>1921</v>
      </c>
      <c r="D11" s="37">
        <v>241210000</v>
      </c>
      <c r="E11" s="37" t="s">
        <v>1960</v>
      </c>
      <c r="F11" s="96" t="s">
        <v>1934</v>
      </c>
      <c r="G11" s="37" t="s">
        <v>1935</v>
      </c>
      <c r="H11" s="37" t="s">
        <v>1936</v>
      </c>
      <c r="I11" s="199">
        <v>8589161501</v>
      </c>
      <c r="J11" s="37"/>
      <c r="K11" s="37" t="s">
        <v>1963</v>
      </c>
      <c r="L11" s="37">
        <v>9000</v>
      </c>
      <c r="M11" s="36">
        <v>9000</v>
      </c>
      <c r="N11" s="36"/>
      <c r="O11" s="36">
        <v>629</v>
      </c>
      <c r="P11" s="36"/>
      <c r="Q11" s="36"/>
      <c r="R11" s="380"/>
      <c r="S11" s="380"/>
      <c r="T11" s="380"/>
      <c r="U11" s="97"/>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131.25" customHeight="1" x14ac:dyDescent="0.25">
      <c r="A12" s="37" t="s">
        <v>483</v>
      </c>
      <c r="B12" s="37" t="s">
        <v>550</v>
      </c>
      <c r="C12" s="37" t="s">
        <v>1921</v>
      </c>
      <c r="D12" s="37">
        <v>241210000</v>
      </c>
      <c r="E12" s="37" t="s">
        <v>1960</v>
      </c>
      <c r="F12" s="96" t="s">
        <v>1940</v>
      </c>
      <c r="G12" s="37" t="s">
        <v>1941</v>
      </c>
      <c r="H12" s="37" t="s">
        <v>1942</v>
      </c>
      <c r="I12" s="199">
        <v>1549117454</v>
      </c>
      <c r="J12" s="37"/>
      <c r="K12" s="37" t="s">
        <v>1964</v>
      </c>
      <c r="L12" s="37">
        <v>348568</v>
      </c>
      <c r="M12" s="36">
        <v>348568</v>
      </c>
      <c r="N12" s="36"/>
      <c r="O12" s="36">
        <v>342964</v>
      </c>
      <c r="P12" s="36"/>
      <c r="Q12" s="36"/>
      <c r="R12" s="380"/>
      <c r="S12" s="380"/>
      <c r="T12" s="380"/>
      <c r="U12" s="9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70.5" customHeight="1" x14ac:dyDescent="0.25">
      <c r="A13" s="37" t="s">
        <v>483</v>
      </c>
      <c r="B13" s="37" t="s">
        <v>550</v>
      </c>
      <c r="C13" s="37" t="s">
        <v>1921</v>
      </c>
      <c r="D13" s="37">
        <v>241210000</v>
      </c>
      <c r="E13" s="37" t="s">
        <v>1960</v>
      </c>
      <c r="F13" s="96" t="s">
        <v>1944</v>
      </c>
      <c r="G13" s="37" t="s">
        <v>1945</v>
      </c>
      <c r="H13" s="37" t="s">
        <v>1946</v>
      </c>
      <c r="I13" s="199">
        <v>0</v>
      </c>
      <c r="J13" s="37"/>
      <c r="K13" s="37" t="s">
        <v>1965</v>
      </c>
      <c r="L13" s="37">
        <v>13030</v>
      </c>
      <c r="M13" s="36">
        <v>13030</v>
      </c>
      <c r="N13" s="36"/>
      <c r="O13" s="36">
        <v>0</v>
      </c>
      <c r="P13" s="36"/>
      <c r="Q13" s="36" t="s">
        <v>1966</v>
      </c>
      <c r="R13" s="380"/>
      <c r="S13" s="380"/>
      <c r="T13" s="380"/>
      <c r="U13" s="97"/>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ht="91.5" customHeight="1" x14ac:dyDescent="0.25">
      <c r="A14" s="37" t="s">
        <v>483</v>
      </c>
      <c r="B14" s="37" t="s">
        <v>550</v>
      </c>
      <c r="C14" s="37" t="s">
        <v>1921</v>
      </c>
      <c r="D14" s="37">
        <v>241220000</v>
      </c>
      <c r="E14" s="37" t="s">
        <v>1967</v>
      </c>
      <c r="F14" s="96" t="s">
        <v>1948</v>
      </c>
      <c r="G14" s="37" t="s">
        <v>1949</v>
      </c>
      <c r="H14" s="37" t="s">
        <v>1950</v>
      </c>
      <c r="I14" s="199">
        <v>978222000</v>
      </c>
      <c r="J14" s="37"/>
      <c r="K14" s="37" t="s">
        <v>1968</v>
      </c>
      <c r="L14" s="37">
        <v>200</v>
      </c>
      <c r="M14" s="36">
        <v>200</v>
      </c>
      <c r="N14" s="36"/>
      <c r="O14" s="36">
        <v>0</v>
      </c>
      <c r="P14" s="36"/>
      <c r="Q14" s="36" t="s">
        <v>1969</v>
      </c>
      <c r="R14" s="380"/>
      <c r="S14" s="380"/>
      <c r="T14" s="380"/>
      <c r="U14" s="97"/>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ht="46.5" customHeight="1" x14ac:dyDescent="0.25">
      <c r="A15" s="37"/>
      <c r="B15" s="37"/>
      <c r="C15" s="37"/>
      <c r="D15" s="37"/>
      <c r="E15" s="37"/>
      <c r="F15" s="96"/>
      <c r="G15" s="37"/>
      <c r="H15" s="37"/>
      <c r="I15" s="37"/>
      <c r="J15" s="37"/>
      <c r="K15" s="37" t="s">
        <v>1970</v>
      </c>
      <c r="L15" s="37">
        <v>10</v>
      </c>
      <c r="M15" s="36">
        <v>10</v>
      </c>
      <c r="N15" s="36"/>
      <c r="O15" s="36">
        <v>0</v>
      </c>
      <c r="P15" s="36"/>
      <c r="Q15" s="36" t="s">
        <v>1969</v>
      </c>
      <c r="R15" s="380"/>
      <c r="S15" s="380"/>
      <c r="T15" s="380"/>
      <c r="U15" s="97"/>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ht="78.75" customHeight="1" x14ac:dyDescent="0.25">
      <c r="A16" s="37"/>
      <c r="B16" s="37"/>
      <c r="C16" s="37"/>
      <c r="D16" s="37"/>
      <c r="E16" s="37"/>
      <c r="F16" s="96"/>
      <c r="G16" s="37"/>
      <c r="H16" s="37"/>
      <c r="I16" s="37"/>
      <c r="J16" s="37"/>
      <c r="K16" s="37" t="s">
        <v>1971</v>
      </c>
      <c r="L16" s="37">
        <v>40</v>
      </c>
      <c r="M16" s="36">
        <v>40</v>
      </c>
      <c r="N16" s="36"/>
      <c r="O16" s="36">
        <v>0</v>
      </c>
      <c r="P16" s="36"/>
      <c r="Q16" s="36" t="s">
        <v>1969</v>
      </c>
      <c r="R16" s="380"/>
      <c r="S16" s="380"/>
      <c r="T16" s="380"/>
      <c r="U16" s="97"/>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ht="75" x14ac:dyDescent="0.25">
      <c r="A17" s="37"/>
      <c r="B17" s="37"/>
      <c r="C17" s="37"/>
      <c r="D17" s="37"/>
      <c r="E17" s="37"/>
      <c r="F17" s="96"/>
      <c r="G17" s="37"/>
      <c r="H17" s="37"/>
      <c r="I17" s="37"/>
      <c r="J17" s="37"/>
      <c r="K17" s="37" t="s">
        <v>1972</v>
      </c>
      <c r="L17" s="37">
        <v>400</v>
      </c>
      <c r="M17" s="36">
        <v>400</v>
      </c>
      <c r="N17" s="36"/>
      <c r="O17" s="36">
        <v>0</v>
      </c>
      <c r="P17" s="36"/>
      <c r="Q17" s="36" t="s">
        <v>1969</v>
      </c>
      <c r="R17" s="380"/>
      <c r="S17" s="380"/>
      <c r="T17" s="380"/>
      <c r="U17" s="97"/>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ht="81" customHeight="1" x14ac:dyDescent="0.25">
      <c r="A18" s="37" t="s">
        <v>483</v>
      </c>
      <c r="B18" s="37" t="s">
        <v>550</v>
      </c>
      <c r="C18" s="37" t="s">
        <v>1921</v>
      </c>
      <c r="D18" s="37">
        <v>241230000</v>
      </c>
      <c r="E18" s="37" t="s">
        <v>1973</v>
      </c>
      <c r="F18" s="96" t="s">
        <v>1953</v>
      </c>
      <c r="G18" s="37" t="s">
        <v>1954</v>
      </c>
      <c r="H18" s="37" t="s">
        <v>1955</v>
      </c>
      <c r="I18" s="199">
        <v>1340000000</v>
      </c>
      <c r="J18" s="37"/>
      <c r="K18" s="37" t="s">
        <v>1974</v>
      </c>
      <c r="L18" s="37">
        <v>40</v>
      </c>
      <c r="M18" s="36">
        <v>40</v>
      </c>
      <c r="N18" s="36"/>
      <c r="O18" s="36">
        <v>0</v>
      </c>
      <c r="P18" s="36"/>
      <c r="Q18" s="36"/>
      <c r="R18" s="380"/>
      <c r="S18" s="380"/>
      <c r="T18" s="380"/>
      <c r="U18" s="97"/>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ht="30" x14ac:dyDescent="0.25">
      <c r="A19" s="37"/>
      <c r="B19" s="37"/>
      <c r="C19" s="37"/>
      <c r="D19" s="37"/>
      <c r="E19" s="37"/>
      <c r="F19" s="96"/>
      <c r="G19" s="127"/>
      <c r="H19" s="37"/>
      <c r="I19" s="37"/>
      <c r="J19" s="37"/>
      <c r="K19" s="37" t="s">
        <v>1975</v>
      </c>
      <c r="L19" s="37">
        <v>10</v>
      </c>
      <c r="M19" s="36">
        <v>10</v>
      </c>
      <c r="N19" s="36"/>
      <c r="O19" s="36">
        <v>0</v>
      </c>
      <c r="P19" s="36"/>
      <c r="Q19" s="36"/>
      <c r="R19" s="380"/>
      <c r="S19" s="380"/>
      <c r="T19" s="380"/>
      <c r="U19" s="97"/>
      <c r="V19" s="6"/>
      <c r="W19" s="6"/>
      <c r="X19" s="6"/>
      <c r="Y19" s="6"/>
      <c r="Z19" s="6"/>
      <c r="AA19" s="6"/>
      <c r="AB19" s="6"/>
      <c r="AC19" s="6"/>
      <c r="AD19" s="6"/>
      <c r="AE19" s="6"/>
      <c r="AF19" s="6"/>
      <c r="AG19" s="6"/>
      <c r="AH19" s="6"/>
      <c r="AK19" s="7"/>
      <c r="AO19" s="7"/>
      <c r="AS19" s="7"/>
      <c r="AW19" s="7"/>
      <c r="BA19" s="7"/>
      <c r="BE19" s="7"/>
      <c r="BI19" s="7"/>
      <c r="BM19" s="7"/>
      <c r="BQ19" s="7"/>
      <c r="BU19" s="7"/>
      <c r="BY19" s="7"/>
      <c r="CC19" s="7"/>
      <c r="CG19" s="7"/>
      <c r="CK19" s="7"/>
      <c r="CO19" s="7"/>
      <c r="CS19" s="7"/>
    </row>
    <row r="20" spans="1:97" ht="45" x14ac:dyDescent="0.25">
      <c r="A20" s="37"/>
      <c r="B20" s="37"/>
      <c r="C20" s="37"/>
      <c r="D20" s="37"/>
      <c r="E20" s="37"/>
      <c r="F20" s="96"/>
      <c r="G20" s="127"/>
      <c r="H20" s="37"/>
      <c r="I20" s="37"/>
      <c r="J20" s="37"/>
      <c r="K20" s="37" t="s">
        <v>1976</v>
      </c>
      <c r="L20" s="37">
        <v>10</v>
      </c>
      <c r="M20" s="36">
        <v>10</v>
      </c>
      <c r="N20" s="36"/>
      <c r="O20" s="36">
        <v>0</v>
      </c>
      <c r="P20" s="36"/>
      <c r="Q20" s="36"/>
      <c r="R20" s="380"/>
      <c r="S20" s="380"/>
      <c r="T20" s="380"/>
      <c r="U20" s="97"/>
      <c r="V20" s="6"/>
      <c r="W20" s="6"/>
      <c r="X20" s="6"/>
      <c r="Y20" s="6"/>
      <c r="Z20" s="6"/>
      <c r="AA20" s="6"/>
      <c r="AB20" s="6"/>
      <c r="AC20" s="6"/>
      <c r="AD20" s="6"/>
      <c r="AE20" s="6"/>
      <c r="AF20" s="6"/>
      <c r="AG20" s="6"/>
      <c r="AH20" s="6"/>
      <c r="AK20" s="7"/>
      <c r="AO20" s="7"/>
      <c r="AS20" s="7"/>
      <c r="AW20" s="7"/>
      <c r="BA20" s="7"/>
      <c r="BE20" s="7"/>
      <c r="BI20" s="7"/>
      <c r="BM20" s="7"/>
      <c r="BQ20" s="7"/>
      <c r="BU20" s="7"/>
      <c r="BY20" s="7"/>
      <c r="CC20" s="7"/>
      <c r="CG20" s="7"/>
      <c r="CK20" s="7"/>
      <c r="CO20" s="7"/>
      <c r="CS20" s="7"/>
    </row>
    <row r="21" spans="1:97" x14ac:dyDescent="0.25">
      <c r="A21" s="47"/>
      <c r="B21" s="47"/>
      <c r="C21" s="47"/>
      <c r="D21" s="47"/>
      <c r="E21" s="47"/>
      <c r="F21" s="47"/>
      <c r="G21" s="381"/>
      <c r="H21" s="47"/>
      <c r="I21" s="47"/>
      <c r="J21" s="47"/>
      <c r="K21" s="47"/>
      <c r="L21" s="47"/>
      <c r="M21" s="46"/>
      <c r="N21" s="46"/>
      <c r="O21" s="46"/>
      <c r="P21" s="46"/>
      <c r="Q21" s="46"/>
      <c r="S21" s="6"/>
      <c r="T21" s="6"/>
      <c r="U21" s="6"/>
      <c r="V21" s="6"/>
      <c r="W21" s="6"/>
      <c r="X21" s="6"/>
      <c r="Y21" s="6"/>
      <c r="Z21" s="6"/>
      <c r="AA21" s="6"/>
      <c r="AB21" s="6"/>
      <c r="AC21" s="6"/>
      <c r="AD21" s="6"/>
      <c r="AE21" s="6"/>
      <c r="AF21" s="6"/>
      <c r="AG21" s="6"/>
      <c r="AH21" s="6"/>
      <c r="AK21" s="7"/>
      <c r="AO21" s="7"/>
      <c r="AS21" s="7"/>
      <c r="AW21" s="7"/>
      <c r="BA21" s="7"/>
      <c r="BE21" s="7"/>
      <c r="BI21" s="7"/>
      <c r="BM21" s="7"/>
      <c r="BQ21" s="7"/>
      <c r="BU21" s="7"/>
      <c r="BY21" s="7"/>
      <c r="CC21" s="7"/>
      <c r="CG21" s="7"/>
      <c r="CK21" s="7"/>
      <c r="CO21" s="7"/>
      <c r="CS21" s="7"/>
    </row>
    <row r="22" spans="1:97" x14ac:dyDescent="0.25">
      <c r="M22" s="22"/>
      <c r="N22" s="22"/>
      <c r="O22" s="22"/>
      <c r="P22" s="22"/>
    </row>
    <row r="23" spans="1:97" x14ac:dyDescent="0.25">
      <c r="M23" s="22"/>
      <c r="N23" s="22"/>
      <c r="O23" s="22"/>
      <c r="P23" s="22"/>
    </row>
    <row r="24" spans="1:97" x14ac:dyDescent="0.25">
      <c r="M24" s="22"/>
      <c r="N24" s="22"/>
      <c r="O24" s="22"/>
      <c r="P24" s="22"/>
    </row>
  </sheetData>
  <sheetProtection algorithmName="SHA-512" hashValue="thVCG3PuLZlodyBXUqzjHQPNsruqkW7IokvZaWlf96HJTo0oMFJ8MdQif+Mv0ipIV1TQErNcQfWOmnoMTdgNUw==" saltValue="H/Jq6CqNOElQjVx69a65yQ=="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8"/>
  <sheetViews>
    <sheetView topLeftCell="A4" zoomScale="80" zoomScaleNormal="80" workbookViewId="0">
      <pane ySplit="5" topLeftCell="A19" activePane="bottomLeft" state="frozen"/>
      <selection activeCell="A4" sqref="A4"/>
      <selection pane="bottomLeft" activeCell="F19" sqref="F19"/>
    </sheetView>
  </sheetViews>
  <sheetFormatPr baseColWidth="10" defaultRowHeight="15" x14ac:dyDescent="0.25"/>
  <cols>
    <col min="1" max="1" width="8.85546875" style="1" bestFit="1" customWidth="1"/>
    <col min="2" max="2" width="18" style="1" customWidth="1"/>
    <col min="3" max="3" width="14.85546875" style="1" customWidth="1"/>
    <col min="4" max="4" width="11.42578125" style="1"/>
    <col min="5" max="5" width="25.140625" style="1" customWidth="1"/>
    <col min="6" max="6" width="16.7109375" style="1" customWidth="1"/>
    <col min="7" max="7" width="11.42578125" style="1" customWidth="1"/>
    <col min="8" max="8" width="26" style="1" customWidth="1"/>
    <col min="9" max="9" width="19.28515625" style="1" customWidth="1"/>
    <col min="10" max="10" width="16" style="1" customWidth="1"/>
    <col min="11" max="11" width="20.7109375" style="1" customWidth="1"/>
    <col min="12" max="13" width="11.42578125" style="1"/>
    <col min="14" max="14" width="17" style="1" customWidth="1"/>
    <col min="15" max="16" width="11.42578125" style="1"/>
    <col min="17" max="17" width="38.28515625" style="1" customWidth="1"/>
    <col min="18" max="98" width="11.42578125" style="1" customWidth="1"/>
    <col min="99"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645">
        <v>2013</v>
      </c>
      <c r="B4" s="645"/>
      <c r="C4" s="645"/>
      <c r="D4" s="645"/>
      <c r="E4" s="645"/>
      <c r="F4" s="645"/>
      <c r="G4" s="645"/>
      <c r="H4" s="645"/>
      <c r="I4" s="645"/>
      <c r="J4" s="645"/>
      <c r="K4" s="645"/>
      <c r="L4" s="645"/>
      <c r="M4" s="645"/>
      <c r="N4" s="645"/>
      <c r="O4" s="645"/>
    </row>
    <row r="5" spans="1:97" x14ac:dyDescent="0.25">
      <c r="A5" s="2"/>
      <c r="B5" s="2"/>
      <c r="C5" s="2"/>
      <c r="D5" s="2"/>
      <c r="E5" s="2"/>
      <c r="F5" s="2"/>
      <c r="G5" s="2"/>
      <c r="H5" s="2"/>
      <c r="I5" s="2"/>
      <c r="J5" s="2"/>
      <c r="K5" s="2"/>
      <c r="L5" s="3"/>
      <c r="M5" s="4"/>
      <c r="N5" s="4"/>
      <c r="O5" s="4"/>
    </row>
    <row r="6" spans="1:97" x14ac:dyDescent="0.25">
      <c r="A6" s="607" t="s">
        <v>4</v>
      </c>
      <c r="B6" s="646" t="s">
        <v>3765</v>
      </c>
      <c r="C6" s="646"/>
      <c r="D6" s="646"/>
      <c r="E6" s="646"/>
      <c r="F6" s="646"/>
      <c r="G6" s="646"/>
      <c r="H6" s="646"/>
      <c r="I6" s="646"/>
      <c r="J6" s="646"/>
      <c r="K6" s="646"/>
      <c r="L6" s="646"/>
      <c r="M6" s="646"/>
      <c r="N6" s="646"/>
      <c r="O6" s="646"/>
    </row>
    <row r="7" spans="1:97" x14ac:dyDescent="0.25">
      <c r="A7" s="637" t="s">
        <v>6</v>
      </c>
      <c r="B7" s="637" t="s">
        <v>7</v>
      </c>
      <c r="C7" s="637" t="s">
        <v>8</v>
      </c>
      <c r="D7" s="637" t="s">
        <v>9</v>
      </c>
      <c r="E7" s="637" t="s">
        <v>10</v>
      </c>
      <c r="F7" s="637" t="s">
        <v>11</v>
      </c>
      <c r="G7" s="637" t="s">
        <v>12</v>
      </c>
      <c r="H7" s="637" t="s">
        <v>13</v>
      </c>
      <c r="I7" s="643" t="s">
        <v>3964</v>
      </c>
      <c r="J7" s="643" t="s">
        <v>3965</v>
      </c>
      <c r="K7" s="637" t="s">
        <v>16</v>
      </c>
      <c r="L7" s="637" t="s">
        <v>17</v>
      </c>
      <c r="M7" s="637" t="s">
        <v>18</v>
      </c>
      <c r="N7" s="639" t="s">
        <v>19</v>
      </c>
      <c r="O7" s="639" t="s">
        <v>20</v>
      </c>
      <c r="P7" s="639" t="s">
        <v>21</v>
      </c>
      <c r="Q7" s="641" t="s">
        <v>22</v>
      </c>
    </row>
    <row r="8" spans="1:97" ht="45.75" customHeight="1" x14ac:dyDescent="0.25">
      <c r="A8" s="638"/>
      <c r="B8" s="638"/>
      <c r="C8" s="638"/>
      <c r="D8" s="638"/>
      <c r="E8" s="638"/>
      <c r="F8" s="638"/>
      <c r="G8" s="638"/>
      <c r="H8" s="638"/>
      <c r="I8" s="644"/>
      <c r="J8" s="644"/>
      <c r="K8" s="638"/>
      <c r="L8" s="638"/>
      <c r="M8" s="638"/>
      <c r="N8" s="640"/>
      <c r="O8" s="640"/>
      <c r="P8" s="640"/>
      <c r="Q8" s="642"/>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90" x14ac:dyDescent="0.25">
      <c r="A9" s="36" t="s">
        <v>23</v>
      </c>
      <c r="B9" s="36" t="s">
        <v>24</v>
      </c>
      <c r="C9" s="36" t="s">
        <v>25</v>
      </c>
      <c r="D9" s="36">
        <v>211140000</v>
      </c>
      <c r="E9" s="36" t="s">
        <v>3966</v>
      </c>
      <c r="F9" s="130" t="s">
        <v>3766</v>
      </c>
      <c r="G9" s="36" t="s">
        <v>3767</v>
      </c>
      <c r="H9" s="36" t="s">
        <v>3768</v>
      </c>
      <c r="I9" s="39">
        <f>105033351-89000000</f>
        <v>16033351</v>
      </c>
      <c r="J9" s="196"/>
      <c r="K9" s="36" t="s">
        <v>3967</v>
      </c>
      <c r="L9" s="36">
        <v>80</v>
      </c>
      <c r="M9" s="36">
        <v>80</v>
      </c>
      <c r="N9" s="36"/>
      <c r="O9" s="36">
        <v>17</v>
      </c>
      <c r="P9" s="196"/>
      <c r="Q9" s="36" t="s">
        <v>3968</v>
      </c>
      <c r="R9" s="14"/>
      <c r="U9" s="9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90" x14ac:dyDescent="0.25">
      <c r="A10" s="36" t="s">
        <v>23</v>
      </c>
      <c r="B10" s="36" t="s">
        <v>24</v>
      </c>
      <c r="C10" s="36" t="s">
        <v>25</v>
      </c>
      <c r="D10" s="36">
        <v>211180000</v>
      </c>
      <c r="E10" s="36" t="s">
        <v>403</v>
      </c>
      <c r="F10" s="130" t="s">
        <v>3774</v>
      </c>
      <c r="G10" s="36" t="s">
        <v>3775</v>
      </c>
      <c r="H10" s="36" t="s">
        <v>3776</v>
      </c>
      <c r="I10" s="39">
        <f>63104000-100000000</f>
        <v>-36896000</v>
      </c>
      <c r="J10" s="36"/>
      <c r="K10" s="36" t="s">
        <v>3085</v>
      </c>
      <c r="L10" s="36">
        <v>2.64</v>
      </c>
      <c r="M10" s="36">
        <v>2.64</v>
      </c>
      <c r="N10" s="36"/>
      <c r="O10" s="327">
        <v>1.58</v>
      </c>
      <c r="P10" s="36"/>
      <c r="Q10" s="116" t="s">
        <v>3969</v>
      </c>
      <c r="R10" s="14"/>
      <c r="U10" s="9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s="22" customFormat="1" ht="105" x14ac:dyDescent="0.25">
      <c r="A11" s="36" t="s">
        <v>23</v>
      </c>
      <c r="B11" s="36" t="s">
        <v>24</v>
      </c>
      <c r="C11" s="36" t="s">
        <v>25</v>
      </c>
      <c r="D11" s="36">
        <v>211180000</v>
      </c>
      <c r="E11" s="36" t="s">
        <v>403</v>
      </c>
      <c r="F11" s="130" t="s">
        <v>3784</v>
      </c>
      <c r="G11" s="36" t="s">
        <v>3785</v>
      </c>
      <c r="H11" s="36" t="s">
        <v>3786</v>
      </c>
      <c r="I11" s="39">
        <v>-81842500</v>
      </c>
      <c r="J11" s="36"/>
      <c r="K11" s="36" t="s">
        <v>404</v>
      </c>
      <c r="L11" s="36">
        <v>2.64</v>
      </c>
      <c r="M11" s="36">
        <v>2.64</v>
      </c>
      <c r="N11" s="36"/>
      <c r="O11" s="36">
        <v>1.87</v>
      </c>
      <c r="P11" s="36"/>
      <c r="Q11" s="36"/>
      <c r="R11" s="621"/>
      <c r="U11" s="622"/>
      <c r="V11" s="623"/>
      <c r="W11" s="623"/>
      <c r="X11" s="623"/>
      <c r="Y11" s="623"/>
      <c r="Z11" s="623"/>
      <c r="AA11" s="623"/>
      <c r="AB11" s="623"/>
      <c r="AC11" s="623"/>
      <c r="AD11" s="623"/>
      <c r="AE11" s="623"/>
      <c r="AF11" s="623"/>
      <c r="AG11" s="623"/>
      <c r="AH11" s="623"/>
      <c r="AK11" s="75"/>
      <c r="AO11" s="75"/>
      <c r="AS11" s="75"/>
      <c r="AW11" s="75"/>
      <c r="BA11" s="75"/>
      <c r="BE11" s="75"/>
      <c r="BI11" s="75"/>
      <c r="BM11" s="75"/>
      <c r="BQ11" s="75"/>
      <c r="BU11" s="75"/>
      <c r="BY11" s="75"/>
      <c r="CC11" s="75"/>
      <c r="CG11" s="75"/>
      <c r="CK11" s="75"/>
      <c r="CO11" s="75"/>
      <c r="CS11" s="75"/>
    </row>
    <row r="12" spans="1:97" ht="112.5" customHeight="1" x14ac:dyDescent="0.25">
      <c r="A12" s="36" t="s">
        <v>23</v>
      </c>
      <c r="B12" s="36" t="s">
        <v>24</v>
      </c>
      <c r="C12" s="36" t="s">
        <v>25</v>
      </c>
      <c r="D12" s="36">
        <v>211180000</v>
      </c>
      <c r="E12" s="36" t="s">
        <v>403</v>
      </c>
      <c r="F12" s="130" t="s">
        <v>3802</v>
      </c>
      <c r="G12" s="36" t="s">
        <v>3803</v>
      </c>
      <c r="H12" s="36" t="s">
        <v>3804</v>
      </c>
      <c r="I12" s="39">
        <f>'[1]FORMATO FINANCIERO'!I25-'[1]FORMATO FINANCIERO'!H25</f>
        <v>75496000</v>
      </c>
      <c r="J12" s="36"/>
      <c r="K12" s="36" t="s">
        <v>3085</v>
      </c>
      <c r="L12" s="36">
        <v>2.88</v>
      </c>
      <c r="M12" s="36"/>
      <c r="N12" s="36"/>
      <c r="O12" s="36">
        <v>1.6</v>
      </c>
      <c r="P12" s="36"/>
      <c r="Q12" s="36"/>
      <c r="R12" s="14"/>
      <c r="U12" s="9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195" x14ac:dyDescent="0.25">
      <c r="A13" s="36" t="s">
        <v>23</v>
      </c>
      <c r="B13" s="36" t="s">
        <v>24</v>
      </c>
      <c r="C13" s="36" t="s">
        <v>3281</v>
      </c>
      <c r="D13" s="36">
        <v>211210000</v>
      </c>
      <c r="E13" s="36" t="s">
        <v>3970</v>
      </c>
      <c r="F13" s="130" t="s">
        <v>3766</v>
      </c>
      <c r="G13" s="36" t="s">
        <v>3767</v>
      </c>
      <c r="H13" s="36" t="s">
        <v>3768</v>
      </c>
      <c r="I13" s="39">
        <f>225705392-237000000</f>
        <v>-11294608</v>
      </c>
      <c r="J13" s="36"/>
      <c r="K13" s="626" t="s">
        <v>3971</v>
      </c>
      <c r="L13" s="36">
        <v>8</v>
      </c>
      <c r="M13" s="36">
        <v>8</v>
      </c>
      <c r="N13" s="36">
        <v>9</v>
      </c>
      <c r="O13" s="36">
        <v>0</v>
      </c>
      <c r="P13" s="36"/>
      <c r="Q13" s="36" t="s">
        <v>3972</v>
      </c>
      <c r="R13" s="14"/>
      <c r="U13" s="97"/>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s="619" customFormat="1" ht="150" x14ac:dyDescent="0.25">
      <c r="A14" s="36" t="s">
        <v>23</v>
      </c>
      <c r="B14" s="36" t="s">
        <v>24</v>
      </c>
      <c r="C14" s="36" t="s">
        <v>3281</v>
      </c>
      <c r="D14" s="36">
        <v>211210000</v>
      </c>
      <c r="E14" s="36" t="s">
        <v>3970</v>
      </c>
      <c r="F14" s="130" t="s">
        <v>3815</v>
      </c>
      <c r="G14" s="36" t="s">
        <v>3816</v>
      </c>
      <c r="H14" s="36" t="s">
        <v>3817</v>
      </c>
      <c r="I14" s="36"/>
      <c r="J14" s="36"/>
      <c r="K14" s="36" t="s">
        <v>3973</v>
      </c>
      <c r="L14" s="36">
        <v>100</v>
      </c>
      <c r="M14" s="36"/>
      <c r="N14" s="36"/>
      <c r="O14" s="36">
        <v>32.5</v>
      </c>
      <c r="P14" s="36"/>
      <c r="Q14" s="36" t="s">
        <v>3974</v>
      </c>
      <c r="R14" s="14"/>
      <c r="S14" s="1"/>
      <c r="T14" s="1"/>
      <c r="U14" s="97"/>
      <c r="V14" s="624"/>
      <c r="W14" s="624"/>
      <c r="X14" s="624"/>
      <c r="Y14" s="624"/>
      <c r="Z14" s="624"/>
      <c r="AA14" s="624"/>
      <c r="AB14" s="624"/>
      <c r="AC14" s="624"/>
      <c r="AD14" s="624"/>
      <c r="AE14" s="624"/>
      <c r="AF14" s="624"/>
      <c r="AG14" s="624"/>
      <c r="AH14" s="624"/>
      <c r="AK14" s="625"/>
      <c r="AO14" s="625"/>
      <c r="AS14" s="625"/>
      <c r="AW14" s="625"/>
      <c r="BA14" s="625"/>
      <c r="BE14" s="625"/>
      <c r="BI14" s="625"/>
      <c r="BM14" s="625"/>
      <c r="BQ14" s="625"/>
      <c r="BU14" s="625"/>
      <c r="BY14" s="625"/>
      <c r="CC14" s="625"/>
      <c r="CG14" s="625"/>
      <c r="CK14" s="625"/>
      <c r="CO14" s="625"/>
      <c r="CS14" s="625"/>
    </row>
    <row r="15" spans="1:97" ht="195" x14ac:dyDescent="0.25">
      <c r="A15" s="36" t="s">
        <v>23</v>
      </c>
      <c r="B15" s="36" t="s">
        <v>24</v>
      </c>
      <c r="C15" s="36" t="s">
        <v>3281</v>
      </c>
      <c r="D15" s="36">
        <v>211220000</v>
      </c>
      <c r="E15" s="36" t="s">
        <v>3975</v>
      </c>
      <c r="F15" s="130" t="s">
        <v>3825</v>
      </c>
      <c r="G15" s="36" t="s">
        <v>3826</v>
      </c>
      <c r="H15" s="36" t="s">
        <v>3827</v>
      </c>
      <c r="I15" s="39">
        <f>197715000-325000000</f>
        <v>-127285000</v>
      </c>
      <c r="J15" s="36"/>
      <c r="K15" s="36" t="s">
        <v>3976</v>
      </c>
      <c r="L15" s="36">
        <v>10</v>
      </c>
      <c r="M15" s="36">
        <v>10</v>
      </c>
      <c r="N15" s="36">
        <v>10</v>
      </c>
      <c r="O15" s="36">
        <v>8</v>
      </c>
      <c r="P15" s="36"/>
      <c r="Q15" s="36" t="s">
        <v>3977</v>
      </c>
      <c r="R15" s="14"/>
      <c r="U15" s="97"/>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ht="305.25" customHeight="1" x14ac:dyDescent="0.25">
      <c r="A16" s="36" t="s">
        <v>23</v>
      </c>
      <c r="B16" s="36" t="s">
        <v>24</v>
      </c>
      <c r="C16" s="36" t="s">
        <v>3281</v>
      </c>
      <c r="D16" s="36">
        <v>211220000</v>
      </c>
      <c r="E16" s="36" t="s">
        <v>3975</v>
      </c>
      <c r="F16" s="130" t="s">
        <v>3847</v>
      </c>
      <c r="G16" s="36" t="s">
        <v>3848</v>
      </c>
      <c r="H16" s="36" t="s">
        <v>3849</v>
      </c>
      <c r="I16" s="39">
        <v>-100000000</v>
      </c>
      <c r="J16" s="36"/>
      <c r="K16" s="626" t="s">
        <v>3978</v>
      </c>
      <c r="L16" s="36">
        <v>1</v>
      </c>
      <c r="M16" s="36">
        <v>1</v>
      </c>
      <c r="N16" s="36"/>
      <c r="O16" s="36">
        <v>1</v>
      </c>
      <c r="P16" s="116"/>
      <c r="Q16" s="116" t="s">
        <v>3979</v>
      </c>
      <c r="R16" s="14"/>
      <c r="U16" s="97"/>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ht="90" x14ac:dyDescent="0.25">
      <c r="A17" s="36" t="s">
        <v>23</v>
      </c>
      <c r="B17" s="36" t="s">
        <v>24</v>
      </c>
      <c r="C17" s="36" t="s">
        <v>3281</v>
      </c>
      <c r="D17" s="36">
        <v>211220000</v>
      </c>
      <c r="E17" s="36" t="s">
        <v>3975</v>
      </c>
      <c r="F17" s="130" t="s">
        <v>3853</v>
      </c>
      <c r="G17" s="36" t="s">
        <v>3854</v>
      </c>
      <c r="H17" s="36" t="s">
        <v>3855</v>
      </c>
      <c r="I17" s="39">
        <f>'[1]FORMATO FINANCIERO'!I49-'[1]FORMATO FINANCIERO'!H49</f>
        <v>894051295</v>
      </c>
      <c r="J17" s="36"/>
      <c r="K17" s="36" t="s">
        <v>3980</v>
      </c>
      <c r="L17" s="36">
        <v>124</v>
      </c>
      <c r="M17" s="36"/>
      <c r="N17" s="36"/>
      <c r="O17" s="36">
        <v>124</v>
      </c>
      <c r="P17" s="36"/>
      <c r="Q17" s="36"/>
      <c r="R17" s="14"/>
      <c r="U17" s="97"/>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ht="90" x14ac:dyDescent="0.25">
      <c r="A18" s="36" t="s">
        <v>23</v>
      </c>
      <c r="B18" s="36" t="s">
        <v>1146</v>
      </c>
      <c r="C18" s="36" t="s">
        <v>1147</v>
      </c>
      <c r="D18" s="36">
        <v>212370000</v>
      </c>
      <c r="E18" s="36" t="s">
        <v>3981</v>
      </c>
      <c r="F18" s="130" t="s">
        <v>3860</v>
      </c>
      <c r="G18" s="36" t="s">
        <v>3861</v>
      </c>
      <c r="H18" s="36" t="s">
        <v>3862</v>
      </c>
      <c r="I18" s="36"/>
      <c r="J18" s="36"/>
      <c r="K18" s="36" t="s">
        <v>3982</v>
      </c>
      <c r="L18" s="36">
        <v>3</v>
      </c>
      <c r="M18" s="36">
        <v>3</v>
      </c>
      <c r="N18" s="36"/>
      <c r="O18" s="36">
        <v>5</v>
      </c>
      <c r="P18" s="36"/>
      <c r="Q18" s="36" t="s">
        <v>3983</v>
      </c>
      <c r="R18" s="14"/>
      <c r="U18" s="97"/>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s="22" customFormat="1" ht="150" x14ac:dyDescent="0.25">
      <c r="A19" s="36" t="s">
        <v>52</v>
      </c>
      <c r="B19" s="36" t="s">
        <v>53</v>
      </c>
      <c r="C19" s="36" t="s">
        <v>69</v>
      </c>
      <c r="D19" s="36">
        <v>222740000</v>
      </c>
      <c r="E19" s="36" t="s">
        <v>3984</v>
      </c>
      <c r="F19" s="130" t="s">
        <v>3883</v>
      </c>
      <c r="G19" s="36" t="s">
        <v>3884</v>
      </c>
      <c r="H19" s="36" t="s">
        <v>3885</v>
      </c>
      <c r="I19" s="36"/>
      <c r="J19" s="36"/>
      <c r="K19" s="36" t="s">
        <v>3985</v>
      </c>
      <c r="L19" s="36">
        <v>0</v>
      </c>
      <c r="M19" s="36"/>
      <c r="N19" s="36"/>
      <c r="O19" s="36">
        <v>0.8</v>
      </c>
      <c r="P19" s="36"/>
      <c r="Q19" s="36"/>
      <c r="R19" s="14"/>
      <c r="S19" s="1"/>
      <c r="T19" s="1"/>
      <c r="U19" s="97"/>
      <c r="V19" s="623"/>
      <c r="W19" s="623"/>
      <c r="X19" s="623"/>
      <c r="Y19" s="623"/>
      <c r="Z19" s="623"/>
      <c r="AA19" s="623"/>
      <c r="AB19" s="623"/>
      <c r="AC19" s="623"/>
      <c r="AD19" s="623"/>
      <c r="AE19" s="623"/>
      <c r="AF19" s="623"/>
      <c r="AG19" s="623"/>
      <c r="AH19" s="623"/>
      <c r="AK19" s="75"/>
      <c r="AO19" s="75"/>
      <c r="AS19" s="75"/>
      <c r="AW19" s="75"/>
      <c r="BA19" s="75"/>
      <c r="BE19" s="75"/>
      <c r="BI19" s="75"/>
      <c r="BM19" s="75"/>
      <c r="BQ19" s="75"/>
      <c r="BU19" s="75"/>
      <c r="BY19" s="75"/>
      <c r="CC19" s="75"/>
      <c r="CG19" s="75"/>
      <c r="CK19" s="75"/>
      <c r="CO19" s="75"/>
      <c r="CS19" s="75"/>
    </row>
    <row r="20" spans="1:97" s="22" customFormat="1" x14ac:dyDescent="0.25">
      <c r="A20" s="36"/>
      <c r="B20" s="36"/>
      <c r="C20" s="36"/>
      <c r="D20" s="36"/>
      <c r="E20" s="36"/>
      <c r="F20" s="130"/>
      <c r="G20" s="36"/>
      <c r="H20" s="36"/>
      <c r="I20" s="36"/>
      <c r="J20" s="36"/>
      <c r="K20" s="636"/>
      <c r="L20" s="36"/>
      <c r="M20" s="36"/>
      <c r="N20" s="36"/>
      <c r="O20" s="36"/>
      <c r="P20" s="36"/>
      <c r="Q20" s="36"/>
      <c r="R20" s="14"/>
      <c r="S20" s="1"/>
      <c r="T20" s="1"/>
      <c r="U20" s="97"/>
      <c r="V20" s="623"/>
      <c r="W20" s="623"/>
      <c r="X20" s="623"/>
      <c r="Y20" s="623"/>
      <c r="Z20" s="623"/>
      <c r="AA20" s="623"/>
      <c r="AB20" s="623"/>
      <c r="AC20" s="623"/>
      <c r="AD20" s="623"/>
      <c r="AE20" s="623"/>
      <c r="AF20" s="623"/>
      <c r="AG20" s="623"/>
      <c r="AH20" s="623"/>
      <c r="AK20" s="75"/>
      <c r="AO20" s="75"/>
      <c r="AS20" s="75"/>
      <c r="AW20" s="75"/>
      <c r="BA20" s="75"/>
      <c r="BE20" s="75"/>
      <c r="BI20" s="75"/>
      <c r="BM20" s="75"/>
      <c r="BQ20" s="75"/>
      <c r="BU20" s="75"/>
      <c r="BY20" s="75"/>
      <c r="CC20" s="75"/>
      <c r="CG20" s="75"/>
      <c r="CK20" s="75"/>
      <c r="CO20" s="75"/>
      <c r="CS20" s="75"/>
    </row>
    <row r="21" spans="1:97" ht="120" x14ac:dyDescent="0.25">
      <c r="A21" s="36" t="s">
        <v>483</v>
      </c>
      <c r="B21" s="36" t="s">
        <v>473</v>
      </c>
      <c r="C21" s="36" t="s">
        <v>1683</v>
      </c>
      <c r="D21" s="36">
        <v>242140000</v>
      </c>
      <c r="E21" s="36" t="s">
        <v>3986</v>
      </c>
      <c r="F21" s="130" t="s">
        <v>3889</v>
      </c>
      <c r="G21" s="36" t="s">
        <v>3890</v>
      </c>
      <c r="H21" s="36" t="s">
        <v>3987</v>
      </c>
      <c r="I21" s="36">
        <v>0</v>
      </c>
      <c r="J21" s="36"/>
      <c r="K21" s="626" t="s">
        <v>3988</v>
      </c>
      <c r="L21" s="36">
        <v>3</v>
      </c>
      <c r="M21" s="630">
        <v>1</v>
      </c>
      <c r="N21" s="631"/>
      <c r="O21" s="630">
        <v>1</v>
      </c>
      <c r="P21" s="116"/>
      <c r="Q21" s="116" t="s">
        <v>3989</v>
      </c>
      <c r="R21" s="14"/>
      <c r="U21" s="97"/>
      <c r="V21" s="6"/>
      <c r="W21" s="6"/>
      <c r="X21" s="6"/>
      <c r="Y21" s="6"/>
      <c r="Z21" s="6"/>
      <c r="AA21" s="6"/>
      <c r="AB21" s="6"/>
      <c r="AC21" s="6"/>
      <c r="AD21" s="6"/>
      <c r="AE21" s="6"/>
      <c r="AF21" s="6"/>
      <c r="AG21" s="6"/>
      <c r="AH21" s="6"/>
      <c r="AK21" s="7"/>
      <c r="AO21" s="7"/>
      <c r="AS21" s="7"/>
      <c r="AW21" s="7"/>
      <c r="BA21" s="7"/>
      <c r="BE21" s="7"/>
      <c r="BI21" s="7"/>
      <c r="BM21" s="7"/>
      <c r="BQ21" s="7"/>
      <c r="BU21" s="7"/>
      <c r="BY21" s="7"/>
      <c r="CC21" s="7"/>
      <c r="CG21" s="7"/>
      <c r="CK21" s="7"/>
      <c r="CO21" s="7"/>
      <c r="CS21" s="7"/>
    </row>
    <row r="22" spans="1:97" ht="180" x14ac:dyDescent="0.25">
      <c r="A22" s="36" t="s">
        <v>3895</v>
      </c>
      <c r="B22" s="36" t="s">
        <v>3896</v>
      </c>
      <c r="C22" s="36" t="s">
        <v>3897</v>
      </c>
      <c r="D22" s="36">
        <v>264110000</v>
      </c>
      <c r="E22" s="36" t="s">
        <v>3990</v>
      </c>
      <c r="F22" s="130" t="s">
        <v>3898</v>
      </c>
      <c r="G22" s="36" t="s">
        <v>3899</v>
      </c>
      <c r="H22" s="36" t="s">
        <v>3900</v>
      </c>
      <c r="I22" s="36"/>
      <c r="J22" s="36"/>
      <c r="K22" s="36" t="s">
        <v>3991</v>
      </c>
      <c r="L22" s="36"/>
      <c r="M22" s="36"/>
      <c r="N22" s="36"/>
      <c r="O22" s="36">
        <v>0.2</v>
      </c>
      <c r="P22" s="36"/>
      <c r="Q22" s="36"/>
      <c r="R22" s="14"/>
      <c r="U22" s="97"/>
      <c r="V22" s="6"/>
      <c r="W22" s="6"/>
      <c r="X22" s="6"/>
      <c r="Y22" s="6"/>
      <c r="Z22" s="6"/>
      <c r="AA22" s="6"/>
      <c r="AB22" s="6"/>
      <c r="AC22" s="6"/>
      <c r="AD22" s="6"/>
      <c r="AE22" s="6"/>
      <c r="AF22" s="6"/>
      <c r="AG22" s="6"/>
      <c r="AH22" s="6"/>
      <c r="AK22" s="7"/>
      <c r="AO22" s="7"/>
      <c r="AS22" s="7"/>
      <c r="AW22" s="7"/>
      <c r="BA22" s="7"/>
      <c r="BE22" s="7"/>
      <c r="BI22" s="7"/>
      <c r="BM22" s="7"/>
      <c r="BQ22" s="7"/>
      <c r="BU22" s="7"/>
      <c r="BY22" s="7"/>
      <c r="CC22" s="7"/>
      <c r="CG22" s="7"/>
      <c r="CK22" s="7"/>
      <c r="CO22" s="7"/>
      <c r="CS22" s="7"/>
    </row>
    <row r="23" spans="1:97" ht="180" x14ac:dyDescent="0.25">
      <c r="A23" s="36" t="s">
        <v>3895</v>
      </c>
      <c r="B23" s="36" t="s">
        <v>3896</v>
      </c>
      <c r="C23" s="36" t="s">
        <v>3897</v>
      </c>
      <c r="D23" s="36">
        <v>264120000</v>
      </c>
      <c r="E23" s="36" t="s">
        <v>3992</v>
      </c>
      <c r="F23" s="130" t="s">
        <v>3904</v>
      </c>
      <c r="G23" s="36" t="s">
        <v>3905</v>
      </c>
      <c r="H23" s="36" t="s">
        <v>3906</v>
      </c>
      <c r="I23" s="36"/>
      <c r="J23" s="36"/>
      <c r="K23" s="36" t="s">
        <v>3993</v>
      </c>
      <c r="L23" s="36"/>
      <c r="M23" s="36"/>
      <c r="N23" s="36"/>
      <c r="O23" s="36">
        <v>0</v>
      </c>
      <c r="P23" s="36"/>
      <c r="Q23" s="36"/>
      <c r="R23" s="14"/>
      <c r="U23" s="97"/>
      <c r="V23" s="6"/>
      <c r="W23" s="6"/>
      <c r="X23" s="6"/>
      <c r="Y23" s="6"/>
      <c r="Z23" s="6"/>
      <c r="AA23" s="6"/>
      <c r="AB23" s="6"/>
      <c r="AC23" s="6"/>
      <c r="AD23" s="6"/>
      <c r="AE23" s="6"/>
      <c r="AF23" s="6"/>
      <c r="AG23" s="6"/>
      <c r="AH23" s="6"/>
      <c r="AK23" s="7"/>
      <c r="AO23" s="7"/>
      <c r="AS23" s="7"/>
      <c r="AW23" s="7"/>
      <c r="BA23" s="7"/>
      <c r="BE23" s="7"/>
      <c r="BI23" s="7"/>
      <c r="BM23" s="7"/>
      <c r="BQ23" s="7"/>
      <c r="BU23" s="7"/>
      <c r="BY23" s="7"/>
      <c r="CC23" s="7"/>
      <c r="CG23" s="7"/>
      <c r="CK23" s="7"/>
      <c r="CO23" s="7"/>
      <c r="CS23" s="7"/>
    </row>
    <row r="24" spans="1:97" ht="180" x14ac:dyDescent="0.25">
      <c r="A24" s="36" t="s">
        <v>3895</v>
      </c>
      <c r="B24" s="36" t="s">
        <v>3896</v>
      </c>
      <c r="C24" s="36" t="s">
        <v>3897</v>
      </c>
      <c r="D24" s="36">
        <v>264130000</v>
      </c>
      <c r="E24" s="36" t="s">
        <v>3994</v>
      </c>
      <c r="F24" s="130" t="s">
        <v>3911</v>
      </c>
      <c r="G24" s="36" t="s">
        <v>3912</v>
      </c>
      <c r="H24" s="36" t="s">
        <v>3913</v>
      </c>
      <c r="I24" s="36"/>
      <c r="J24" s="36"/>
      <c r="K24" s="36" t="s">
        <v>3995</v>
      </c>
      <c r="L24" s="36"/>
      <c r="M24" s="36"/>
      <c r="N24" s="36"/>
      <c r="O24" s="36">
        <v>0.5</v>
      </c>
      <c r="P24" s="36"/>
      <c r="Q24" s="36"/>
      <c r="R24" s="14"/>
      <c r="U24" s="97"/>
      <c r="V24" s="6"/>
      <c r="W24" s="6"/>
      <c r="X24" s="6"/>
      <c r="Y24" s="6"/>
      <c r="Z24" s="6"/>
      <c r="AA24" s="6"/>
      <c r="AB24" s="6"/>
      <c r="AC24" s="6"/>
      <c r="AD24" s="6"/>
      <c r="AE24" s="6"/>
      <c r="AF24" s="6"/>
      <c r="AG24" s="6"/>
      <c r="AH24" s="6"/>
      <c r="AK24" s="7"/>
      <c r="AO24" s="7"/>
      <c r="AS24" s="7"/>
      <c r="AW24" s="7"/>
      <c r="BA24" s="7"/>
      <c r="BE24" s="7"/>
      <c r="BI24" s="7"/>
      <c r="BM24" s="7"/>
      <c r="BQ24" s="7"/>
      <c r="BU24" s="7"/>
      <c r="BY24" s="7"/>
      <c r="CC24" s="7"/>
      <c r="CG24" s="7"/>
      <c r="CK24" s="7"/>
      <c r="CO24" s="7"/>
      <c r="CS24" s="7"/>
    </row>
    <row r="25" spans="1:97" ht="120" x14ac:dyDescent="0.25">
      <c r="A25" s="36">
        <v>0</v>
      </c>
      <c r="B25" s="36">
        <v>0</v>
      </c>
      <c r="C25" s="36" t="s">
        <v>3996</v>
      </c>
      <c r="D25" s="36">
        <v>0</v>
      </c>
      <c r="E25" s="36">
        <v>6421</v>
      </c>
      <c r="F25" s="130">
        <v>0</v>
      </c>
      <c r="G25" s="36">
        <v>0</v>
      </c>
      <c r="H25" s="36">
        <v>0</v>
      </c>
      <c r="I25" s="36"/>
      <c r="J25" s="36"/>
      <c r="K25" s="36" t="s">
        <v>3997</v>
      </c>
      <c r="L25" s="36"/>
      <c r="M25" s="36"/>
      <c r="N25" s="36"/>
      <c r="O25" s="36">
        <v>0</v>
      </c>
      <c r="P25" s="36"/>
      <c r="Q25" s="36"/>
      <c r="R25" s="14"/>
      <c r="U25" s="97"/>
      <c r="V25" s="6"/>
      <c r="W25" s="6"/>
      <c r="X25" s="6"/>
      <c r="Y25" s="6"/>
      <c r="Z25" s="6"/>
      <c r="AA25" s="6"/>
      <c r="AB25" s="6"/>
      <c r="AC25" s="6"/>
      <c r="AD25" s="6"/>
      <c r="AE25" s="6"/>
      <c r="AF25" s="6"/>
      <c r="AG25" s="6"/>
      <c r="AH25" s="6"/>
      <c r="AK25" s="7"/>
      <c r="AO25" s="7"/>
      <c r="AS25" s="7"/>
      <c r="AW25" s="7"/>
      <c r="BA25" s="7"/>
      <c r="BE25" s="7"/>
      <c r="BI25" s="7"/>
      <c r="BM25" s="7"/>
      <c r="BQ25" s="7"/>
      <c r="BU25" s="7"/>
      <c r="BY25" s="7"/>
      <c r="CC25" s="7"/>
      <c r="CG25" s="7"/>
      <c r="CK25" s="7"/>
      <c r="CO25" s="7"/>
      <c r="CS25" s="7"/>
    </row>
    <row r="26" spans="1:97" ht="180" x14ac:dyDescent="0.25">
      <c r="A26" s="36" t="s">
        <v>3895</v>
      </c>
      <c r="B26" s="36" t="s">
        <v>3896</v>
      </c>
      <c r="C26" s="36" t="s">
        <v>3918</v>
      </c>
      <c r="D26" s="36">
        <v>264220000</v>
      </c>
      <c r="E26" s="36" t="s">
        <v>3998</v>
      </c>
      <c r="F26" s="130" t="s">
        <v>3919</v>
      </c>
      <c r="G26" s="36" t="s">
        <v>3920</v>
      </c>
      <c r="H26" s="36" t="s">
        <v>3921</v>
      </c>
      <c r="I26" s="36"/>
      <c r="J26" s="36"/>
      <c r="K26" s="36" t="s">
        <v>3999</v>
      </c>
      <c r="L26" s="36"/>
      <c r="M26" s="36"/>
      <c r="N26" s="36"/>
      <c r="O26" s="36">
        <v>1</v>
      </c>
      <c r="P26" s="36"/>
      <c r="Q26" s="36"/>
      <c r="R26" s="14"/>
      <c r="U26" s="97"/>
      <c r="V26" s="6"/>
      <c r="W26" s="6"/>
      <c r="X26" s="6"/>
      <c r="Y26" s="6"/>
      <c r="Z26" s="6"/>
      <c r="AA26" s="6"/>
      <c r="AB26" s="6"/>
      <c r="AC26" s="6"/>
      <c r="AD26" s="6"/>
      <c r="AE26" s="6"/>
      <c r="AF26" s="6"/>
      <c r="AG26" s="6"/>
      <c r="AH26" s="6"/>
      <c r="AK26" s="7"/>
      <c r="AO26" s="7"/>
      <c r="AS26" s="7"/>
      <c r="AW26" s="7"/>
      <c r="BA26" s="7"/>
      <c r="BE26" s="7"/>
      <c r="BI26" s="7"/>
      <c r="BM26" s="7"/>
      <c r="BQ26" s="7"/>
      <c r="BU26" s="7"/>
      <c r="BY26" s="7"/>
      <c r="CC26" s="7"/>
      <c r="CG26" s="7"/>
      <c r="CK26" s="7"/>
      <c r="CO26" s="7"/>
      <c r="CS26" s="7"/>
    </row>
    <row r="27" spans="1:97" x14ac:dyDescent="0.25">
      <c r="A27" s="36"/>
      <c r="B27" s="36"/>
      <c r="C27" s="36"/>
      <c r="D27" s="36"/>
      <c r="E27" s="36"/>
      <c r="F27" s="130"/>
      <c r="G27" s="36"/>
      <c r="H27" s="36"/>
      <c r="I27" s="36"/>
      <c r="J27" s="36"/>
      <c r="K27" s="36" t="s">
        <v>1089</v>
      </c>
      <c r="L27" s="36"/>
      <c r="M27" s="36"/>
      <c r="N27" s="36"/>
      <c r="O27" s="36">
        <v>1</v>
      </c>
      <c r="P27" s="36"/>
      <c r="Q27" s="36"/>
      <c r="R27" s="14"/>
      <c r="U27" s="97"/>
      <c r="V27" s="6"/>
      <c r="W27" s="6"/>
      <c r="X27" s="6"/>
      <c r="Y27" s="6"/>
      <c r="Z27" s="6"/>
      <c r="AA27" s="6"/>
      <c r="AB27" s="6"/>
      <c r="AC27" s="6"/>
      <c r="AD27" s="6"/>
      <c r="AE27" s="6"/>
      <c r="AF27" s="6"/>
      <c r="AG27" s="6"/>
      <c r="AH27" s="6"/>
      <c r="AK27" s="7"/>
      <c r="AO27" s="7"/>
      <c r="AS27" s="7"/>
      <c r="AW27" s="7"/>
      <c r="BA27" s="7"/>
      <c r="BE27" s="7"/>
      <c r="BI27" s="7"/>
      <c r="BM27" s="7"/>
      <c r="BQ27" s="7"/>
      <c r="BU27" s="7"/>
      <c r="BY27" s="7"/>
      <c r="CC27" s="7"/>
      <c r="CG27" s="7"/>
      <c r="CK27" s="7"/>
      <c r="CO27" s="7"/>
      <c r="CS27" s="7"/>
    </row>
    <row r="28" spans="1:97" ht="30" x14ac:dyDescent="0.25">
      <c r="A28" s="36"/>
      <c r="B28" s="36"/>
      <c r="C28" s="36"/>
      <c r="D28" s="36"/>
      <c r="E28" s="36"/>
      <c r="F28" s="130"/>
      <c r="G28" s="36"/>
      <c r="H28" s="36"/>
      <c r="I28" s="36"/>
      <c r="J28" s="36"/>
      <c r="K28" s="36" t="s">
        <v>4000</v>
      </c>
      <c r="L28" s="36"/>
      <c r="M28" s="36"/>
      <c r="N28" s="36"/>
      <c r="O28" s="36">
        <v>0</v>
      </c>
      <c r="P28" s="36"/>
      <c r="Q28" s="36"/>
      <c r="R28" s="14"/>
      <c r="U28" s="97"/>
      <c r="V28" s="6"/>
      <c r="W28" s="6"/>
      <c r="X28" s="6"/>
      <c r="Y28" s="6"/>
      <c r="Z28" s="6"/>
      <c r="AA28" s="6"/>
      <c r="AB28" s="6"/>
      <c r="AC28" s="6"/>
      <c r="AD28" s="6"/>
      <c r="AE28" s="6"/>
      <c r="AF28" s="6"/>
      <c r="AG28" s="6"/>
      <c r="AH28" s="6"/>
      <c r="AK28" s="7"/>
      <c r="AO28" s="7"/>
      <c r="AS28" s="7"/>
      <c r="AW28" s="7"/>
      <c r="BA28" s="7"/>
      <c r="BE28" s="7"/>
      <c r="BI28" s="7"/>
      <c r="BM28" s="7"/>
      <c r="BQ28" s="7"/>
      <c r="BU28" s="7"/>
      <c r="BY28" s="7"/>
      <c r="CC28" s="7"/>
      <c r="CG28" s="7"/>
      <c r="CK28" s="7"/>
      <c r="CO28" s="7"/>
      <c r="CS28" s="7"/>
    </row>
    <row r="29" spans="1:97" ht="120" x14ac:dyDescent="0.25">
      <c r="A29" s="36" t="s">
        <v>3925</v>
      </c>
      <c r="B29" s="36" t="s">
        <v>3926</v>
      </c>
      <c r="C29" s="36" t="s">
        <v>3927</v>
      </c>
      <c r="D29" s="36">
        <v>272110000</v>
      </c>
      <c r="E29" s="36" t="s">
        <v>4001</v>
      </c>
      <c r="F29" s="130" t="s">
        <v>3928</v>
      </c>
      <c r="G29" s="36" t="s">
        <v>3929</v>
      </c>
      <c r="H29" s="36" t="s">
        <v>3930</v>
      </c>
      <c r="I29" s="36">
        <v>-100000000</v>
      </c>
      <c r="J29" s="36"/>
      <c r="K29" s="36" t="s">
        <v>4002</v>
      </c>
      <c r="L29" s="36">
        <v>2</v>
      </c>
      <c r="M29" s="36">
        <v>7</v>
      </c>
      <c r="N29" s="36"/>
      <c r="O29" s="36">
        <v>7</v>
      </c>
      <c r="P29" s="36"/>
      <c r="Q29" s="36" t="s">
        <v>4003</v>
      </c>
      <c r="R29" s="14"/>
      <c r="U29" s="97"/>
      <c r="V29" s="6"/>
      <c r="W29" s="6"/>
      <c r="X29" s="6"/>
      <c r="Y29" s="6"/>
      <c r="Z29" s="6"/>
      <c r="AA29" s="6"/>
      <c r="AB29" s="6"/>
      <c r="AC29" s="6"/>
      <c r="AD29" s="6"/>
      <c r="AE29" s="6"/>
      <c r="AF29" s="6"/>
      <c r="AG29" s="6"/>
      <c r="AH29" s="6"/>
      <c r="AK29" s="7"/>
      <c r="AO29" s="7"/>
      <c r="AS29" s="7"/>
      <c r="AW29" s="7"/>
      <c r="BA29" s="7"/>
      <c r="BE29" s="7"/>
      <c r="BI29" s="7"/>
      <c r="BM29" s="7"/>
      <c r="BQ29" s="7"/>
      <c r="BU29" s="7"/>
      <c r="BY29" s="7"/>
      <c r="CC29" s="7"/>
      <c r="CG29" s="7"/>
      <c r="CK29" s="7"/>
      <c r="CO29" s="7"/>
      <c r="CS29" s="7"/>
    </row>
    <row r="30" spans="1:97" ht="150" x14ac:dyDescent="0.25">
      <c r="A30" s="36" t="s">
        <v>3925</v>
      </c>
      <c r="B30" s="36" t="s">
        <v>3926</v>
      </c>
      <c r="C30" s="36" t="s">
        <v>3927</v>
      </c>
      <c r="D30" s="36">
        <v>272120000</v>
      </c>
      <c r="E30" s="36" t="s">
        <v>4004</v>
      </c>
      <c r="F30" s="130" t="s">
        <v>3932</v>
      </c>
      <c r="G30" s="36" t="s">
        <v>3933</v>
      </c>
      <c r="H30" s="36" t="s">
        <v>3934</v>
      </c>
      <c r="I30" s="39">
        <v>-100000000</v>
      </c>
      <c r="J30" s="36"/>
      <c r="K30" s="36" t="s">
        <v>4005</v>
      </c>
      <c r="L30" s="36">
        <v>1</v>
      </c>
      <c r="M30" s="36"/>
      <c r="N30" s="36"/>
      <c r="O30" s="36">
        <v>0</v>
      </c>
      <c r="P30" s="36"/>
      <c r="Q30" s="36" t="s">
        <v>4006</v>
      </c>
      <c r="R30" s="14"/>
      <c r="U30" s="97"/>
      <c r="V30" s="6"/>
      <c r="W30" s="6"/>
      <c r="X30" s="6"/>
      <c r="Y30" s="6"/>
      <c r="Z30" s="6"/>
      <c r="AA30" s="6"/>
      <c r="AB30" s="6"/>
      <c r="AC30" s="6"/>
      <c r="AD30" s="6"/>
      <c r="AE30" s="6"/>
      <c r="AF30" s="6"/>
      <c r="AG30" s="6"/>
      <c r="AH30" s="6"/>
      <c r="AK30" s="7"/>
      <c r="AO30" s="7"/>
      <c r="AS30" s="7"/>
      <c r="AW30" s="7"/>
      <c r="BA30" s="7"/>
      <c r="BE30" s="7"/>
      <c r="BI30" s="7"/>
      <c r="BM30" s="7"/>
      <c r="BQ30" s="7"/>
      <c r="BU30" s="7"/>
      <c r="BY30" s="7"/>
      <c r="CC30" s="7"/>
      <c r="CG30" s="7"/>
      <c r="CK30" s="7"/>
      <c r="CO30" s="7"/>
      <c r="CS30" s="7"/>
    </row>
    <row r="31" spans="1:97" ht="30" x14ac:dyDescent="0.25">
      <c r="A31" s="36"/>
      <c r="B31" s="36"/>
      <c r="C31" s="36"/>
      <c r="D31" s="36"/>
      <c r="E31" s="36"/>
      <c r="F31" s="130"/>
      <c r="G31" s="36"/>
      <c r="H31" s="36"/>
      <c r="I31" s="36"/>
      <c r="J31" s="36"/>
      <c r="K31" s="36" t="s">
        <v>4007</v>
      </c>
      <c r="L31" s="36">
        <v>0</v>
      </c>
      <c r="M31" s="36"/>
      <c r="N31" s="36"/>
      <c r="O31" s="36">
        <v>0</v>
      </c>
      <c r="P31" s="36"/>
      <c r="Q31" s="36"/>
      <c r="R31" s="14"/>
      <c r="U31" s="97"/>
      <c r="V31" s="6"/>
      <c r="W31" s="6"/>
      <c r="X31" s="6"/>
      <c r="Y31" s="6"/>
      <c r="Z31" s="6"/>
      <c r="AA31" s="6"/>
      <c r="AB31" s="6"/>
      <c r="AC31" s="6"/>
      <c r="AD31" s="6"/>
      <c r="AE31" s="6"/>
      <c r="AF31" s="6"/>
      <c r="AG31" s="6"/>
      <c r="AH31" s="6"/>
      <c r="AK31" s="7"/>
      <c r="AO31" s="7"/>
      <c r="AS31" s="7"/>
      <c r="AW31" s="7"/>
      <c r="BA31" s="7"/>
      <c r="BE31" s="7"/>
      <c r="BI31" s="7"/>
      <c r="BM31" s="7"/>
      <c r="BQ31" s="7"/>
      <c r="BU31" s="7"/>
      <c r="BY31" s="7"/>
      <c r="CC31" s="7"/>
      <c r="CG31" s="7"/>
      <c r="CK31" s="7"/>
      <c r="CO31" s="7"/>
      <c r="CS31" s="7"/>
    </row>
    <row r="32" spans="1:97" ht="150" x14ac:dyDescent="0.25">
      <c r="A32" s="36" t="s">
        <v>3925</v>
      </c>
      <c r="B32" s="36" t="s">
        <v>3926</v>
      </c>
      <c r="C32" s="36" t="s">
        <v>3936</v>
      </c>
      <c r="D32" s="36">
        <v>272210000</v>
      </c>
      <c r="E32" s="36" t="s">
        <v>4008</v>
      </c>
      <c r="F32" s="130" t="s">
        <v>1997</v>
      </c>
      <c r="G32" s="36" t="s">
        <v>3937</v>
      </c>
      <c r="H32" s="36" t="s">
        <v>3938</v>
      </c>
      <c r="I32" s="39">
        <f>M282-100000000</f>
        <v>-100000000</v>
      </c>
      <c r="J32" s="36"/>
      <c r="K32" s="36" t="s">
        <v>4009</v>
      </c>
      <c r="L32" s="36">
        <v>2</v>
      </c>
      <c r="M32" s="36">
        <v>1</v>
      </c>
      <c r="N32" s="36"/>
      <c r="O32" s="36">
        <v>0.8</v>
      </c>
      <c r="P32" s="36"/>
      <c r="Q32" s="36" t="s">
        <v>4006</v>
      </c>
      <c r="R32" s="14"/>
      <c r="U32" s="97"/>
      <c r="V32" s="6"/>
      <c r="W32" s="6"/>
      <c r="X32" s="6"/>
      <c r="Y32" s="6"/>
      <c r="Z32" s="6"/>
      <c r="AA32" s="6"/>
      <c r="AB32" s="6"/>
      <c r="AC32" s="6"/>
      <c r="AD32" s="6"/>
      <c r="AE32" s="6"/>
      <c r="AF32" s="6"/>
      <c r="AG32" s="6"/>
      <c r="AH32" s="6"/>
      <c r="AK32" s="7"/>
      <c r="AO32" s="7"/>
      <c r="AS32" s="7"/>
      <c r="AW32" s="7"/>
      <c r="BA32" s="7"/>
      <c r="BE32" s="7"/>
      <c r="BI32" s="7"/>
      <c r="BM32" s="7"/>
      <c r="BQ32" s="7"/>
      <c r="BU32" s="7"/>
      <c r="BY32" s="7"/>
      <c r="CC32" s="7"/>
      <c r="CG32" s="7"/>
      <c r="CK32" s="7"/>
      <c r="CO32" s="7"/>
      <c r="CS32" s="7"/>
    </row>
    <row r="33" spans="1:98" ht="105" x14ac:dyDescent="0.25">
      <c r="A33" s="36" t="s">
        <v>3925</v>
      </c>
      <c r="B33" s="36" t="s">
        <v>3926</v>
      </c>
      <c r="C33" s="36" t="s">
        <v>3940</v>
      </c>
      <c r="D33" s="36">
        <v>272410000</v>
      </c>
      <c r="E33" s="36" t="s">
        <v>4010</v>
      </c>
      <c r="F33" s="130" t="s">
        <v>3941</v>
      </c>
      <c r="G33" s="36" t="s">
        <v>3942</v>
      </c>
      <c r="H33" s="36" t="s">
        <v>3943</v>
      </c>
      <c r="I33" s="632">
        <v>70000000</v>
      </c>
      <c r="J33" s="36"/>
      <c r="K33" s="36" t="s">
        <v>4011</v>
      </c>
      <c r="L33" s="36">
        <v>60</v>
      </c>
      <c r="M33" s="633">
        <v>0.35</v>
      </c>
      <c r="N33" s="116"/>
      <c r="O33" s="633">
        <v>0.35</v>
      </c>
      <c r="P33" s="116"/>
      <c r="Q33" s="116" t="s">
        <v>4012</v>
      </c>
      <c r="R33" s="14"/>
      <c r="U33" s="97"/>
      <c r="V33" s="6"/>
      <c r="W33" s="6"/>
      <c r="X33" s="6"/>
      <c r="Y33" s="6"/>
      <c r="Z33" s="6"/>
      <c r="AA33" s="6"/>
      <c r="AB33" s="6"/>
      <c r="AC33" s="6"/>
      <c r="AD33" s="6"/>
      <c r="AE33" s="6"/>
      <c r="AF33" s="6"/>
      <c r="AG33" s="6"/>
      <c r="AH33" s="6"/>
      <c r="AK33" s="7"/>
      <c r="AO33" s="7"/>
      <c r="AS33" s="7"/>
      <c r="AW33" s="7"/>
      <c r="BA33" s="7"/>
      <c r="BE33" s="7"/>
      <c r="BI33" s="7"/>
      <c r="BM33" s="7"/>
      <c r="BQ33" s="7"/>
      <c r="BU33" s="7"/>
      <c r="BY33" s="7"/>
      <c r="CC33" s="7"/>
      <c r="CG33" s="7"/>
      <c r="CK33" s="7"/>
      <c r="CO33" s="7"/>
      <c r="CS33" s="7"/>
    </row>
    <row r="34" spans="1:98" ht="180" x14ac:dyDescent="0.25">
      <c r="A34" s="36" t="s">
        <v>3925</v>
      </c>
      <c r="B34" s="36" t="s">
        <v>3926</v>
      </c>
      <c r="C34" s="36" t="s">
        <v>3940</v>
      </c>
      <c r="D34" s="36">
        <v>272420000</v>
      </c>
      <c r="E34" s="36" t="s">
        <v>4013</v>
      </c>
      <c r="F34" s="130" t="s">
        <v>3949</v>
      </c>
      <c r="G34" s="36" t="s">
        <v>3950</v>
      </c>
      <c r="H34" s="36" t="s">
        <v>3951</v>
      </c>
      <c r="I34" s="634">
        <v>276472500</v>
      </c>
      <c r="J34" s="36"/>
      <c r="K34" s="36" t="s">
        <v>4014</v>
      </c>
      <c r="L34" s="36">
        <v>13</v>
      </c>
      <c r="M34" s="630">
        <v>0</v>
      </c>
      <c r="N34" s="630"/>
      <c r="O34" s="630">
        <v>2</v>
      </c>
      <c r="P34" s="116"/>
      <c r="Q34" s="116" t="s">
        <v>4015</v>
      </c>
      <c r="R34" s="14"/>
      <c r="U34" s="97"/>
      <c r="V34" s="6"/>
      <c r="W34" s="6"/>
      <c r="X34" s="6"/>
      <c r="Y34" s="6"/>
      <c r="Z34" s="6"/>
      <c r="AA34" s="6"/>
      <c r="AB34" s="6"/>
      <c r="AC34" s="6"/>
      <c r="AD34" s="6"/>
      <c r="AE34" s="6"/>
      <c r="AF34" s="6"/>
      <c r="AG34" s="6"/>
      <c r="AH34" s="6"/>
      <c r="AK34" s="7"/>
      <c r="AO34" s="7"/>
      <c r="AS34" s="7"/>
      <c r="AW34" s="7"/>
      <c r="BA34" s="7"/>
      <c r="BE34" s="7"/>
      <c r="BI34" s="7"/>
      <c r="BM34" s="7"/>
      <c r="BQ34" s="7"/>
      <c r="BU34" s="7"/>
      <c r="BY34" s="7"/>
      <c r="CC34" s="7"/>
      <c r="CG34" s="7"/>
      <c r="CK34" s="7"/>
      <c r="CO34" s="7"/>
      <c r="CS34" s="7"/>
    </row>
    <row r="35" spans="1:98" ht="150" x14ac:dyDescent="0.25">
      <c r="A35" s="36" t="s">
        <v>3925</v>
      </c>
      <c r="B35" s="36" t="s">
        <v>3926</v>
      </c>
      <c r="C35" s="36" t="s">
        <v>3940</v>
      </c>
      <c r="D35" s="36">
        <v>272440000</v>
      </c>
      <c r="E35" s="36" t="s">
        <v>4016</v>
      </c>
      <c r="F35" s="130" t="s">
        <v>3953</v>
      </c>
      <c r="G35" s="36" t="s">
        <v>3954</v>
      </c>
      <c r="H35" s="36" t="s">
        <v>3955</v>
      </c>
      <c r="I35" s="634">
        <v>-200000000</v>
      </c>
      <c r="J35" s="36"/>
      <c r="K35" s="36" t="s">
        <v>4017</v>
      </c>
      <c r="L35" s="36">
        <v>1</v>
      </c>
      <c r="M35" s="630">
        <v>0</v>
      </c>
      <c r="N35" s="600"/>
      <c r="O35" s="630">
        <v>0</v>
      </c>
      <c r="P35" s="635"/>
      <c r="Q35" s="116" t="s">
        <v>4018</v>
      </c>
      <c r="R35" s="14"/>
      <c r="U35" s="97"/>
      <c r="V35" s="6"/>
      <c r="W35" s="6"/>
      <c r="X35" s="6"/>
      <c r="Y35" s="6"/>
      <c r="Z35" s="6"/>
      <c r="AA35" s="6"/>
      <c r="AB35" s="6"/>
      <c r="AC35" s="6"/>
      <c r="AD35" s="6"/>
      <c r="AE35" s="6"/>
      <c r="AF35" s="6"/>
      <c r="AG35" s="6"/>
      <c r="AH35" s="6"/>
      <c r="AK35" s="7"/>
      <c r="AO35" s="7"/>
      <c r="AS35" s="7"/>
      <c r="AW35" s="7"/>
      <c r="BA35" s="7"/>
      <c r="BE35" s="7"/>
      <c r="BI35" s="7"/>
      <c r="BM35" s="7"/>
      <c r="BQ35" s="7"/>
      <c r="BU35" s="7"/>
      <c r="BY35" s="7"/>
      <c r="CC35" s="7"/>
      <c r="CG35" s="7"/>
      <c r="CK35" s="7"/>
      <c r="CO35" s="7"/>
      <c r="CS35" s="7"/>
    </row>
    <row r="36" spans="1:98" ht="255" x14ac:dyDescent="0.25">
      <c r="A36" s="36" t="s">
        <v>3925</v>
      </c>
      <c r="B36" s="36" t="s">
        <v>3926</v>
      </c>
      <c r="C36" s="36" t="s">
        <v>3940</v>
      </c>
      <c r="D36" s="36">
        <v>272450000</v>
      </c>
      <c r="E36" s="36" t="s">
        <v>4019</v>
      </c>
      <c r="F36" s="130" t="s">
        <v>3960</v>
      </c>
      <c r="G36" s="36" t="s">
        <v>3961</v>
      </c>
      <c r="H36" s="36" t="s">
        <v>3962</v>
      </c>
      <c r="I36" s="36">
        <v>305450000</v>
      </c>
      <c r="J36" s="36"/>
      <c r="K36" s="36" t="s">
        <v>4020</v>
      </c>
      <c r="L36" s="36">
        <v>1</v>
      </c>
      <c r="M36" s="36"/>
      <c r="N36" s="36"/>
      <c r="O36" s="36">
        <v>0.8</v>
      </c>
      <c r="P36" s="36"/>
      <c r="Q36" s="36" t="s">
        <v>4021</v>
      </c>
      <c r="R36" s="14"/>
      <c r="U36" s="97"/>
      <c r="V36" s="6"/>
      <c r="W36" s="6"/>
      <c r="X36" s="6"/>
      <c r="Y36" s="6"/>
      <c r="Z36" s="6"/>
      <c r="AA36" s="6"/>
      <c r="AB36" s="6"/>
      <c r="AC36" s="6"/>
      <c r="AD36" s="6"/>
      <c r="AE36" s="6"/>
      <c r="AF36" s="6"/>
      <c r="AG36" s="6"/>
      <c r="AH36" s="6"/>
      <c r="AK36" s="7"/>
      <c r="AO36" s="7"/>
      <c r="AS36" s="7"/>
      <c r="AW36" s="7"/>
      <c r="BA36" s="7"/>
      <c r="BE36" s="7"/>
      <c r="BI36" s="7"/>
      <c r="BM36" s="7"/>
      <c r="BQ36" s="7"/>
      <c r="BU36" s="7"/>
      <c r="BY36" s="7"/>
      <c r="CC36" s="7"/>
      <c r="CG36" s="7"/>
      <c r="CK36" s="7"/>
      <c r="CO36" s="7"/>
      <c r="CS36" s="7"/>
    </row>
    <row r="37" spans="1:98" x14ac:dyDescent="0.25">
      <c r="S37" s="6"/>
      <c r="T37" s="6"/>
      <c r="U37" s="6"/>
      <c r="V37" s="6"/>
      <c r="W37" s="6" t="e">
        <f ca="1">MATCH($E37,OFFSET([2]Hoja1!$X$4,V37-3,0,500-V37,1),0)+V37</f>
        <v>#VALUE!</v>
      </c>
      <c r="X37" s="6" t="e">
        <f ca="1">MATCH($E37,OFFSET([2]Hoja1!$X$4,W37-3,0,500-W37,1),0)+W37</f>
        <v>#VALUE!</v>
      </c>
      <c r="Y37" s="6" t="e">
        <f ca="1">MATCH($E37,OFFSET([2]Hoja1!$X$4,X37-3,0,500-X37,1),0)+X37</f>
        <v>#VALUE!</v>
      </c>
      <c r="Z37" s="6" t="e">
        <f ca="1">MATCH($E37,OFFSET([2]Hoja1!$X$4,Y37-3,0,500-Y37,1),0)+Y37</f>
        <v>#VALUE!</v>
      </c>
      <c r="AA37" s="6" t="e">
        <f ca="1">MATCH($E37,OFFSET([2]Hoja1!$X$4,Z37-3,0,500-Z37,1),0)+Z37</f>
        <v>#VALUE!</v>
      </c>
      <c r="AB37" s="6" t="e">
        <f ca="1">MATCH($E37,OFFSET([2]Hoja1!$X$4,AA37-3,0,500-AA37,1),0)+AA37</f>
        <v>#VALUE!</v>
      </c>
      <c r="AC37" s="6" t="e">
        <f ca="1">MATCH($E37,OFFSET([2]Hoja1!$X$4,AB37-3,0,500-AB37,1),0)+AB37</f>
        <v>#VALUE!</v>
      </c>
      <c r="AD37" s="6" t="e">
        <f ca="1">MATCH($E37,OFFSET([2]Hoja1!$X$4,AC37-3,0,500-AC37,1),0)+AC37</f>
        <v>#VALUE!</v>
      </c>
      <c r="AE37" s="6" t="e">
        <f ca="1">MATCH($E37,OFFSET([2]Hoja1!$X$4,AD37-3,0,500-AD37,1),0)+AD37</f>
        <v>#VALUE!</v>
      </c>
      <c r="AF37" s="6" t="e">
        <f ca="1">MATCH($E37,OFFSET([2]Hoja1!$X$4,AE37-3,0,500-AE37,1),0)+AE37</f>
        <v>#VALUE!</v>
      </c>
      <c r="AG37" s="6" t="e">
        <f ca="1">MATCH($E37,OFFSET([2]Hoja1!$X$4,AF37-3,0,500-AF37,1),0)+AF37</f>
        <v>#VALUE!</v>
      </c>
      <c r="AH37" s="6" t="e">
        <f ca="1">MATCH($E37,OFFSET([2]Hoja1!$X$4,AG37-3,0,500-AG37,1),0)+AG37</f>
        <v>#VALUE!</v>
      </c>
      <c r="AI37" s="1" t="str">
        <f t="shared" ref="AI37:AI58" si="0">CONCATENATE("'[Archivo con planillas totales y estandarizadas.xlsx]Hoja1'!$F",S37)</f>
        <v>'[Archivo con planillas totales y estandarizadas.xlsx]Hoja1'!$F</v>
      </c>
      <c r="AJ37" s="1" t="str">
        <f t="shared" ref="AJ37:AJ58" si="1">CONCATENATE("'[Archivo con planillas totales y estandarizadas.xlsx]Hoja1'!$M",S37)</f>
        <v>'[Archivo con planillas totales y estandarizadas.xlsx]Hoja1'!$M</v>
      </c>
      <c r="AK37" s="7" t="e">
        <f t="shared" ref="AK37:AL58" ca="1" si="2">INDIRECT(AI37)</f>
        <v>#REF!</v>
      </c>
      <c r="AL37" s="1" t="e">
        <f t="shared" ca="1" si="2"/>
        <v>#REF!</v>
      </c>
      <c r="AM37" s="1" t="str">
        <f t="shared" ref="AM37:AM58" si="3">CONCATENATE("'[Archivo con planillas totales y estandarizadas.xlsx]Hoja1'!$F",T37)</f>
        <v>'[Archivo con planillas totales y estandarizadas.xlsx]Hoja1'!$F</v>
      </c>
      <c r="AN37" s="1" t="str">
        <f t="shared" ref="AN37:AN58" si="4">CONCATENATE("'[Archivo con planillas totales y estandarizadas.xlsx]Hoja1'!$M",T37)</f>
        <v>'[Archivo con planillas totales y estandarizadas.xlsx]Hoja1'!$M</v>
      </c>
      <c r="AO37" s="7" t="e">
        <f t="shared" ref="AO37:AP58" ca="1" si="5">INDIRECT(AM37)</f>
        <v>#REF!</v>
      </c>
      <c r="AP37" s="1" t="e">
        <f t="shared" ca="1" si="5"/>
        <v>#REF!</v>
      </c>
      <c r="AQ37" s="1" t="str">
        <f t="shared" ref="AQ37:AQ58" si="6">CONCATENATE("'[Archivo con planillas totales y estandarizadas.xlsx]Hoja1'!$F",U37)</f>
        <v>'[Archivo con planillas totales y estandarizadas.xlsx]Hoja1'!$F</v>
      </c>
      <c r="AR37" s="1" t="str">
        <f t="shared" ref="AR37:AR58" si="7">CONCATENATE("'[Archivo con planillas totales y estandarizadas.xlsx]Hoja1'!$M",U37)</f>
        <v>'[Archivo con planillas totales y estandarizadas.xlsx]Hoja1'!$M</v>
      </c>
      <c r="AS37" s="7" t="e">
        <f t="shared" ref="AS37:AT58" ca="1" si="8">INDIRECT(AQ37)</f>
        <v>#REF!</v>
      </c>
      <c r="AT37" s="1" t="e">
        <f t="shared" ca="1" si="8"/>
        <v>#REF!</v>
      </c>
      <c r="AU37" s="1" t="str">
        <f t="shared" ref="AU37:AU58" si="9">CONCATENATE("'[Archivo con planillas totales y estandarizadas.xlsx]Hoja1'!$F",V37)</f>
        <v>'[Archivo con planillas totales y estandarizadas.xlsx]Hoja1'!$F</v>
      </c>
      <c r="AV37" s="1" t="str">
        <f t="shared" ref="AV37:AV58" si="10">CONCATENATE("'[Archivo con planillas totales y estandarizadas.xlsx]Hoja1'!$M",V37)</f>
        <v>'[Archivo con planillas totales y estandarizadas.xlsx]Hoja1'!$M</v>
      </c>
      <c r="AW37" s="7" t="e">
        <f t="shared" ref="AW37:AX58" ca="1" si="11">INDIRECT(AU37)</f>
        <v>#REF!</v>
      </c>
      <c r="AX37" s="1" t="e">
        <f t="shared" ca="1" si="11"/>
        <v>#REF!</v>
      </c>
      <c r="AY37" s="1" t="e">
        <f t="shared" ref="AY37:AY58" ca="1" si="12">CONCATENATE("'[Archivo con planillas totales y estandarizadas.xlsx]Hoja1'!$F",W37)</f>
        <v>#VALUE!</v>
      </c>
      <c r="AZ37" s="1" t="e">
        <f t="shared" ref="AZ37:AZ58" ca="1" si="13">CONCATENATE("'[Archivo con planillas totales y estandarizadas.xlsx]Hoja1'!$M",W37)</f>
        <v>#VALUE!</v>
      </c>
      <c r="BA37" s="7" t="e">
        <f t="shared" ref="BA37:BB58" ca="1" si="14">INDIRECT(AY37)</f>
        <v>#VALUE!</v>
      </c>
      <c r="BB37" s="1" t="e">
        <f t="shared" ca="1" si="14"/>
        <v>#VALUE!</v>
      </c>
      <c r="BC37" s="1" t="e">
        <f t="shared" ref="BC37:BC58" ca="1" si="15">CONCATENATE("'[Archivo con planillas totales y estandarizadas.xlsx]Hoja1'!$F",X37)</f>
        <v>#VALUE!</v>
      </c>
      <c r="BD37" s="1" t="e">
        <f t="shared" ref="BD37:BD58" ca="1" si="16">CONCATENATE("'[Archivo con planillas totales y estandarizadas.xlsx]Hoja1'!$M",X37)</f>
        <v>#VALUE!</v>
      </c>
      <c r="BE37" s="7" t="e">
        <f t="shared" ref="BE37:BF58" ca="1" si="17">INDIRECT(BC37)</f>
        <v>#VALUE!</v>
      </c>
      <c r="BF37" s="1" t="e">
        <f t="shared" ca="1" si="17"/>
        <v>#VALUE!</v>
      </c>
      <c r="BG37" s="1" t="e">
        <f t="shared" ref="BG37:BG58" ca="1" si="18">CONCATENATE("'[Archivo con planillas totales y estandarizadas.xlsx]Hoja1'!$F",Y37)</f>
        <v>#VALUE!</v>
      </c>
      <c r="BH37" s="1" t="e">
        <f t="shared" ref="BH37:BH58" ca="1" si="19">CONCATENATE("'[Archivo con planillas totales y estandarizadas.xlsx]Hoja1'!$M",Y37)</f>
        <v>#VALUE!</v>
      </c>
      <c r="BI37" s="7" t="e">
        <f t="shared" ref="BI37:BJ58" ca="1" si="20">INDIRECT(BG37)</f>
        <v>#VALUE!</v>
      </c>
      <c r="BJ37" s="1" t="e">
        <f t="shared" ca="1" si="20"/>
        <v>#VALUE!</v>
      </c>
      <c r="BK37" s="1" t="e">
        <f t="shared" ref="BK37:BK58" ca="1" si="21">CONCATENATE("'[Archivo con planillas totales y estandarizadas.xlsx]Hoja1'!$F",Z37)</f>
        <v>#VALUE!</v>
      </c>
      <c r="BL37" s="1" t="e">
        <f t="shared" ref="BL37:BL58" ca="1" si="22">CONCATENATE("'[Archivo con planillas totales y estandarizadas.xlsx]Hoja1'!$M",Z37)</f>
        <v>#VALUE!</v>
      </c>
      <c r="BM37" s="7" t="e">
        <f t="shared" ref="BM37:BN58" ca="1" si="23">INDIRECT(BK37)</f>
        <v>#VALUE!</v>
      </c>
      <c r="BN37" s="1" t="e">
        <f t="shared" ca="1" si="23"/>
        <v>#VALUE!</v>
      </c>
      <c r="BO37" s="1" t="e">
        <f t="shared" ref="BO37:BO58" ca="1" si="24">CONCATENATE("'[Archivo con planillas totales y estandarizadas.xlsx]Hoja1'!$F",AA37)</f>
        <v>#VALUE!</v>
      </c>
      <c r="BP37" s="1" t="e">
        <f t="shared" ref="BP37:BP58" ca="1" si="25">CONCATENATE("'[Archivo con planillas totales y estandarizadas.xlsx]Hoja1'!$M",AA37)</f>
        <v>#VALUE!</v>
      </c>
      <c r="BQ37" s="7" t="e">
        <f t="shared" ref="BQ37:BR58" ca="1" si="26">INDIRECT(BO37)</f>
        <v>#VALUE!</v>
      </c>
      <c r="BR37" s="1" t="e">
        <f t="shared" ca="1" si="26"/>
        <v>#VALUE!</v>
      </c>
      <c r="BS37" s="1" t="e">
        <f t="shared" ref="BS37:BS58" ca="1" si="27">CONCATENATE("'[Archivo con planillas totales y estandarizadas.xlsx]Hoja1'!$F",AB37)</f>
        <v>#VALUE!</v>
      </c>
      <c r="BT37" s="1" t="e">
        <f t="shared" ref="BT37:BT58" ca="1" si="28">CONCATENATE("'[Archivo con planillas totales y estandarizadas.xlsx]Hoja1'!$M",AB37)</f>
        <v>#VALUE!</v>
      </c>
      <c r="BU37" s="7" t="e">
        <f t="shared" ref="BU37:BV58" ca="1" si="29">INDIRECT(BS37)</f>
        <v>#VALUE!</v>
      </c>
      <c r="BV37" s="1" t="e">
        <f t="shared" ca="1" si="29"/>
        <v>#VALUE!</v>
      </c>
      <c r="BW37" s="1" t="e">
        <f t="shared" ref="BW37:BW58" ca="1" si="30">CONCATENATE("'[Archivo con planillas totales y estandarizadas.xlsx]Hoja1'!$F",AC37)</f>
        <v>#VALUE!</v>
      </c>
      <c r="BX37" s="1" t="e">
        <f t="shared" ref="BX37:BX58" ca="1" si="31">CONCATENATE("'[Archivo con planillas totales y estandarizadas.xlsx]Hoja1'!$M",AC37)</f>
        <v>#VALUE!</v>
      </c>
      <c r="BY37" s="7" t="e">
        <f t="shared" ref="BY37:BZ58" ca="1" si="32">INDIRECT(BW37)</f>
        <v>#VALUE!</v>
      </c>
      <c r="BZ37" s="1" t="e">
        <f t="shared" ca="1" si="32"/>
        <v>#VALUE!</v>
      </c>
      <c r="CA37" s="1" t="e">
        <f t="shared" ref="CA37:CA58" ca="1" si="33">CONCATENATE("'[Archivo con planillas totales y estandarizadas.xlsx]Hoja1'!$F",AD37)</f>
        <v>#VALUE!</v>
      </c>
      <c r="CB37" s="1" t="e">
        <f t="shared" ref="CB37:CB58" ca="1" si="34">CONCATENATE("'[Archivo con planillas totales y estandarizadas.xlsx]Hoja1'!$M",AD37)</f>
        <v>#VALUE!</v>
      </c>
      <c r="CC37" s="7" t="e">
        <f t="shared" ref="CC37:CD58" ca="1" si="35">INDIRECT(CA37)</f>
        <v>#VALUE!</v>
      </c>
      <c r="CD37" s="1" t="e">
        <f t="shared" ca="1" si="35"/>
        <v>#VALUE!</v>
      </c>
      <c r="CE37" s="1" t="e">
        <f t="shared" ref="CE37:CE58" ca="1" si="36">CONCATENATE("'[Archivo con planillas totales y estandarizadas.xlsx]Hoja1'!$F",AE37)</f>
        <v>#VALUE!</v>
      </c>
      <c r="CF37" s="1" t="e">
        <f t="shared" ref="CF37:CF58" ca="1" si="37">CONCATENATE("'[Archivo con planillas totales y estandarizadas.xlsx]Hoja1'!$M",AE37)</f>
        <v>#VALUE!</v>
      </c>
      <c r="CG37" s="7" t="e">
        <f t="shared" ref="CG37:CH58" ca="1" si="38">INDIRECT(CE37)</f>
        <v>#VALUE!</v>
      </c>
      <c r="CH37" s="1" t="e">
        <f t="shared" ca="1" si="38"/>
        <v>#VALUE!</v>
      </c>
      <c r="CI37" s="1" t="e">
        <f t="shared" ref="CI37:CI58" ca="1" si="39">CONCATENATE("'[Archivo con planillas totales y estandarizadas.xlsx]Hoja1'!$F",AF37)</f>
        <v>#VALUE!</v>
      </c>
      <c r="CJ37" s="1" t="e">
        <f t="shared" ref="CJ37:CJ58" ca="1" si="40">CONCATENATE("'[Archivo con planillas totales y estandarizadas.xlsx]Hoja1'!$M",AF37)</f>
        <v>#VALUE!</v>
      </c>
      <c r="CK37" s="7" t="e">
        <f t="shared" ref="CK37:CL58" ca="1" si="41">INDIRECT(CI37)</f>
        <v>#VALUE!</v>
      </c>
      <c r="CL37" s="1" t="e">
        <f t="shared" ca="1" si="41"/>
        <v>#VALUE!</v>
      </c>
      <c r="CM37" s="1" t="e">
        <f t="shared" ref="CM37:CM58" ca="1" si="42">CONCATENATE("'[Archivo con planillas totales y estandarizadas.xlsx]Hoja1'!$F",AG37)</f>
        <v>#VALUE!</v>
      </c>
      <c r="CN37" s="1" t="e">
        <f t="shared" ref="CN37:CN58" ca="1" si="43">CONCATENATE("'[Archivo con planillas totales y estandarizadas.xlsx]Hoja1'!$M",AG37)</f>
        <v>#VALUE!</v>
      </c>
      <c r="CO37" s="7" t="e">
        <f t="shared" ref="CO37:CP58" ca="1" si="44">INDIRECT(CM37)</f>
        <v>#VALUE!</v>
      </c>
      <c r="CP37" s="1" t="e">
        <f t="shared" ca="1" si="44"/>
        <v>#VALUE!</v>
      </c>
      <c r="CQ37" s="1" t="e">
        <f t="shared" ref="CQ37:CQ58" ca="1" si="45">CONCATENATE("'[Archivo con planillas totales y estandarizadas.xlsx]Hoja1'!$F",AH37)</f>
        <v>#VALUE!</v>
      </c>
      <c r="CR37" s="1" t="e">
        <f t="shared" ref="CR37:CR58" ca="1" si="46">CONCATENATE("'[Archivo con planillas totales y estandarizadas.xlsx]Hoja1'!$M",AH37)</f>
        <v>#VALUE!</v>
      </c>
      <c r="CS37" s="7" t="e">
        <f t="shared" ref="CS37:CT58" ca="1" si="47">INDIRECT(CQ37)</f>
        <v>#VALUE!</v>
      </c>
      <c r="CT37" s="1" t="e">
        <f t="shared" ca="1" si="47"/>
        <v>#VALUE!</v>
      </c>
    </row>
    <row r="38" spans="1:98" x14ac:dyDescent="0.25">
      <c r="S38" s="6"/>
      <c r="T38" s="6"/>
      <c r="U38" s="6"/>
      <c r="V38" s="6"/>
      <c r="W38" s="6" t="e">
        <f ca="1">MATCH($E38,OFFSET([2]Hoja1!$X$4,V38-3,0,500-V38,1),0)+V38</f>
        <v>#VALUE!</v>
      </c>
      <c r="X38" s="6" t="e">
        <f ca="1">MATCH($E38,OFFSET([2]Hoja1!$X$4,W38-3,0,500-W38,1),0)+W38</f>
        <v>#VALUE!</v>
      </c>
      <c r="Y38" s="6" t="e">
        <f ca="1">MATCH($E38,OFFSET([2]Hoja1!$X$4,X38-3,0,500-X38,1),0)+X38</f>
        <v>#VALUE!</v>
      </c>
      <c r="Z38" s="6" t="e">
        <f ca="1">MATCH($E38,OFFSET([2]Hoja1!$X$4,Y38-3,0,500-Y38,1),0)+Y38</f>
        <v>#VALUE!</v>
      </c>
      <c r="AA38" s="6" t="e">
        <f ca="1">MATCH($E38,OFFSET([2]Hoja1!$X$4,Z38-3,0,500-Z38,1),0)+Z38</f>
        <v>#VALUE!</v>
      </c>
      <c r="AB38" s="6" t="e">
        <f ca="1">MATCH($E38,OFFSET([2]Hoja1!$X$4,AA38-3,0,500-AA38,1),0)+AA38</f>
        <v>#VALUE!</v>
      </c>
      <c r="AC38" s="6" t="e">
        <f ca="1">MATCH($E38,OFFSET([2]Hoja1!$X$4,AB38-3,0,500-AB38,1),0)+AB38</f>
        <v>#VALUE!</v>
      </c>
      <c r="AD38" s="6" t="e">
        <f ca="1">MATCH($E38,OFFSET([2]Hoja1!$X$4,AC38-3,0,500-AC38,1),0)+AC38</f>
        <v>#VALUE!</v>
      </c>
      <c r="AE38" s="6" t="e">
        <f ca="1">MATCH($E38,OFFSET([2]Hoja1!$X$4,AD38-3,0,500-AD38,1),0)+AD38</f>
        <v>#VALUE!</v>
      </c>
      <c r="AF38" s="6" t="e">
        <f ca="1">MATCH($E38,OFFSET([2]Hoja1!$X$4,AE38-3,0,500-AE38,1),0)+AE38</f>
        <v>#VALUE!</v>
      </c>
      <c r="AG38" s="6" t="e">
        <f ca="1">MATCH($E38,OFFSET([2]Hoja1!$X$4,AF38-3,0,500-AF38,1),0)+AF38</f>
        <v>#VALUE!</v>
      </c>
      <c r="AH38" s="6" t="e">
        <f ca="1">MATCH($E38,OFFSET([2]Hoja1!$X$4,AG38-3,0,500-AG38,1),0)+AG38</f>
        <v>#VALUE!</v>
      </c>
      <c r="AI38" s="1" t="str">
        <f t="shared" si="0"/>
        <v>'[Archivo con planillas totales y estandarizadas.xlsx]Hoja1'!$F</v>
      </c>
      <c r="AJ38" s="1" t="str">
        <f t="shared" si="1"/>
        <v>'[Archivo con planillas totales y estandarizadas.xlsx]Hoja1'!$M</v>
      </c>
      <c r="AK38" s="7" t="e">
        <f t="shared" ca="1" si="2"/>
        <v>#REF!</v>
      </c>
      <c r="AL38" s="1" t="e">
        <f t="shared" ca="1" si="2"/>
        <v>#REF!</v>
      </c>
      <c r="AM38" s="1" t="str">
        <f t="shared" si="3"/>
        <v>'[Archivo con planillas totales y estandarizadas.xlsx]Hoja1'!$F</v>
      </c>
      <c r="AN38" s="1" t="str">
        <f t="shared" si="4"/>
        <v>'[Archivo con planillas totales y estandarizadas.xlsx]Hoja1'!$M</v>
      </c>
      <c r="AO38" s="7" t="e">
        <f t="shared" ca="1" si="5"/>
        <v>#REF!</v>
      </c>
      <c r="AP38" s="1" t="e">
        <f t="shared" ca="1" si="5"/>
        <v>#REF!</v>
      </c>
      <c r="AQ38" s="1" t="str">
        <f t="shared" si="6"/>
        <v>'[Archivo con planillas totales y estandarizadas.xlsx]Hoja1'!$F</v>
      </c>
      <c r="AR38" s="1" t="str">
        <f t="shared" si="7"/>
        <v>'[Archivo con planillas totales y estandarizadas.xlsx]Hoja1'!$M</v>
      </c>
      <c r="AS38" s="7" t="e">
        <f t="shared" ca="1" si="8"/>
        <v>#REF!</v>
      </c>
      <c r="AT38" s="1" t="e">
        <f t="shared" ca="1" si="8"/>
        <v>#REF!</v>
      </c>
      <c r="AU38" s="1" t="str">
        <f t="shared" si="9"/>
        <v>'[Archivo con planillas totales y estandarizadas.xlsx]Hoja1'!$F</v>
      </c>
      <c r="AV38" s="1" t="str">
        <f t="shared" si="10"/>
        <v>'[Archivo con planillas totales y estandarizadas.xlsx]Hoja1'!$M</v>
      </c>
      <c r="AW38" s="7" t="e">
        <f t="shared" ca="1" si="11"/>
        <v>#REF!</v>
      </c>
      <c r="AX38" s="1" t="e">
        <f t="shared" ca="1" si="11"/>
        <v>#REF!</v>
      </c>
      <c r="AY38" s="1" t="e">
        <f t="shared" ca="1" si="12"/>
        <v>#VALUE!</v>
      </c>
      <c r="AZ38" s="1" t="e">
        <f t="shared" ca="1" si="13"/>
        <v>#VALUE!</v>
      </c>
      <c r="BA38" s="7" t="e">
        <f t="shared" ca="1" si="14"/>
        <v>#VALUE!</v>
      </c>
      <c r="BB38" s="1" t="e">
        <f t="shared" ca="1" si="14"/>
        <v>#VALUE!</v>
      </c>
      <c r="BC38" s="1" t="e">
        <f t="shared" ca="1" si="15"/>
        <v>#VALUE!</v>
      </c>
      <c r="BD38" s="1" t="e">
        <f t="shared" ca="1" si="16"/>
        <v>#VALUE!</v>
      </c>
      <c r="BE38" s="7" t="e">
        <f t="shared" ca="1" si="17"/>
        <v>#VALUE!</v>
      </c>
      <c r="BF38" s="1" t="e">
        <f t="shared" ca="1" si="17"/>
        <v>#VALUE!</v>
      </c>
      <c r="BG38" s="1" t="e">
        <f t="shared" ca="1" si="18"/>
        <v>#VALUE!</v>
      </c>
      <c r="BH38" s="1" t="e">
        <f t="shared" ca="1" si="19"/>
        <v>#VALUE!</v>
      </c>
      <c r="BI38" s="7" t="e">
        <f t="shared" ca="1" si="20"/>
        <v>#VALUE!</v>
      </c>
      <c r="BJ38" s="1" t="e">
        <f t="shared" ca="1" si="20"/>
        <v>#VALUE!</v>
      </c>
      <c r="BK38" s="1" t="e">
        <f t="shared" ca="1" si="21"/>
        <v>#VALUE!</v>
      </c>
      <c r="BL38" s="1" t="e">
        <f t="shared" ca="1" si="22"/>
        <v>#VALUE!</v>
      </c>
      <c r="BM38" s="7" t="e">
        <f t="shared" ca="1" si="23"/>
        <v>#VALUE!</v>
      </c>
      <c r="BN38" s="1" t="e">
        <f t="shared" ca="1" si="23"/>
        <v>#VALUE!</v>
      </c>
      <c r="BO38" s="1" t="e">
        <f t="shared" ca="1" si="24"/>
        <v>#VALUE!</v>
      </c>
      <c r="BP38" s="1" t="e">
        <f t="shared" ca="1" si="25"/>
        <v>#VALUE!</v>
      </c>
      <c r="BQ38" s="7" t="e">
        <f t="shared" ca="1" si="26"/>
        <v>#VALUE!</v>
      </c>
      <c r="BR38" s="1" t="e">
        <f t="shared" ca="1" si="26"/>
        <v>#VALUE!</v>
      </c>
      <c r="BS38" s="1" t="e">
        <f t="shared" ca="1" si="27"/>
        <v>#VALUE!</v>
      </c>
      <c r="BT38" s="1" t="e">
        <f t="shared" ca="1" si="28"/>
        <v>#VALUE!</v>
      </c>
      <c r="BU38" s="7" t="e">
        <f t="shared" ca="1" si="29"/>
        <v>#VALUE!</v>
      </c>
      <c r="BV38" s="1" t="e">
        <f t="shared" ca="1" si="29"/>
        <v>#VALUE!</v>
      </c>
      <c r="BW38" s="1" t="e">
        <f t="shared" ca="1" si="30"/>
        <v>#VALUE!</v>
      </c>
      <c r="BX38" s="1" t="e">
        <f t="shared" ca="1" si="31"/>
        <v>#VALUE!</v>
      </c>
      <c r="BY38" s="7" t="e">
        <f t="shared" ca="1" si="32"/>
        <v>#VALUE!</v>
      </c>
      <c r="BZ38" s="1" t="e">
        <f t="shared" ca="1" si="32"/>
        <v>#VALUE!</v>
      </c>
      <c r="CA38" s="1" t="e">
        <f t="shared" ca="1" si="33"/>
        <v>#VALUE!</v>
      </c>
      <c r="CB38" s="1" t="e">
        <f t="shared" ca="1" si="34"/>
        <v>#VALUE!</v>
      </c>
      <c r="CC38" s="7" t="e">
        <f t="shared" ca="1" si="35"/>
        <v>#VALUE!</v>
      </c>
      <c r="CD38" s="1" t="e">
        <f t="shared" ca="1" si="35"/>
        <v>#VALUE!</v>
      </c>
      <c r="CE38" s="1" t="e">
        <f t="shared" ca="1" si="36"/>
        <v>#VALUE!</v>
      </c>
      <c r="CF38" s="1" t="e">
        <f t="shared" ca="1" si="37"/>
        <v>#VALUE!</v>
      </c>
      <c r="CG38" s="7" t="e">
        <f t="shared" ca="1" si="38"/>
        <v>#VALUE!</v>
      </c>
      <c r="CH38" s="1" t="e">
        <f t="shared" ca="1" si="38"/>
        <v>#VALUE!</v>
      </c>
      <c r="CI38" s="1" t="e">
        <f t="shared" ca="1" si="39"/>
        <v>#VALUE!</v>
      </c>
      <c r="CJ38" s="1" t="e">
        <f t="shared" ca="1" si="40"/>
        <v>#VALUE!</v>
      </c>
      <c r="CK38" s="7" t="e">
        <f t="shared" ca="1" si="41"/>
        <v>#VALUE!</v>
      </c>
      <c r="CL38" s="1" t="e">
        <f t="shared" ca="1" si="41"/>
        <v>#VALUE!</v>
      </c>
      <c r="CM38" s="1" t="e">
        <f t="shared" ca="1" si="42"/>
        <v>#VALUE!</v>
      </c>
      <c r="CN38" s="1" t="e">
        <f t="shared" ca="1" si="43"/>
        <v>#VALUE!</v>
      </c>
      <c r="CO38" s="7" t="e">
        <f t="shared" ca="1" si="44"/>
        <v>#VALUE!</v>
      </c>
      <c r="CP38" s="1" t="e">
        <f t="shared" ca="1" si="44"/>
        <v>#VALUE!</v>
      </c>
      <c r="CQ38" s="1" t="e">
        <f t="shared" ca="1" si="45"/>
        <v>#VALUE!</v>
      </c>
      <c r="CR38" s="1" t="e">
        <f t="shared" ca="1" si="46"/>
        <v>#VALUE!</v>
      </c>
      <c r="CS38" s="7" t="e">
        <f t="shared" ca="1" si="47"/>
        <v>#VALUE!</v>
      </c>
      <c r="CT38" s="1" t="e">
        <f t="shared" ca="1" si="47"/>
        <v>#VALUE!</v>
      </c>
    </row>
    <row r="39" spans="1:98" x14ac:dyDescent="0.25">
      <c r="S39" s="6"/>
      <c r="T39" s="6"/>
      <c r="U39" s="6"/>
      <c r="V39" s="6"/>
      <c r="W39" s="6" t="e">
        <f ca="1">MATCH($E39,OFFSET([2]Hoja1!$X$4,V39-3,0,500-V39,1),0)+V39</f>
        <v>#VALUE!</v>
      </c>
      <c r="X39" s="6" t="e">
        <f ca="1">MATCH($E39,OFFSET([2]Hoja1!$X$4,W39-3,0,500-W39,1),0)+W39</f>
        <v>#VALUE!</v>
      </c>
      <c r="Y39" s="6" t="e">
        <f ca="1">MATCH($E39,OFFSET([2]Hoja1!$X$4,X39-3,0,500-X39,1),0)+X39</f>
        <v>#VALUE!</v>
      </c>
      <c r="Z39" s="6" t="e">
        <f ca="1">MATCH($E39,OFFSET([2]Hoja1!$X$4,Y39-3,0,500-Y39,1),0)+Y39</f>
        <v>#VALUE!</v>
      </c>
      <c r="AA39" s="6" t="e">
        <f ca="1">MATCH($E39,OFFSET([2]Hoja1!$X$4,Z39-3,0,500-Z39,1),0)+Z39</f>
        <v>#VALUE!</v>
      </c>
      <c r="AB39" s="6" t="e">
        <f ca="1">MATCH($E39,OFFSET([2]Hoja1!$X$4,AA39-3,0,500-AA39,1),0)+AA39</f>
        <v>#VALUE!</v>
      </c>
      <c r="AC39" s="6" t="e">
        <f ca="1">MATCH($E39,OFFSET([2]Hoja1!$X$4,AB39-3,0,500-AB39,1),0)+AB39</f>
        <v>#VALUE!</v>
      </c>
      <c r="AD39" s="6" t="e">
        <f ca="1">MATCH($E39,OFFSET([2]Hoja1!$X$4,AC39-3,0,500-AC39,1),0)+AC39</f>
        <v>#VALUE!</v>
      </c>
      <c r="AE39" s="6" t="e">
        <f ca="1">MATCH($E39,OFFSET([2]Hoja1!$X$4,AD39-3,0,500-AD39,1),0)+AD39</f>
        <v>#VALUE!</v>
      </c>
      <c r="AF39" s="6" t="e">
        <f ca="1">MATCH($E39,OFFSET([2]Hoja1!$X$4,AE39-3,0,500-AE39,1),0)+AE39</f>
        <v>#VALUE!</v>
      </c>
      <c r="AG39" s="6" t="e">
        <f ca="1">MATCH($E39,OFFSET([2]Hoja1!$X$4,AF39-3,0,500-AF39,1),0)+AF39</f>
        <v>#VALUE!</v>
      </c>
      <c r="AH39" s="6" t="e">
        <f ca="1">MATCH($E39,OFFSET([2]Hoja1!$X$4,AG39-3,0,500-AG39,1),0)+AG39</f>
        <v>#VALUE!</v>
      </c>
      <c r="AI39" s="1" t="str">
        <f t="shared" si="0"/>
        <v>'[Archivo con planillas totales y estandarizadas.xlsx]Hoja1'!$F</v>
      </c>
      <c r="AJ39" s="1" t="str">
        <f t="shared" si="1"/>
        <v>'[Archivo con planillas totales y estandarizadas.xlsx]Hoja1'!$M</v>
      </c>
      <c r="AK39" s="7" t="e">
        <f t="shared" ca="1" si="2"/>
        <v>#REF!</v>
      </c>
      <c r="AL39" s="1" t="e">
        <f t="shared" ca="1" si="2"/>
        <v>#REF!</v>
      </c>
      <c r="AM39" s="1" t="str">
        <f t="shared" si="3"/>
        <v>'[Archivo con planillas totales y estandarizadas.xlsx]Hoja1'!$F</v>
      </c>
      <c r="AN39" s="1" t="str">
        <f t="shared" si="4"/>
        <v>'[Archivo con planillas totales y estandarizadas.xlsx]Hoja1'!$M</v>
      </c>
      <c r="AO39" s="7" t="e">
        <f t="shared" ca="1" si="5"/>
        <v>#REF!</v>
      </c>
      <c r="AP39" s="1" t="e">
        <f t="shared" ca="1" si="5"/>
        <v>#REF!</v>
      </c>
      <c r="AQ39" s="1" t="str">
        <f t="shared" si="6"/>
        <v>'[Archivo con planillas totales y estandarizadas.xlsx]Hoja1'!$F</v>
      </c>
      <c r="AR39" s="1" t="str">
        <f t="shared" si="7"/>
        <v>'[Archivo con planillas totales y estandarizadas.xlsx]Hoja1'!$M</v>
      </c>
      <c r="AS39" s="7" t="e">
        <f t="shared" ca="1" si="8"/>
        <v>#REF!</v>
      </c>
      <c r="AT39" s="1" t="e">
        <f t="shared" ca="1" si="8"/>
        <v>#REF!</v>
      </c>
      <c r="AU39" s="1" t="str">
        <f t="shared" si="9"/>
        <v>'[Archivo con planillas totales y estandarizadas.xlsx]Hoja1'!$F</v>
      </c>
      <c r="AV39" s="1" t="str">
        <f t="shared" si="10"/>
        <v>'[Archivo con planillas totales y estandarizadas.xlsx]Hoja1'!$M</v>
      </c>
      <c r="AW39" s="7" t="e">
        <f t="shared" ca="1" si="11"/>
        <v>#REF!</v>
      </c>
      <c r="AX39" s="1" t="e">
        <f t="shared" ca="1" si="11"/>
        <v>#REF!</v>
      </c>
      <c r="AY39" s="1" t="e">
        <f t="shared" ca="1" si="12"/>
        <v>#VALUE!</v>
      </c>
      <c r="AZ39" s="1" t="e">
        <f t="shared" ca="1" si="13"/>
        <v>#VALUE!</v>
      </c>
      <c r="BA39" s="7" t="e">
        <f t="shared" ca="1" si="14"/>
        <v>#VALUE!</v>
      </c>
      <c r="BB39" s="1" t="e">
        <f t="shared" ca="1" si="14"/>
        <v>#VALUE!</v>
      </c>
      <c r="BC39" s="1" t="e">
        <f t="shared" ca="1" si="15"/>
        <v>#VALUE!</v>
      </c>
      <c r="BD39" s="1" t="e">
        <f t="shared" ca="1" si="16"/>
        <v>#VALUE!</v>
      </c>
      <c r="BE39" s="7" t="e">
        <f t="shared" ca="1" si="17"/>
        <v>#VALUE!</v>
      </c>
      <c r="BF39" s="1" t="e">
        <f t="shared" ca="1" si="17"/>
        <v>#VALUE!</v>
      </c>
      <c r="BG39" s="1" t="e">
        <f t="shared" ca="1" si="18"/>
        <v>#VALUE!</v>
      </c>
      <c r="BH39" s="1" t="e">
        <f t="shared" ca="1" si="19"/>
        <v>#VALUE!</v>
      </c>
      <c r="BI39" s="7" t="e">
        <f t="shared" ca="1" si="20"/>
        <v>#VALUE!</v>
      </c>
      <c r="BJ39" s="1" t="e">
        <f t="shared" ca="1" si="20"/>
        <v>#VALUE!</v>
      </c>
      <c r="BK39" s="1" t="e">
        <f t="shared" ca="1" si="21"/>
        <v>#VALUE!</v>
      </c>
      <c r="BL39" s="1" t="e">
        <f t="shared" ca="1" si="22"/>
        <v>#VALUE!</v>
      </c>
      <c r="BM39" s="7" t="e">
        <f t="shared" ca="1" si="23"/>
        <v>#VALUE!</v>
      </c>
      <c r="BN39" s="1" t="e">
        <f t="shared" ca="1" si="23"/>
        <v>#VALUE!</v>
      </c>
      <c r="BO39" s="1" t="e">
        <f t="shared" ca="1" si="24"/>
        <v>#VALUE!</v>
      </c>
      <c r="BP39" s="1" t="e">
        <f t="shared" ca="1" si="25"/>
        <v>#VALUE!</v>
      </c>
      <c r="BQ39" s="7" t="e">
        <f t="shared" ca="1" si="26"/>
        <v>#VALUE!</v>
      </c>
      <c r="BR39" s="1" t="e">
        <f t="shared" ca="1" si="26"/>
        <v>#VALUE!</v>
      </c>
      <c r="BS39" s="1" t="e">
        <f t="shared" ca="1" si="27"/>
        <v>#VALUE!</v>
      </c>
      <c r="BT39" s="1" t="e">
        <f t="shared" ca="1" si="28"/>
        <v>#VALUE!</v>
      </c>
      <c r="BU39" s="7" t="e">
        <f t="shared" ca="1" si="29"/>
        <v>#VALUE!</v>
      </c>
      <c r="BV39" s="1" t="e">
        <f t="shared" ca="1" si="29"/>
        <v>#VALUE!</v>
      </c>
      <c r="BW39" s="1" t="e">
        <f t="shared" ca="1" si="30"/>
        <v>#VALUE!</v>
      </c>
      <c r="BX39" s="1" t="e">
        <f t="shared" ca="1" si="31"/>
        <v>#VALUE!</v>
      </c>
      <c r="BY39" s="7" t="e">
        <f t="shared" ca="1" si="32"/>
        <v>#VALUE!</v>
      </c>
      <c r="BZ39" s="1" t="e">
        <f t="shared" ca="1" si="32"/>
        <v>#VALUE!</v>
      </c>
      <c r="CA39" s="1" t="e">
        <f t="shared" ca="1" si="33"/>
        <v>#VALUE!</v>
      </c>
      <c r="CB39" s="1" t="e">
        <f t="shared" ca="1" si="34"/>
        <v>#VALUE!</v>
      </c>
      <c r="CC39" s="7" t="e">
        <f t="shared" ca="1" si="35"/>
        <v>#VALUE!</v>
      </c>
      <c r="CD39" s="1" t="e">
        <f t="shared" ca="1" si="35"/>
        <v>#VALUE!</v>
      </c>
      <c r="CE39" s="1" t="e">
        <f t="shared" ca="1" si="36"/>
        <v>#VALUE!</v>
      </c>
      <c r="CF39" s="1" t="e">
        <f t="shared" ca="1" si="37"/>
        <v>#VALUE!</v>
      </c>
      <c r="CG39" s="7" t="e">
        <f t="shared" ca="1" si="38"/>
        <v>#VALUE!</v>
      </c>
      <c r="CH39" s="1" t="e">
        <f t="shared" ca="1" si="38"/>
        <v>#VALUE!</v>
      </c>
      <c r="CI39" s="1" t="e">
        <f t="shared" ca="1" si="39"/>
        <v>#VALUE!</v>
      </c>
      <c r="CJ39" s="1" t="e">
        <f t="shared" ca="1" si="40"/>
        <v>#VALUE!</v>
      </c>
      <c r="CK39" s="7" t="e">
        <f t="shared" ca="1" si="41"/>
        <v>#VALUE!</v>
      </c>
      <c r="CL39" s="1" t="e">
        <f t="shared" ca="1" si="41"/>
        <v>#VALUE!</v>
      </c>
      <c r="CM39" s="1" t="e">
        <f t="shared" ca="1" si="42"/>
        <v>#VALUE!</v>
      </c>
      <c r="CN39" s="1" t="e">
        <f t="shared" ca="1" si="43"/>
        <v>#VALUE!</v>
      </c>
      <c r="CO39" s="7" t="e">
        <f t="shared" ca="1" si="44"/>
        <v>#VALUE!</v>
      </c>
      <c r="CP39" s="1" t="e">
        <f t="shared" ca="1" si="44"/>
        <v>#VALUE!</v>
      </c>
      <c r="CQ39" s="1" t="e">
        <f t="shared" ca="1" si="45"/>
        <v>#VALUE!</v>
      </c>
      <c r="CR39" s="1" t="e">
        <f t="shared" ca="1" si="46"/>
        <v>#VALUE!</v>
      </c>
      <c r="CS39" s="7" t="e">
        <f t="shared" ca="1" si="47"/>
        <v>#VALUE!</v>
      </c>
      <c r="CT39" s="1" t="e">
        <f t="shared" ca="1" si="47"/>
        <v>#VALUE!</v>
      </c>
    </row>
    <row r="40" spans="1:98" x14ac:dyDescent="0.25">
      <c r="S40" s="6"/>
      <c r="T40" s="6"/>
      <c r="U40" s="6"/>
      <c r="V40" s="6"/>
      <c r="W40" s="6" t="e">
        <f ca="1">MATCH($E40,OFFSET([2]Hoja1!$X$4,V40-3,0,500-V40,1),0)+V40</f>
        <v>#VALUE!</v>
      </c>
      <c r="X40" s="6" t="e">
        <f ca="1">MATCH($E40,OFFSET([2]Hoja1!$X$4,W40-3,0,500-W40,1),0)+W40</f>
        <v>#VALUE!</v>
      </c>
      <c r="Y40" s="6" t="e">
        <f ca="1">MATCH($E40,OFFSET([2]Hoja1!$X$4,X40-3,0,500-X40,1),0)+X40</f>
        <v>#VALUE!</v>
      </c>
      <c r="Z40" s="6" t="e">
        <f ca="1">MATCH($E40,OFFSET([2]Hoja1!$X$4,Y40-3,0,500-Y40,1),0)+Y40</f>
        <v>#VALUE!</v>
      </c>
      <c r="AA40" s="6" t="e">
        <f ca="1">MATCH($E40,OFFSET([2]Hoja1!$X$4,Z40-3,0,500-Z40,1),0)+Z40</f>
        <v>#VALUE!</v>
      </c>
      <c r="AB40" s="6" t="e">
        <f ca="1">MATCH($E40,OFFSET([2]Hoja1!$X$4,AA40-3,0,500-AA40,1),0)+AA40</f>
        <v>#VALUE!</v>
      </c>
      <c r="AC40" s="6" t="e">
        <f ca="1">MATCH($E40,OFFSET([2]Hoja1!$X$4,AB40-3,0,500-AB40,1),0)+AB40</f>
        <v>#VALUE!</v>
      </c>
      <c r="AD40" s="6" t="e">
        <f ca="1">MATCH($E40,OFFSET([2]Hoja1!$X$4,AC40-3,0,500-AC40,1),0)+AC40</f>
        <v>#VALUE!</v>
      </c>
      <c r="AE40" s="6" t="e">
        <f ca="1">MATCH($E40,OFFSET([2]Hoja1!$X$4,AD40-3,0,500-AD40,1),0)+AD40</f>
        <v>#VALUE!</v>
      </c>
      <c r="AF40" s="6" t="e">
        <f ca="1">MATCH($E40,OFFSET([2]Hoja1!$X$4,AE40-3,0,500-AE40,1),0)+AE40</f>
        <v>#VALUE!</v>
      </c>
      <c r="AG40" s="6" t="e">
        <f ca="1">MATCH($E40,OFFSET([2]Hoja1!$X$4,AF40-3,0,500-AF40,1),0)+AF40</f>
        <v>#VALUE!</v>
      </c>
      <c r="AH40" s="6" t="e">
        <f ca="1">MATCH($E40,OFFSET([2]Hoja1!$X$4,AG40-3,0,500-AG40,1),0)+AG40</f>
        <v>#VALUE!</v>
      </c>
      <c r="AI40" s="1" t="str">
        <f t="shared" si="0"/>
        <v>'[Archivo con planillas totales y estandarizadas.xlsx]Hoja1'!$F</v>
      </c>
      <c r="AJ40" s="1" t="str">
        <f t="shared" si="1"/>
        <v>'[Archivo con planillas totales y estandarizadas.xlsx]Hoja1'!$M</v>
      </c>
      <c r="AK40" s="7" t="e">
        <f t="shared" ca="1" si="2"/>
        <v>#REF!</v>
      </c>
      <c r="AL40" s="1" t="e">
        <f t="shared" ca="1" si="2"/>
        <v>#REF!</v>
      </c>
      <c r="AM40" s="1" t="str">
        <f t="shared" si="3"/>
        <v>'[Archivo con planillas totales y estandarizadas.xlsx]Hoja1'!$F</v>
      </c>
      <c r="AN40" s="1" t="str">
        <f t="shared" si="4"/>
        <v>'[Archivo con planillas totales y estandarizadas.xlsx]Hoja1'!$M</v>
      </c>
      <c r="AO40" s="7" t="e">
        <f t="shared" ca="1" si="5"/>
        <v>#REF!</v>
      </c>
      <c r="AP40" s="1" t="e">
        <f t="shared" ca="1" si="5"/>
        <v>#REF!</v>
      </c>
      <c r="AQ40" s="1" t="str">
        <f t="shared" si="6"/>
        <v>'[Archivo con planillas totales y estandarizadas.xlsx]Hoja1'!$F</v>
      </c>
      <c r="AR40" s="1" t="str">
        <f t="shared" si="7"/>
        <v>'[Archivo con planillas totales y estandarizadas.xlsx]Hoja1'!$M</v>
      </c>
      <c r="AS40" s="7" t="e">
        <f t="shared" ca="1" si="8"/>
        <v>#REF!</v>
      </c>
      <c r="AT40" s="1" t="e">
        <f t="shared" ca="1" si="8"/>
        <v>#REF!</v>
      </c>
      <c r="AU40" s="1" t="str">
        <f t="shared" si="9"/>
        <v>'[Archivo con planillas totales y estandarizadas.xlsx]Hoja1'!$F</v>
      </c>
      <c r="AV40" s="1" t="str">
        <f t="shared" si="10"/>
        <v>'[Archivo con planillas totales y estandarizadas.xlsx]Hoja1'!$M</v>
      </c>
      <c r="AW40" s="7" t="e">
        <f t="shared" ca="1" si="11"/>
        <v>#REF!</v>
      </c>
      <c r="AX40" s="1" t="e">
        <f t="shared" ca="1" si="11"/>
        <v>#REF!</v>
      </c>
      <c r="AY40" s="1" t="e">
        <f t="shared" ca="1" si="12"/>
        <v>#VALUE!</v>
      </c>
      <c r="AZ40" s="1" t="e">
        <f t="shared" ca="1" si="13"/>
        <v>#VALUE!</v>
      </c>
      <c r="BA40" s="7" t="e">
        <f t="shared" ca="1" si="14"/>
        <v>#VALUE!</v>
      </c>
      <c r="BB40" s="1" t="e">
        <f t="shared" ca="1" si="14"/>
        <v>#VALUE!</v>
      </c>
      <c r="BC40" s="1" t="e">
        <f t="shared" ca="1" si="15"/>
        <v>#VALUE!</v>
      </c>
      <c r="BD40" s="1" t="e">
        <f t="shared" ca="1" si="16"/>
        <v>#VALUE!</v>
      </c>
      <c r="BE40" s="7" t="e">
        <f t="shared" ca="1" si="17"/>
        <v>#VALUE!</v>
      </c>
      <c r="BF40" s="1" t="e">
        <f t="shared" ca="1" si="17"/>
        <v>#VALUE!</v>
      </c>
      <c r="BG40" s="1" t="e">
        <f t="shared" ca="1" si="18"/>
        <v>#VALUE!</v>
      </c>
      <c r="BH40" s="1" t="e">
        <f t="shared" ca="1" si="19"/>
        <v>#VALUE!</v>
      </c>
      <c r="BI40" s="7" t="e">
        <f t="shared" ca="1" si="20"/>
        <v>#VALUE!</v>
      </c>
      <c r="BJ40" s="1" t="e">
        <f t="shared" ca="1" si="20"/>
        <v>#VALUE!</v>
      </c>
      <c r="BK40" s="1" t="e">
        <f t="shared" ca="1" si="21"/>
        <v>#VALUE!</v>
      </c>
      <c r="BL40" s="1" t="e">
        <f t="shared" ca="1" si="22"/>
        <v>#VALUE!</v>
      </c>
      <c r="BM40" s="7" t="e">
        <f t="shared" ca="1" si="23"/>
        <v>#VALUE!</v>
      </c>
      <c r="BN40" s="1" t="e">
        <f t="shared" ca="1" si="23"/>
        <v>#VALUE!</v>
      </c>
      <c r="BO40" s="1" t="e">
        <f t="shared" ca="1" si="24"/>
        <v>#VALUE!</v>
      </c>
      <c r="BP40" s="1" t="e">
        <f t="shared" ca="1" si="25"/>
        <v>#VALUE!</v>
      </c>
      <c r="BQ40" s="7" t="e">
        <f t="shared" ca="1" si="26"/>
        <v>#VALUE!</v>
      </c>
      <c r="BR40" s="1" t="e">
        <f t="shared" ca="1" si="26"/>
        <v>#VALUE!</v>
      </c>
      <c r="BS40" s="1" t="e">
        <f t="shared" ca="1" si="27"/>
        <v>#VALUE!</v>
      </c>
      <c r="BT40" s="1" t="e">
        <f t="shared" ca="1" si="28"/>
        <v>#VALUE!</v>
      </c>
      <c r="BU40" s="7" t="e">
        <f t="shared" ca="1" si="29"/>
        <v>#VALUE!</v>
      </c>
      <c r="BV40" s="1" t="e">
        <f t="shared" ca="1" si="29"/>
        <v>#VALUE!</v>
      </c>
      <c r="BW40" s="1" t="e">
        <f t="shared" ca="1" si="30"/>
        <v>#VALUE!</v>
      </c>
      <c r="BX40" s="1" t="e">
        <f t="shared" ca="1" si="31"/>
        <v>#VALUE!</v>
      </c>
      <c r="BY40" s="7" t="e">
        <f t="shared" ca="1" si="32"/>
        <v>#VALUE!</v>
      </c>
      <c r="BZ40" s="1" t="e">
        <f t="shared" ca="1" si="32"/>
        <v>#VALUE!</v>
      </c>
      <c r="CA40" s="1" t="e">
        <f t="shared" ca="1" si="33"/>
        <v>#VALUE!</v>
      </c>
      <c r="CB40" s="1" t="e">
        <f t="shared" ca="1" si="34"/>
        <v>#VALUE!</v>
      </c>
      <c r="CC40" s="7" t="e">
        <f t="shared" ca="1" si="35"/>
        <v>#VALUE!</v>
      </c>
      <c r="CD40" s="1" t="e">
        <f t="shared" ca="1" si="35"/>
        <v>#VALUE!</v>
      </c>
      <c r="CE40" s="1" t="e">
        <f t="shared" ca="1" si="36"/>
        <v>#VALUE!</v>
      </c>
      <c r="CF40" s="1" t="e">
        <f t="shared" ca="1" si="37"/>
        <v>#VALUE!</v>
      </c>
      <c r="CG40" s="7" t="e">
        <f t="shared" ca="1" si="38"/>
        <v>#VALUE!</v>
      </c>
      <c r="CH40" s="1" t="e">
        <f t="shared" ca="1" si="38"/>
        <v>#VALUE!</v>
      </c>
      <c r="CI40" s="1" t="e">
        <f t="shared" ca="1" si="39"/>
        <v>#VALUE!</v>
      </c>
      <c r="CJ40" s="1" t="e">
        <f t="shared" ca="1" si="40"/>
        <v>#VALUE!</v>
      </c>
      <c r="CK40" s="7" t="e">
        <f t="shared" ca="1" si="41"/>
        <v>#VALUE!</v>
      </c>
      <c r="CL40" s="1" t="e">
        <f t="shared" ca="1" si="41"/>
        <v>#VALUE!</v>
      </c>
      <c r="CM40" s="1" t="e">
        <f t="shared" ca="1" si="42"/>
        <v>#VALUE!</v>
      </c>
      <c r="CN40" s="1" t="e">
        <f t="shared" ca="1" si="43"/>
        <v>#VALUE!</v>
      </c>
      <c r="CO40" s="7" t="e">
        <f t="shared" ca="1" si="44"/>
        <v>#VALUE!</v>
      </c>
      <c r="CP40" s="1" t="e">
        <f t="shared" ca="1" si="44"/>
        <v>#VALUE!</v>
      </c>
      <c r="CQ40" s="1" t="e">
        <f t="shared" ca="1" si="45"/>
        <v>#VALUE!</v>
      </c>
      <c r="CR40" s="1" t="e">
        <f t="shared" ca="1" si="46"/>
        <v>#VALUE!</v>
      </c>
      <c r="CS40" s="7" t="e">
        <f t="shared" ca="1" si="47"/>
        <v>#VALUE!</v>
      </c>
      <c r="CT40" s="1" t="e">
        <f t="shared" ca="1" si="47"/>
        <v>#VALUE!</v>
      </c>
    </row>
    <row r="41" spans="1:98" x14ac:dyDescent="0.25">
      <c r="S41" s="6"/>
      <c r="T41" s="6"/>
      <c r="U41" s="6"/>
      <c r="V41" s="6"/>
      <c r="W41" s="6" t="e">
        <f ca="1">MATCH($E41,OFFSET([2]Hoja1!$X$4,V41-3,0,500-V41,1),0)+V41</f>
        <v>#VALUE!</v>
      </c>
      <c r="X41" s="6" t="e">
        <f ca="1">MATCH($E41,OFFSET([2]Hoja1!$X$4,W41-3,0,500-W41,1),0)+W41</f>
        <v>#VALUE!</v>
      </c>
      <c r="Y41" s="6" t="e">
        <f ca="1">MATCH($E41,OFFSET([2]Hoja1!$X$4,X41-3,0,500-X41,1),0)+X41</f>
        <v>#VALUE!</v>
      </c>
      <c r="Z41" s="6" t="e">
        <f ca="1">MATCH($E41,OFFSET([2]Hoja1!$X$4,Y41-3,0,500-Y41,1),0)+Y41</f>
        <v>#VALUE!</v>
      </c>
      <c r="AA41" s="6" t="e">
        <f ca="1">MATCH($E41,OFFSET([2]Hoja1!$X$4,Z41-3,0,500-Z41,1),0)+Z41</f>
        <v>#VALUE!</v>
      </c>
      <c r="AB41" s="6" t="e">
        <f ca="1">MATCH($E41,OFFSET([2]Hoja1!$X$4,AA41-3,0,500-AA41,1),0)+AA41</f>
        <v>#VALUE!</v>
      </c>
      <c r="AC41" s="6" t="e">
        <f ca="1">MATCH($E41,OFFSET([2]Hoja1!$X$4,AB41-3,0,500-AB41,1),0)+AB41</f>
        <v>#VALUE!</v>
      </c>
      <c r="AD41" s="6" t="e">
        <f ca="1">MATCH($E41,OFFSET([2]Hoja1!$X$4,AC41-3,0,500-AC41,1),0)+AC41</f>
        <v>#VALUE!</v>
      </c>
      <c r="AE41" s="6" t="e">
        <f ca="1">MATCH($E41,OFFSET([2]Hoja1!$X$4,AD41-3,0,500-AD41,1),0)+AD41</f>
        <v>#VALUE!</v>
      </c>
      <c r="AF41" s="6" t="e">
        <f ca="1">MATCH($E41,OFFSET([2]Hoja1!$X$4,AE41-3,0,500-AE41,1),0)+AE41</f>
        <v>#VALUE!</v>
      </c>
      <c r="AG41" s="6" t="e">
        <f ca="1">MATCH($E41,OFFSET([2]Hoja1!$X$4,AF41-3,0,500-AF41,1),0)+AF41</f>
        <v>#VALUE!</v>
      </c>
      <c r="AH41" s="6" t="e">
        <f ca="1">MATCH($E41,OFFSET([2]Hoja1!$X$4,AG41-3,0,500-AG41,1),0)+AG41</f>
        <v>#VALUE!</v>
      </c>
      <c r="AI41" s="1" t="str">
        <f t="shared" si="0"/>
        <v>'[Archivo con planillas totales y estandarizadas.xlsx]Hoja1'!$F</v>
      </c>
      <c r="AJ41" s="1" t="str">
        <f t="shared" si="1"/>
        <v>'[Archivo con planillas totales y estandarizadas.xlsx]Hoja1'!$M</v>
      </c>
      <c r="AK41" s="7" t="e">
        <f t="shared" ca="1" si="2"/>
        <v>#REF!</v>
      </c>
      <c r="AL41" s="1" t="e">
        <f t="shared" ca="1" si="2"/>
        <v>#REF!</v>
      </c>
      <c r="AM41" s="1" t="str">
        <f t="shared" si="3"/>
        <v>'[Archivo con planillas totales y estandarizadas.xlsx]Hoja1'!$F</v>
      </c>
      <c r="AN41" s="1" t="str">
        <f t="shared" si="4"/>
        <v>'[Archivo con planillas totales y estandarizadas.xlsx]Hoja1'!$M</v>
      </c>
      <c r="AO41" s="7" t="e">
        <f t="shared" ca="1" si="5"/>
        <v>#REF!</v>
      </c>
      <c r="AP41" s="1" t="e">
        <f t="shared" ca="1" si="5"/>
        <v>#REF!</v>
      </c>
      <c r="AQ41" s="1" t="str">
        <f t="shared" si="6"/>
        <v>'[Archivo con planillas totales y estandarizadas.xlsx]Hoja1'!$F</v>
      </c>
      <c r="AR41" s="1" t="str">
        <f t="shared" si="7"/>
        <v>'[Archivo con planillas totales y estandarizadas.xlsx]Hoja1'!$M</v>
      </c>
      <c r="AS41" s="7" t="e">
        <f t="shared" ca="1" si="8"/>
        <v>#REF!</v>
      </c>
      <c r="AT41" s="1" t="e">
        <f t="shared" ca="1" si="8"/>
        <v>#REF!</v>
      </c>
      <c r="AU41" s="1" t="str">
        <f t="shared" si="9"/>
        <v>'[Archivo con planillas totales y estandarizadas.xlsx]Hoja1'!$F</v>
      </c>
      <c r="AV41" s="1" t="str">
        <f t="shared" si="10"/>
        <v>'[Archivo con planillas totales y estandarizadas.xlsx]Hoja1'!$M</v>
      </c>
      <c r="AW41" s="7" t="e">
        <f t="shared" ca="1" si="11"/>
        <v>#REF!</v>
      </c>
      <c r="AX41" s="1" t="e">
        <f t="shared" ca="1" si="11"/>
        <v>#REF!</v>
      </c>
      <c r="AY41" s="1" t="e">
        <f t="shared" ca="1" si="12"/>
        <v>#VALUE!</v>
      </c>
      <c r="AZ41" s="1" t="e">
        <f t="shared" ca="1" si="13"/>
        <v>#VALUE!</v>
      </c>
      <c r="BA41" s="7" t="e">
        <f t="shared" ca="1" si="14"/>
        <v>#VALUE!</v>
      </c>
      <c r="BB41" s="1" t="e">
        <f t="shared" ca="1" si="14"/>
        <v>#VALUE!</v>
      </c>
      <c r="BC41" s="1" t="e">
        <f t="shared" ca="1" si="15"/>
        <v>#VALUE!</v>
      </c>
      <c r="BD41" s="1" t="e">
        <f t="shared" ca="1" si="16"/>
        <v>#VALUE!</v>
      </c>
      <c r="BE41" s="7" t="e">
        <f t="shared" ca="1" si="17"/>
        <v>#VALUE!</v>
      </c>
      <c r="BF41" s="1" t="e">
        <f t="shared" ca="1" si="17"/>
        <v>#VALUE!</v>
      </c>
      <c r="BG41" s="1" t="e">
        <f t="shared" ca="1" si="18"/>
        <v>#VALUE!</v>
      </c>
      <c r="BH41" s="1" t="e">
        <f t="shared" ca="1" si="19"/>
        <v>#VALUE!</v>
      </c>
      <c r="BI41" s="7" t="e">
        <f t="shared" ca="1" si="20"/>
        <v>#VALUE!</v>
      </c>
      <c r="BJ41" s="1" t="e">
        <f t="shared" ca="1" si="20"/>
        <v>#VALUE!</v>
      </c>
      <c r="BK41" s="1" t="e">
        <f t="shared" ca="1" si="21"/>
        <v>#VALUE!</v>
      </c>
      <c r="BL41" s="1" t="e">
        <f t="shared" ca="1" si="22"/>
        <v>#VALUE!</v>
      </c>
      <c r="BM41" s="7" t="e">
        <f t="shared" ca="1" si="23"/>
        <v>#VALUE!</v>
      </c>
      <c r="BN41" s="1" t="e">
        <f t="shared" ca="1" si="23"/>
        <v>#VALUE!</v>
      </c>
      <c r="BO41" s="1" t="e">
        <f t="shared" ca="1" si="24"/>
        <v>#VALUE!</v>
      </c>
      <c r="BP41" s="1" t="e">
        <f t="shared" ca="1" si="25"/>
        <v>#VALUE!</v>
      </c>
      <c r="BQ41" s="7" t="e">
        <f t="shared" ca="1" si="26"/>
        <v>#VALUE!</v>
      </c>
      <c r="BR41" s="1" t="e">
        <f t="shared" ca="1" si="26"/>
        <v>#VALUE!</v>
      </c>
      <c r="BS41" s="1" t="e">
        <f t="shared" ca="1" si="27"/>
        <v>#VALUE!</v>
      </c>
      <c r="BT41" s="1" t="e">
        <f t="shared" ca="1" si="28"/>
        <v>#VALUE!</v>
      </c>
      <c r="BU41" s="7" t="e">
        <f t="shared" ca="1" si="29"/>
        <v>#VALUE!</v>
      </c>
      <c r="BV41" s="1" t="e">
        <f t="shared" ca="1" si="29"/>
        <v>#VALUE!</v>
      </c>
      <c r="BW41" s="1" t="e">
        <f t="shared" ca="1" si="30"/>
        <v>#VALUE!</v>
      </c>
      <c r="BX41" s="1" t="e">
        <f t="shared" ca="1" si="31"/>
        <v>#VALUE!</v>
      </c>
      <c r="BY41" s="7" t="e">
        <f t="shared" ca="1" si="32"/>
        <v>#VALUE!</v>
      </c>
      <c r="BZ41" s="1" t="e">
        <f t="shared" ca="1" si="32"/>
        <v>#VALUE!</v>
      </c>
      <c r="CA41" s="1" t="e">
        <f t="shared" ca="1" si="33"/>
        <v>#VALUE!</v>
      </c>
      <c r="CB41" s="1" t="e">
        <f t="shared" ca="1" si="34"/>
        <v>#VALUE!</v>
      </c>
      <c r="CC41" s="7" t="e">
        <f t="shared" ca="1" si="35"/>
        <v>#VALUE!</v>
      </c>
      <c r="CD41" s="1" t="e">
        <f t="shared" ca="1" si="35"/>
        <v>#VALUE!</v>
      </c>
      <c r="CE41" s="1" t="e">
        <f t="shared" ca="1" si="36"/>
        <v>#VALUE!</v>
      </c>
      <c r="CF41" s="1" t="e">
        <f t="shared" ca="1" si="37"/>
        <v>#VALUE!</v>
      </c>
      <c r="CG41" s="7" t="e">
        <f t="shared" ca="1" si="38"/>
        <v>#VALUE!</v>
      </c>
      <c r="CH41" s="1" t="e">
        <f t="shared" ca="1" si="38"/>
        <v>#VALUE!</v>
      </c>
      <c r="CI41" s="1" t="e">
        <f t="shared" ca="1" si="39"/>
        <v>#VALUE!</v>
      </c>
      <c r="CJ41" s="1" t="e">
        <f t="shared" ca="1" si="40"/>
        <v>#VALUE!</v>
      </c>
      <c r="CK41" s="7" t="e">
        <f t="shared" ca="1" si="41"/>
        <v>#VALUE!</v>
      </c>
      <c r="CL41" s="1" t="e">
        <f t="shared" ca="1" si="41"/>
        <v>#VALUE!</v>
      </c>
      <c r="CM41" s="1" t="e">
        <f t="shared" ca="1" si="42"/>
        <v>#VALUE!</v>
      </c>
      <c r="CN41" s="1" t="e">
        <f t="shared" ca="1" si="43"/>
        <v>#VALUE!</v>
      </c>
      <c r="CO41" s="7" t="e">
        <f t="shared" ca="1" si="44"/>
        <v>#VALUE!</v>
      </c>
      <c r="CP41" s="1" t="e">
        <f t="shared" ca="1" si="44"/>
        <v>#VALUE!</v>
      </c>
      <c r="CQ41" s="1" t="e">
        <f t="shared" ca="1" si="45"/>
        <v>#VALUE!</v>
      </c>
      <c r="CR41" s="1" t="e">
        <f t="shared" ca="1" si="46"/>
        <v>#VALUE!</v>
      </c>
      <c r="CS41" s="7" t="e">
        <f t="shared" ca="1" si="47"/>
        <v>#VALUE!</v>
      </c>
      <c r="CT41" s="1" t="e">
        <f t="shared" ca="1" si="47"/>
        <v>#VALUE!</v>
      </c>
    </row>
    <row r="42" spans="1:98" x14ac:dyDescent="0.25">
      <c r="S42" s="6"/>
      <c r="T42" s="6"/>
      <c r="U42" s="6"/>
      <c r="V42" s="6"/>
      <c r="W42" s="6" t="e">
        <f ca="1">MATCH($E42,OFFSET([2]Hoja1!$X$4,V42-3,0,500-V42,1),0)+V42</f>
        <v>#VALUE!</v>
      </c>
      <c r="X42" s="6" t="e">
        <f ca="1">MATCH($E42,OFFSET([2]Hoja1!$X$4,W42-3,0,500-W42,1),0)+W42</f>
        <v>#VALUE!</v>
      </c>
      <c r="Y42" s="6" t="e">
        <f ca="1">MATCH($E42,OFFSET([2]Hoja1!$X$4,X42-3,0,500-X42,1),0)+X42</f>
        <v>#VALUE!</v>
      </c>
      <c r="Z42" s="6" t="e">
        <f ca="1">MATCH($E42,OFFSET([2]Hoja1!$X$4,Y42-3,0,500-Y42,1),0)+Y42</f>
        <v>#VALUE!</v>
      </c>
      <c r="AA42" s="6" t="e">
        <f ca="1">MATCH($E42,OFFSET([2]Hoja1!$X$4,Z42-3,0,500-Z42,1),0)+Z42</f>
        <v>#VALUE!</v>
      </c>
      <c r="AB42" s="6" t="e">
        <f ca="1">MATCH($E42,OFFSET([2]Hoja1!$X$4,AA42-3,0,500-AA42,1),0)+AA42</f>
        <v>#VALUE!</v>
      </c>
      <c r="AC42" s="6" t="e">
        <f ca="1">MATCH($E42,OFFSET([2]Hoja1!$X$4,AB42-3,0,500-AB42,1),0)+AB42</f>
        <v>#VALUE!</v>
      </c>
      <c r="AD42" s="6" t="e">
        <f ca="1">MATCH($E42,OFFSET([2]Hoja1!$X$4,AC42-3,0,500-AC42,1),0)+AC42</f>
        <v>#VALUE!</v>
      </c>
      <c r="AE42" s="6" t="e">
        <f ca="1">MATCH($E42,OFFSET([2]Hoja1!$X$4,AD42-3,0,500-AD42,1),0)+AD42</f>
        <v>#VALUE!</v>
      </c>
      <c r="AF42" s="6" t="e">
        <f ca="1">MATCH($E42,OFFSET([2]Hoja1!$X$4,AE42-3,0,500-AE42,1),0)+AE42</f>
        <v>#VALUE!</v>
      </c>
      <c r="AG42" s="6" t="e">
        <f ca="1">MATCH($E42,OFFSET([2]Hoja1!$X$4,AF42-3,0,500-AF42,1),0)+AF42</f>
        <v>#VALUE!</v>
      </c>
      <c r="AH42" s="6" t="e">
        <f ca="1">MATCH($E42,OFFSET([2]Hoja1!$X$4,AG42-3,0,500-AG42,1),0)+AG42</f>
        <v>#VALUE!</v>
      </c>
      <c r="AI42" s="1" t="str">
        <f t="shared" si="0"/>
        <v>'[Archivo con planillas totales y estandarizadas.xlsx]Hoja1'!$F</v>
      </c>
      <c r="AJ42" s="1" t="str">
        <f t="shared" si="1"/>
        <v>'[Archivo con planillas totales y estandarizadas.xlsx]Hoja1'!$M</v>
      </c>
      <c r="AK42" s="7" t="e">
        <f t="shared" ca="1" si="2"/>
        <v>#REF!</v>
      </c>
      <c r="AL42" s="1" t="e">
        <f t="shared" ca="1" si="2"/>
        <v>#REF!</v>
      </c>
      <c r="AM42" s="1" t="str">
        <f t="shared" si="3"/>
        <v>'[Archivo con planillas totales y estandarizadas.xlsx]Hoja1'!$F</v>
      </c>
      <c r="AN42" s="1" t="str">
        <f t="shared" si="4"/>
        <v>'[Archivo con planillas totales y estandarizadas.xlsx]Hoja1'!$M</v>
      </c>
      <c r="AO42" s="7" t="e">
        <f t="shared" ca="1" si="5"/>
        <v>#REF!</v>
      </c>
      <c r="AP42" s="1" t="e">
        <f t="shared" ca="1" si="5"/>
        <v>#REF!</v>
      </c>
      <c r="AQ42" s="1" t="str">
        <f t="shared" si="6"/>
        <v>'[Archivo con planillas totales y estandarizadas.xlsx]Hoja1'!$F</v>
      </c>
      <c r="AR42" s="1" t="str">
        <f t="shared" si="7"/>
        <v>'[Archivo con planillas totales y estandarizadas.xlsx]Hoja1'!$M</v>
      </c>
      <c r="AS42" s="7" t="e">
        <f t="shared" ca="1" si="8"/>
        <v>#REF!</v>
      </c>
      <c r="AT42" s="1" t="e">
        <f t="shared" ca="1" si="8"/>
        <v>#REF!</v>
      </c>
      <c r="AU42" s="1" t="str">
        <f t="shared" si="9"/>
        <v>'[Archivo con planillas totales y estandarizadas.xlsx]Hoja1'!$F</v>
      </c>
      <c r="AV42" s="1" t="str">
        <f t="shared" si="10"/>
        <v>'[Archivo con planillas totales y estandarizadas.xlsx]Hoja1'!$M</v>
      </c>
      <c r="AW42" s="7" t="e">
        <f t="shared" ca="1" si="11"/>
        <v>#REF!</v>
      </c>
      <c r="AX42" s="1" t="e">
        <f t="shared" ca="1" si="11"/>
        <v>#REF!</v>
      </c>
      <c r="AY42" s="1" t="e">
        <f t="shared" ca="1" si="12"/>
        <v>#VALUE!</v>
      </c>
      <c r="AZ42" s="1" t="e">
        <f t="shared" ca="1" si="13"/>
        <v>#VALUE!</v>
      </c>
      <c r="BA42" s="7" t="e">
        <f t="shared" ca="1" si="14"/>
        <v>#VALUE!</v>
      </c>
      <c r="BB42" s="1" t="e">
        <f t="shared" ca="1" si="14"/>
        <v>#VALUE!</v>
      </c>
      <c r="BC42" s="1" t="e">
        <f t="shared" ca="1" si="15"/>
        <v>#VALUE!</v>
      </c>
      <c r="BD42" s="1" t="e">
        <f t="shared" ca="1" si="16"/>
        <v>#VALUE!</v>
      </c>
      <c r="BE42" s="7" t="e">
        <f t="shared" ca="1" si="17"/>
        <v>#VALUE!</v>
      </c>
      <c r="BF42" s="1" t="e">
        <f t="shared" ca="1" si="17"/>
        <v>#VALUE!</v>
      </c>
      <c r="BG42" s="1" t="e">
        <f t="shared" ca="1" si="18"/>
        <v>#VALUE!</v>
      </c>
      <c r="BH42" s="1" t="e">
        <f t="shared" ca="1" si="19"/>
        <v>#VALUE!</v>
      </c>
      <c r="BI42" s="7" t="e">
        <f t="shared" ca="1" si="20"/>
        <v>#VALUE!</v>
      </c>
      <c r="BJ42" s="1" t="e">
        <f t="shared" ca="1" si="20"/>
        <v>#VALUE!</v>
      </c>
      <c r="BK42" s="1" t="e">
        <f t="shared" ca="1" si="21"/>
        <v>#VALUE!</v>
      </c>
      <c r="BL42" s="1" t="e">
        <f t="shared" ca="1" si="22"/>
        <v>#VALUE!</v>
      </c>
      <c r="BM42" s="7" t="e">
        <f t="shared" ca="1" si="23"/>
        <v>#VALUE!</v>
      </c>
      <c r="BN42" s="1" t="e">
        <f t="shared" ca="1" si="23"/>
        <v>#VALUE!</v>
      </c>
      <c r="BO42" s="1" t="e">
        <f t="shared" ca="1" si="24"/>
        <v>#VALUE!</v>
      </c>
      <c r="BP42" s="1" t="e">
        <f t="shared" ca="1" si="25"/>
        <v>#VALUE!</v>
      </c>
      <c r="BQ42" s="7" t="e">
        <f t="shared" ca="1" si="26"/>
        <v>#VALUE!</v>
      </c>
      <c r="BR42" s="1" t="e">
        <f t="shared" ca="1" si="26"/>
        <v>#VALUE!</v>
      </c>
      <c r="BS42" s="1" t="e">
        <f t="shared" ca="1" si="27"/>
        <v>#VALUE!</v>
      </c>
      <c r="BT42" s="1" t="e">
        <f t="shared" ca="1" si="28"/>
        <v>#VALUE!</v>
      </c>
      <c r="BU42" s="7" t="e">
        <f t="shared" ca="1" si="29"/>
        <v>#VALUE!</v>
      </c>
      <c r="BV42" s="1" t="e">
        <f t="shared" ca="1" si="29"/>
        <v>#VALUE!</v>
      </c>
      <c r="BW42" s="1" t="e">
        <f t="shared" ca="1" si="30"/>
        <v>#VALUE!</v>
      </c>
      <c r="BX42" s="1" t="e">
        <f t="shared" ca="1" si="31"/>
        <v>#VALUE!</v>
      </c>
      <c r="BY42" s="7" t="e">
        <f t="shared" ca="1" si="32"/>
        <v>#VALUE!</v>
      </c>
      <c r="BZ42" s="1" t="e">
        <f t="shared" ca="1" si="32"/>
        <v>#VALUE!</v>
      </c>
      <c r="CA42" s="1" t="e">
        <f t="shared" ca="1" si="33"/>
        <v>#VALUE!</v>
      </c>
      <c r="CB42" s="1" t="e">
        <f t="shared" ca="1" si="34"/>
        <v>#VALUE!</v>
      </c>
      <c r="CC42" s="7" t="e">
        <f t="shared" ca="1" si="35"/>
        <v>#VALUE!</v>
      </c>
      <c r="CD42" s="1" t="e">
        <f t="shared" ca="1" si="35"/>
        <v>#VALUE!</v>
      </c>
      <c r="CE42" s="1" t="e">
        <f t="shared" ca="1" si="36"/>
        <v>#VALUE!</v>
      </c>
      <c r="CF42" s="1" t="e">
        <f t="shared" ca="1" si="37"/>
        <v>#VALUE!</v>
      </c>
      <c r="CG42" s="7" t="e">
        <f t="shared" ca="1" si="38"/>
        <v>#VALUE!</v>
      </c>
      <c r="CH42" s="1" t="e">
        <f t="shared" ca="1" si="38"/>
        <v>#VALUE!</v>
      </c>
      <c r="CI42" s="1" t="e">
        <f t="shared" ca="1" si="39"/>
        <v>#VALUE!</v>
      </c>
      <c r="CJ42" s="1" t="e">
        <f t="shared" ca="1" si="40"/>
        <v>#VALUE!</v>
      </c>
      <c r="CK42" s="7" t="e">
        <f t="shared" ca="1" si="41"/>
        <v>#VALUE!</v>
      </c>
      <c r="CL42" s="1" t="e">
        <f t="shared" ca="1" si="41"/>
        <v>#VALUE!</v>
      </c>
      <c r="CM42" s="1" t="e">
        <f t="shared" ca="1" si="42"/>
        <v>#VALUE!</v>
      </c>
      <c r="CN42" s="1" t="e">
        <f t="shared" ca="1" si="43"/>
        <v>#VALUE!</v>
      </c>
      <c r="CO42" s="7" t="e">
        <f t="shared" ca="1" si="44"/>
        <v>#VALUE!</v>
      </c>
      <c r="CP42" s="1" t="e">
        <f t="shared" ca="1" si="44"/>
        <v>#VALUE!</v>
      </c>
      <c r="CQ42" s="1" t="e">
        <f t="shared" ca="1" si="45"/>
        <v>#VALUE!</v>
      </c>
      <c r="CR42" s="1" t="e">
        <f t="shared" ca="1" si="46"/>
        <v>#VALUE!</v>
      </c>
      <c r="CS42" s="7" t="e">
        <f t="shared" ca="1" si="47"/>
        <v>#VALUE!</v>
      </c>
      <c r="CT42" s="1" t="e">
        <f t="shared" ca="1" si="47"/>
        <v>#VALUE!</v>
      </c>
    </row>
    <row r="43" spans="1:98" x14ac:dyDescent="0.25">
      <c r="S43" s="6"/>
      <c r="T43" s="6"/>
      <c r="U43" s="6"/>
      <c r="V43" s="6"/>
      <c r="W43" s="6" t="e">
        <f ca="1">MATCH($E43,OFFSET([2]Hoja1!$X$4,V43-3,0,500-V43,1),0)+V43</f>
        <v>#VALUE!</v>
      </c>
      <c r="X43" s="6" t="e">
        <f ca="1">MATCH($E43,OFFSET([2]Hoja1!$X$4,W43-3,0,500-W43,1),0)+W43</f>
        <v>#VALUE!</v>
      </c>
      <c r="Y43" s="6" t="e">
        <f ca="1">MATCH($E43,OFFSET([2]Hoja1!$X$4,X43-3,0,500-X43,1),0)+X43</f>
        <v>#VALUE!</v>
      </c>
      <c r="Z43" s="6" t="e">
        <f ca="1">MATCH($E43,OFFSET([2]Hoja1!$X$4,Y43-3,0,500-Y43,1),0)+Y43</f>
        <v>#VALUE!</v>
      </c>
      <c r="AA43" s="6" t="e">
        <f ca="1">MATCH($E43,OFFSET([2]Hoja1!$X$4,Z43-3,0,500-Z43,1),0)+Z43</f>
        <v>#VALUE!</v>
      </c>
      <c r="AB43" s="6" t="e">
        <f ca="1">MATCH($E43,OFFSET([2]Hoja1!$X$4,AA43-3,0,500-AA43,1),0)+AA43</f>
        <v>#VALUE!</v>
      </c>
      <c r="AC43" s="6" t="e">
        <f ca="1">MATCH($E43,OFFSET([2]Hoja1!$X$4,AB43-3,0,500-AB43,1),0)+AB43</f>
        <v>#VALUE!</v>
      </c>
      <c r="AD43" s="6" t="e">
        <f ca="1">MATCH($E43,OFFSET([2]Hoja1!$X$4,AC43-3,0,500-AC43,1),0)+AC43</f>
        <v>#VALUE!</v>
      </c>
      <c r="AE43" s="6" t="e">
        <f ca="1">MATCH($E43,OFFSET([2]Hoja1!$X$4,AD43-3,0,500-AD43,1),0)+AD43</f>
        <v>#VALUE!</v>
      </c>
      <c r="AF43" s="6" t="e">
        <f ca="1">MATCH($E43,OFFSET([2]Hoja1!$X$4,AE43-3,0,500-AE43,1),0)+AE43</f>
        <v>#VALUE!</v>
      </c>
      <c r="AG43" s="6" t="e">
        <f ca="1">MATCH($E43,OFFSET([2]Hoja1!$X$4,AF43-3,0,500-AF43,1),0)+AF43</f>
        <v>#VALUE!</v>
      </c>
      <c r="AH43" s="6" t="e">
        <f ca="1">MATCH($E43,OFFSET([2]Hoja1!$X$4,AG43-3,0,500-AG43,1),0)+AG43</f>
        <v>#VALUE!</v>
      </c>
      <c r="AI43" s="1" t="str">
        <f t="shared" si="0"/>
        <v>'[Archivo con planillas totales y estandarizadas.xlsx]Hoja1'!$F</v>
      </c>
      <c r="AJ43" s="1" t="str">
        <f t="shared" si="1"/>
        <v>'[Archivo con planillas totales y estandarizadas.xlsx]Hoja1'!$M</v>
      </c>
      <c r="AK43" s="7" t="e">
        <f t="shared" ca="1" si="2"/>
        <v>#REF!</v>
      </c>
      <c r="AL43" s="1" t="e">
        <f t="shared" ca="1" si="2"/>
        <v>#REF!</v>
      </c>
      <c r="AM43" s="1" t="str">
        <f t="shared" si="3"/>
        <v>'[Archivo con planillas totales y estandarizadas.xlsx]Hoja1'!$F</v>
      </c>
      <c r="AN43" s="1" t="str">
        <f t="shared" si="4"/>
        <v>'[Archivo con planillas totales y estandarizadas.xlsx]Hoja1'!$M</v>
      </c>
      <c r="AO43" s="7" t="e">
        <f t="shared" ca="1" si="5"/>
        <v>#REF!</v>
      </c>
      <c r="AP43" s="1" t="e">
        <f t="shared" ca="1" si="5"/>
        <v>#REF!</v>
      </c>
      <c r="AQ43" s="1" t="str">
        <f t="shared" si="6"/>
        <v>'[Archivo con planillas totales y estandarizadas.xlsx]Hoja1'!$F</v>
      </c>
      <c r="AR43" s="1" t="str">
        <f t="shared" si="7"/>
        <v>'[Archivo con planillas totales y estandarizadas.xlsx]Hoja1'!$M</v>
      </c>
      <c r="AS43" s="7" t="e">
        <f t="shared" ca="1" si="8"/>
        <v>#REF!</v>
      </c>
      <c r="AT43" s="1" t="e">
        <f t="shared" ca="1" si="8"/>
        <v>#REF!</v>
      </c>
      <c r="AU43" s="1" t="str">
        <f t="shared" si="9"/>
        <v>'[Archivo con planillas totales y estandarizadas.xlsx]Hoja1'!$F</v>
      </c>
      <c r="AV43" s="1" t="str">
        <f t="shared" si="10"/>
        <v>'[Archivo con planillas totales y estandarizadas.xlsx]Hoja1'!$M</v>
      </c>
      <c r="AW43" s="7" t="e">
        <f t="shared" ca="1" si="11"/>
        <v>#REF!</v>
      </c>
      <c r="AX43" s="1" t="e">
        <f t="shared" ca="1" si="11"/>
        <v>#REF!</v>
      </c>
      <c r="AY43" s="1" t="e">
        <f t="shared" ca="1" si="12"/>
        <v>#VALUE!</v>
      </c>
      <c r="AZ43" s="1" t="e">
        <f t="shared" ca="1" si="13"/>
        <v>#VALUE!</v>
      </c>
      <c r="BA43" s="7" t="e">
        <f t="shared" ca="1" si="14"/>
        <v>#VALUE!</v>
      </c>
      <c r="BB43" s="1" t="e">
        <f t="shared" ca="1" si="14"/>
        <v>#VALUE!</v>
      </c>
      <c r="BC43" s="1" t="e">
        <f t="shared" ca="1" si="15"/>
        <v>#VALUE!</v>
      </c>
      <c r="BD43" s="1" t="e">
        <f t="shared" ca="1" si="16"/>
        <v>#VALUE!</v>
      </c>
      <c r="BE43" s="7" t="e">
        <f t="shared" ca="1" si="17"/>
        <v>#VALUE!</v>
      </c>
      <c r="BF43" s="1" t="e">
        <f t="shared" ca="1" si="17"/>
        <v>#VALUE!</v>
      </c>
      <c r="BG43" s="1" t="e">
        <f t="shared" ca="1" si="18"/>
        <v>#VALUE!</v>
      </c>
      <c r="BH43" s="1" t="e">
        <f t="shared" ca="1" si="19"/>
        <v>#VALUE!</v>
      </c>
      <c r="BI43" s="7" t="e">
        <f t="shared" ca="1" si="20"/>
        <v>#VALUE!</v>
      </c>
      <c r="BJ43" s="1" t="e">
        <f t="shared" ca="1" si="20"/>
        <v>#VALUE!</v>
      </c>
      <c r="BK43" s="1" t="e">
        <f t="shared" ca="1" si="21"/>
        <v>#VALUE!</v>
      </c>
      <c r="BL43" s="1" t="e">
        <f t="shared" ca="1" si="22"/>
        <v>#VALUE!</v>
      </c>
      <c r="BM43" s="7" t="e">
        <f t="shared" ca="1" si="23"/>
        <v>#VALUE!</v>
      </c>
      <c r="BN43" s="1" t="e">
        <f t="shared" ca="1" si="23"/>
        <v>#VALUE!</v>
      </c>
      <c r="BO43" s="1" t="e">
        <f t="shared" ca="1" si="24"/>
        <v>#VALUE!</v>
      </c>
      <c r="BP43" s="1" t="e">
        <f t="shared" ca="1" si="25"/>
        <v>#VALUE!</v>
      </c>
      <c r="BQ43" s="7" t="e">
        <f t="shared" ca="1" si="26"/>
        <v>#VALUE!</v>
      </c>
      <c r="BR43" s="1" t="e">
        <f t="shared" ca="1" si="26"/>
        <v>#VALUE!</v>
      </c>
      <c r="BS43" s="1" t="e">
        <f t="shared" ca="1" si="27"/>
        <v>#VALUE!</v>
      </c>
      <c r="BT43" s="1" t="e">
        <f t="shared" ca="1" si="28"/>
        <v>#VALUE!</v>
      </c>
      <c r="BU43" s="7" t="e">
        <f t="shared" ca="1" si="29"/>
        <v>#VALUE!</v>
      </c>
      <c r="BV43" s="1" t="e">
        <f t="shared" ca="1" si="29"/>
        <v>#VALUE!</v>
      </c>
      <c r="BW43" s="1" t="e">
        <f t="shared" ca="1" si="30"/>
        <v>#VALUE!</v>
      </c>
      <c r="BX43" s="1" t="e">
        <f t="shared" ca="1" si="31"/>
        <v>#VALUE!</v>
      </c>
      <c r="BY43" s="7" t="e">
        <f t="shared" ca="1" si="32"/>
        <v>#VALUE!</v>
      </c>
      <c r="BZ43" s="1" t="e">
        <f t="shared" ca="1" si="32"/>
        <v>#VALUE!</v>
      </c>
      <c r="CA43" s="1" t="e">
        <f t="shared" ca="1" si="33"/>
        <v>#VALUE!</v>
      </c>
      <c r="CB43" s="1" t="e">
        <f t="shared" ca="1" si="34"/>
        <v>#VALUE!</v>
      </c>
      <c r="CC43" s="7" t="e">
        <f t="shared" ca="1" si="35"/>
        <v>#VALUE!</v>
      </c>
      <c r="CD43" s="1" t="e">
        <f t="shared" ca="1" si="35"/>
        <v>#VALUE!</v>
      </c>
      <c r="CE43" s="1" t="e">
        <f t="shared" ca="1" si="36"/>
        <v>#VALUE!</v>
      </c>
      <c r="CF43" s="1" t="e">
        <f t="shared" ca="1" si="37"/>
        <v>#VALUE!</v>
      </c>
      <c r="CG43" s="7" t="e">
        <f t="shared" ca="1" si="38"/>
        <v>#VALUE!</v>
      </c>
      <c r="CH43" s="1" t="e">
        <f t="shared" ca="1" si="38"/>
        <v>#VALUE!</v>
      </c>
      <c r="CI43" s="1" t="e">
        <f t="shared" ca="1" si="39"/>
        <v>#VALUE!</v>
      </c>
      <c r="CJ43" s="1" t="e">
        <f t="shared" ca="1" si="40"/>
        <v>#VALUE!</v>
      </c>
      <c r="CK43" s="7" t="e">
        <f t="shared" ca="1" si="41"/>
        <v>#VALUE!</v>
      </c>
      <c r="CL43" s="1" t="e">
        <f t="shared" ca="1" si="41"/>
        <v>#VALUE!</v>
      </c>
      <c r="CM43" s="1" t="e">
        <f t="shared" ca="1" si="42"/>
        <v>#VALUE!</v>
      </c>
      <c r="CN43" s="1" t="e">
        <f t="shared" ca="1" si="43"/>
        <v>#VALUE!</v>
      </c>
      <c r="CO43" s="7" t="e">
        <f t="shared" ca="1" si="44"/>
        <v>#VALUE!</v>
      </c>
      <c r="CP43" s="1" t="e">
        <f t="shared" ca="1" si="44"/>
        <v>#VALUE!</v>
      </c>
      <c r="CQ43" s="1" t="e">
        <f t="shared" ca="1" si="45"/>
        <v>#VALUE!</v>
      </c>
      <c r="CR43" s="1" t="e">
        <f t="shared" ca="1" si="46"/>
        <v>#VALUE!</v>
      </c>
      <c r="CS43" s="7" t="e">
        <f t="shared" ca="1" si="47"/>
        <v>#VALUE!</v>
      </c>
      <c r="CT43" s="1" t="e">
        <f t="shared" ca="1" si="47"/>
        <v>#VALUE!</v>
      </c>
    </row>
    <row r="44" spans="1:98" x14ac:dyDescent="0.25">
      <c r="S44" s="6"/>
      <c r="T44" s="6"/>
      <c r="U44" s="6"/>
      <c r="V44" s="6"/>
      <c r="W44" s="6" t="e">
        <f ca="1">MATCH($E44,OFFSET([2]Hoja1!$X$4,V44-3,0,500-V44,1),0)+V44</f>
        <v>#VALUE!</v>
      </c>
      <c r="X44" s="6" t="e">
        <f ca="1">MATCH($E44,OFFSET([2]Hoja1!$X$4,W44-3,0,500-W44,1),0)+W44</f>
        <v>#VALUE!</v>
      </c>
      <c r="Y44" s="6" t="e">
        <f ca="1">MATCH($E44,OFFSET([2]Hoja1!$X$4,X44-3,0,500-X44,1),0)+X44</f>
        <v>#VALUE!</v>
      </c>
      <c r="Z44" s="6" t="e">
        <f ca="1">MATCH($E44,OFFSET([2]Hoja1!$X$4,Y44-3,0,500-Y44,1),0)+Y44</f>
        <v>#VALUE!</v>
      </c>
      <c r="AA44" s="6" t="e">
        <f ca="1">MATCH($E44,OFFSET([2]Hoja1!$X$4,Z44-3,0,500-Z44,1),0)+Z44</f>
        <v>#VALUE!</v>
      </c>
      <c r="AB44" s="6" t="e">
        <f ca="1">MATCH($E44,OFFSET([2]Hoja1!$X$4,AA44-3,0,500-AA44,1),0)+AA44</f>
        <v>#VALUE!</v>
      </c>
      <c r="AC44" s="6" t="e">
        <f ca="1">MATCH($E44,OFFSET([2]Hoja1!$X$4,AB44-3,0,500-AB44,1),0)+AB44</f>
        <v>#VALUE!</v>
      </c>
      <c r="AD44" s="6" t="e">
        <f ca="1">MATCH($E44,OFFSET([2]Hoja1!$X$4,AC44-3,0,500-AC44,1),0)+AC44</f>
        <v>#VALUE!</v>
      </c>
      <c r="AE44" s="6" t="e">
        <f ca="1">MATCH($E44,OFFSET([2]Hoja1!$X$4,AD44-3,0,500-AD44,1),0)+AD44</f>
        <v>#VALUE!</v>
      </c>
      <c r="AF44" s="6" t="e">
        <f ca="1">MATCH($E44,OFFSET([2]Hoja1!$X$4,AE44-3,0,500-AE44,1),0)+AE44</f>
        <v>#VALUE!</v>
      </c>
      <c r="AG44" s="6" t="e">
        <f ca="1">MATCH($E44,OFFSET([2]Hoja1!$X$4,AF44-3,0,500-AF44,1),0)+AF44</f>
        <v>#VALUE!</v>
      </c>
      <c r="AH44" s="6" t="e">
        <f ca="1">MATCH($E44,OFFSET([2]Hoja1!$X$4,AG44-3,0,500-AG44,1),0)+AG44</f>
        <v>#VALUE!</v>
      </c>
      <c r="AI44" s="1" t="str">
        <f t="shared" si="0"/>
        <v>'[Archivo con planillas totales y estandarizadas.xlsx]Hoja1'!$F</v>
      </c>
      <c r="AJ44" s="1" t="str">
        <f t="shared" si="1"/>
        <v>'[Archivo con planillas totales y estandarizadas.xlsx]Hoja1'!$M</v>
      </c>
      <c r="AK44" s="7" t="e">
        <f t="shared" ca="1" si="2"/>
        <v>#REF!</v>
      </c>
      <c r="AL44" s="1" t="e">
        <f t="shared" ca="1" si="2"/>
        <v>#REF!</v>
      </c>
      <c r="AM44" s="1" t="str">
        <f t="shared" si="3"/>
        <v>'[Archivo con planillas totales y estandarizadas.xlsx]Hoja1'!$F</v>
      </c>
      <c r="AN44" s="1" t="str">
        <f t="shared" si="4"/>
        <v>'[Archivo con planillas totales y estandarizadas.xlsx]Hoja1'!$M</v>
      </c>
      <c r="AO44" s="7" t="e">
        <f t="shared" ca="1" si="5"/>
        <v>#REF!</v>
      </c>
      <c r="AP44" s="1" t="e">
        <f t="shared" ca="1" si="5"/>
        <v>#REF!</v>
      </c>
      <c r="AQ44" s="1" t="str">
        <f t="shared" si="6"/>
        <v>'[Archivo con planillas totales y estandarizadas.xlsx]Hoja1'!$F</v>
      </c>
      <c r="AR44" s="1" t="str">
        <f t="shared" si="7"/>
        <v>'[Archivo con planillas totales y estandarizadas.xlsx]Hoja1'!$M</v>
      </c>
      <c r="AS44" s="7" t="e">
        <f t="shared" ca="1" si="8"/>
        <v>#REF!</v>
      </c>
      <c r="AT44" s="1" t="e">
        <f t="shared" ca="1" si="8"/>
        <v>#REF!</v>
      </c>
      <c r="AU44" s="1" t="str">
        <f t="shared" si="9"/>
        <v>'[Archivo con planillas totales y estandarizadas.xlsx]Hoja1'!$F</v>
      </c>
      <c r="AV44" s="1" t="str">
        <f t="shared" si="10"/>
        <v>'[Archivo con planillas totales y estandarizadas.xlsx]Hoja1'!$M</v>
      </c>
      <c r="AW44" s="7" t="e">
        <f t="shared" ca="1" si="11"/>
        <v>#REF!</v>
      </c>
      <c r="AX44" s="1" t="e">
        <f t="shared" ca="1" si="11"/>
        <v>#REF!</v>
      </c>
      <c r="AY44" s="1" t="e">
        <f t="shared" ca="1" si="12"/>
        <v>#VALUE!</v>
      </c>
      <c r="AZ44" s="1" t="e">
        <f t="shared" ca="1" si="13"/>
        <v>#VALUE!</v>
      </c>
      <c r="BA44" s="7" t="e">
        <f t="shared" ca="1" si="14"/>
        <v>#VALUE!</v>
      </c>
      <c r="BB44" s="1" t="e">
        <f t="shared" ca="1" si="14"/>
        <v>#VALUE!</v>
      </c>
      <c r="BC44" s="1" t="e">
        <f t="shared" ca="1" si="15"/>
        <v>#VALUE!</v>
      </c>
      <c r="BD44" s="1" t="e">
        <f t="shared" ca="1" si="16"/>
        <v>#VALUE!</v>
      </c>
      <c r="BE44" s="7" t="e">
        <f t="shared" ca="1" si="17"/>
        <v>#VALUE!</v>
      </c>
      <c r="BF44" s="1" t="e">
        <f t="shared" ca="1" si="17"/>
        <v>#VALUE!</v>
      </c>
      <c r="BG44" s="1" t="e">
        <f t="shared" ca="1" si="18"/>
        <v>#VALUE!</v>
      </c>
      <c r="BH44" s="1" t="e">
        <f t="shared" ca="1" si="19"/>
        <v>#VALUE!</v>
      </c>
      <c r="BI44" s="7" t="e">
        <f t="shared" ca="1" si="20"/>
        <v>#VALUE!</v>
      </c>
      <c r="BJ44" s="1" t="e">
        <f t="shared" ca="1" si="20"/>
        <v>#VALUE!</v>
      </c>
      <c r="BK44" s="1" t="e">
        <f t="shared" ca="1" si="21"/>
        <v>#VALUE!</v>
      </c>
      <c r="BL44" s="1" t="e">
        <f t="shared" ca="1" si="22"/>
        <v>#VALUE!</v>
      </c>
      <c r="BM44" s="7" t="e">
        <f t="shared" ca="1" si="23"/>
        <v>#VALUE!</v>
      </c>
      <c r="BN44" s="1" t="e">
        <f t="shared" ca="1" si="23"/>
        <v>#VALUE!</v>
      </c>
      <c r="BO44" s="1" t="e">
        <f t="shared" ca="1" si="24"/>
        <v>#VALUE!</v>
      </c>
      <c r="BP44" s="1" t="e">
        <f t="shared" ca="1" si="25"/>
        <v>#VALUE!</v>
      </c>
      <c r="BQ44" s="7" t="e">
        <f t="shared" ca="1" si="26"/>
        <v>#VALUE!</v>
      </c>
      <c r="BR44" s="1" t="e">
        <f t="shared" ca="1" si="26"/>
        <v>#VALUE!</v>
      </c>
      <c r="BS44" s="1" t="e">
        <f t="shared" ca="1" si="27"/>
        <v>#VALUE!</v>
      </c>
      <c r="BT44" s="1" t="e">
        <f t="shared" ca="1" si="28"/>
        <v>#VALUE!</v>
      </c>
      <c r="BU44" s="7" t="e">
        <f t="shared" ca="1" si="29"/>
        <v>#VALUE!</v>
      </c>
      <c r="BV44" s="1" t="e">
        <f t="shared" ca="1" si="29"/>
        <v>#VALUE!</v>
      </c>
      <c r="BW44" s="1" t="e">
        <f t="shared" ca="1" si="30"/>
        <v>#VALUE!</v>
      </c>
      <c r="BX44" s="1" t="e">
        <f t="shared" ca="1" si="31"/>
        <v>#VALUE!</v>
      </c>
      <c r="BY44" s="7" t="e">
        <f t="shared" ca="1" si="32"/>
        <v>#VALUE!</v>
      </c>
      <c r="BZ44" s="1" t="e">
        <f t="shared" ca="1" si="32"/>
        <v>#VALUE!</v>
      </c>
      <c r="CA44" s="1" t="e">
        <f t="shared" ca="1" si="33"/>
        <v>#VALUE!</v>
      </c>
      <c r="CB44" s="1" t="e">
        <f t="shared" ca="1" si="34"/>
        <v>#VALUE!</v>
      </c>
      <c r="CC44" s="7" t="e">
        <f t="shared" ca="1" si="35"/>
        <v>#VALUE!</v>
      </c>
      <c r="CD44" s="1" t="e">
        <f t="shared" ca="1" si="35"/>
        <v>#VALUE!</v>
      </c>
      <c r="CE44" s="1" t="e">
        <f t="shared" ca="1" si="36"/>
        <v>#VALUE!</v>
      </c>
      <c r="CF44" s="1" t="e">
        <f t="shared" ca="1" si="37"/>
        <v>#VALUE!</v>
      </c>
      <c r="CG44" s="7" t="e">
        <f t="shared" ca="1" si="38"/>
        <v>#VALUE!</v>
      </c>
      <c r="CH44" s="1" t="e">
        <f t="shared" ca="1" si="38"/>
        <v>#VALUE!</v>
      </c>
      <c r="CI44" s="1" t="e">
        <f t="shared" ca="1" si="39"/>
        <v>#VALUE!</v>
      </c>
      <c r="CJ44" s="1" t="e">
        <f t="shared" ca="1" si="40"/>
        <v>#VALUE!</v>
      </c>
      <c r="CK44" s="7" t="e">
        <f t="shared" ca="1" si="41"/>
        <v>#VALUE!</v>
      </c>
      <c r="CL44" s="1" t="e">
        <f t="shared" ca="1" si="41"/>
        <v>#VALUE!</v>
      </c>
      <c r="CM44" s="1" t="e">
        <f t="shared" ca="1" si="42"/>
        <v>#VALUE!</v>
      </c>
      <c r="CN44" s="1" t="e">
        <f t="shared" ca="1" si="43"/>
        <v>#VALUE!</v>
      </c>
      <c r="CO44" s="7" t="e">
        <f t="shared" ca="1" si="44"/>
        <v>#VALUE!</v>
      </c>
      <c r="CP44" s="1" t="e">
        <f t="shared" ca="1" si="44"/>
        <v>#VALUE!</v>
      </c>
      <c r="CQ44" s="1" t="e">
        <f t="shared" ca="1" si="45"/>
        <v>#VALUE!</v>
      </c>
      <c r="CR44" s="1" t="e">
        <f t="shared" ca="1" si="46"/>
        <v>#VALUE!</v>
      </c>
      <c r="CS44" s="7" t="e">
        <f t="shared" ca="1" si="47"/>
        <v>#VALUE!</v>
      </c>
      <c r="CT44" s="1" t="e">
        <f t="shared" ca="1" si="47"/>
        <v>#VALUE!</v>
      </c>
    </row>
    <row r="45" spans="1:98" x14ac:dyDescent="0.25">
      <c r="S45" s="6"/>
      <c r="T45" s="6"/>
      <c r="U45" s="6"/>
      <c r="V45" s="6"/>
      <c r="W45" s="6" t="e">
        <f ca="1">MATCH($E45,OFFSET([2]Hoja1!$X$4,V45-3,0,500-V45,1),0)+V45</f>
        <v>#VALUE!</v>
      </c>
      <c r="X45" s="6" t="e">
        <f ca="1">MATCH($E45,OFFSET([2]Hoja1!$X$4,W45-3,0,500-W45,1),0)+W45</f>
        <v>#VALUE!</v>
      </c>
      <c r="Y45" s="6" t="e">
        <f ca="1">MATCH($E45,OFFSET([2]Hoja1!$X$4,X45-3,0,500-X45,1),0)+X45</f>
        <v>#VALUE!</v>
      </c>
      <c r="Z45" s="6" t="e">
        <f ca="1">MATCH($E45,OFFSET([2]Hoja1!$X$4,Y45-3,0,500-Y45,1),0)+Y45</f>
        <v>#VALUE!</v>
      </c>
      <c r="AA45" s="6" t="e">
        <f ca="1">MATCH($E45,OFFSET([2]Hoja1!$X$4,Z45-3,0,500-Z45,1),0)+Z45</f>
        <v>#VALUE!</v>
      </c>
      <c r="AB45" s="6" t="e">
        <f ca="1">MATCH($E45,OFFSET([2]Hoja1!$X$4,AA45-3,0,500-AA45,1),0)+AA45</f>
        <v>#VALUE!</v>
      </c>
      <c r="AC45" s="6" t="e">
        <f ca="1">MATCH($E45,OFFSET([2]Hoja1!$X$4,AB45-3,0,500-AB45,1),0)+AB45</f>
        <v>#VALUE!</v>
      </c>
      <c r="AD45" s="6" t="e">
        <f ca="1">MATCH($E45,OFFSET([2]Hoja1!$X$4,AC45-3,0,500-AC45,1),0)+AC45</f>
        <v>#VALUE!</v>
      </c>
      <c r="AE45" s="6" t="e">
        <f ca="1">MATCH($E45,OFFSET([2]Hoja1!$X$4,AD45-3,0,500-AD45,1),0)+AD45</f>
        <v>#VALUE!</v>
      </c>
      <c r="AF45" s="6" t="e">
        <f ca="1">MATCH($E45,OFFSET([2]Hoja1!$X$4,AE45-3,0,500-AE45,1),0)+AE45</f>
        <v>#VALUE!</v>
      </c>
      <c r="AG45" s="6" t="e">
        <f ca="1">MATCH($E45,OFFSET([2]Hoja1!$X$4,AF45-3,0,500-AF45,1),0)+AF45</f>
        <v>#VALUE!</v>
      </c>
      <c r="AH45" s="6" t="e">
        <f ca="1">MATCH($E45,OFFSET([2]Hoja1!$X$4,AG45-3,0,500-AG45,1),0)+AG45</f>
        <v>#VALUE!</v>
      </c>
      <c r="AI45" s="1" t="str">
        <f t="shared" si="0"/>
        <v>'[Archivo con planillas totales y estandarizadas.xlsx]Hoja1'!$F</v>
      </c>
      <c r="AJ45" s="1" t="str">
        <f t="shared" si="1"/>
        <v>'[Archivo con planillas totales y estandarizadas.xlsx]Hoja1'!$M</v>
      </c>
      <c r="AK45" s="7" t="e">
        <f t="shared" ca="1" si="2"/>
        <v>#REF!</v>
      </c>
      <c r="AL45" s="1" t="e">
        <f t="shared" ca="1" si="2"/>
        <v>#REF!</v>
      </c>
      <c r="AM45" s="1" t="str">
        <f t="shared" si="3"/>
        <v>'[Archivo con planillas totales y estandarizadas.xlsx]Hoja1'!$F</v>
      </c>
      <c r="AN45" s="1" t="str">
        <f t="shared" si="4"/>
        <v>'[Archivo con planillas totales y estandarizadas.xlsx]Hoja1'!$M</v>
      </c>
      <c r="AO45" s="7" t="e">
        <f t="shared" ca="1" si="5"/>
        <v>#REF!</v>
      </c>
      <c r="AP45" s="1" t="e">
        <f t="shared" ca="1" si="5"/>
        <v>#REF!</v>
      </c>
      <c r="AQ45" s="1" t="str">
        <f t="shared" si="6"/>
        <v>'[Archivo con planillas totales y estandarizadas.xlsx]Hoja1'!$F</v>
      </c>
      <c r="AR45" s="1" t="str">
        <f t="shared" si="7"/>
        <v>'[Archivo con planillas totales y estandarizadas.xlsx]Hoja1'!$M</v>
      </c>
      <c r="AS45" s="7" t="e">
        <f t="shared" ca="1" si="8"/>
        <v>#REF!</v>
      </c>
      <c r="AT45" s="1" t="e">
        <f t="shared" ca="1" si="8"/>
        <v>#REF!</v>
      </c>
      <c r="AU45" s="1" t="str">
        <f t="shared" si="9"/>
        <v>'[Archivo con planillas totales y estandarizadas.xlsx]Hoja1'!$F</v>
      </c>
      <c r="AV45" s="1" t="str">
        <f t="shared" si="10"/>
        <v>'[Archivo con planillas totales y estandarizadas.xlsx]Hoja1'!$M</v>
      </c>
      <c r="AW45" s="7" t="e">
        <f t="shared" ca="1" si="11"/>
        <v>#REF!</v>
      </c>
      <c r="AX45" s="1" t="e">
        <f t="shared" ca="1" si="11"/>
        <v>#REF!</v>
      </c>
      <c r="AY45" s="1" t="e">
        <f t="shared" ca="1" si="12"/>
        <v>#VALUE!</v>
      </c>
      <c r="AZ45" s="1" t="e">
        <f t="shared" ca="1" si="13"/>
        <v>#VALUE!</v>
      </c>
      <c r="BA45" s="7" t="e">
        <f t="shared" ca="1" si="14"/>
        <v>#VALUE!</v>
      </c>
      <c r="BB45" s="1" t="e">
        <f t="shared" ca="1" si="14"/>
        <v>#VALUE!</v>
      </c>
      <c r="BC45" s="1" t="e">
        <f t="shared" ca="1" si="15"/>
        <v>#VALUE!</v>
      </c>
      <c r="BD45" s="1" t="e">
        <f t="shared" ca="1" si="16"/>
        <v>#VALUE!</v>
      </c>
      <c r="BE45" s="7" t="e">
        <f t="shared" ca="1" si="17"/>
        <v>#VALUE!</v>
      </c>
      <c r="BF45" s="1" t="e">
        <f t="shared" ca="1" si="17"/>
        <v>#VALUE!</v>
      </c>
      <c r="BG45" s="1" t="e">
        <f t="shared" ca="1" si="18"/>
        <v>#VALUE!</v>
      </c>
      <c r="BH45" s="1" t="e">
        <f t="shared" ca="1" si="19"/>
        <v>#VALUE!</v>
      </c>
      <c r="BI45" s="7" t="e">
        <f t="shared" ca="1" si="20"/>
        <v>#VALUE!</v>
      </c>
      <c r="BJ45" s="1" t="e">
        <f t="shared" ca="1" si="20"/>
        <v>#VALUE!</v>
      </c>
      <c r="BK45" s="1" t="e">
        <f t="shared" ca="1" si="21"/>
        <v>#VALUE!</v>
      </c>
      <c r="BL45" s="1" t="e">
        <f t="shared" ca="1" si="22"/>
        <v>#VALUE!</v>
      </c>
      <c r="BM45" s="7" t="e">
        <f t="shared" ca="1" si="23"/>
        <v>#VALUE!</v>
      </c>
      <c r="BN45" s="1" t="e">
        <f t="shared" ca="1" si="23"/>
        <v>#VALUE!</v>
      </c>
      <c r="BO45" s="1" t="e">
        <f t="shared" ca="1" si="24"/>
        <v>#VALUE!</v>
      </c>
      <c r="BP45" s="1" t="e">
        <f t="shared" ca="1" si="25"/>
        <v>#VALUE!</v>
      </c>
      <c r="BQ45" s="7" t="e">
        <f t="shared" ca="1" si="26"/>
        <v>#VALUE!</v>
      </c>
      <c r="BR45" s="1" t="e">
        <f t="shared" ca="1" si="26"/>
        <v>#VALUE!</v>
      </c>
      <c r="BS45" s="1" t="e">
        <f t="shared" ca="1" si="27"/>
        <v>#VALUE!</v>
      </c>
      <c r="BT45" s="1" t="e">
        <f t="shared" ca="1" si="28"/>
        <v>#VALUE!</v>
      </c>
      <c r="BU45" s="7" t="e">
        <f t="shared" ca="1" si="29"/>
        <v>#VALUE!</v>
      </c>
      <c r="BV45" s="1" t="e">
        <f t="shared" ca="1" si="29"/>
        <v>#VALUE!</v>
      </c>
      <c r="BW45" s="1" t="e">
        <f t="shared" ca="1" si="30"/>
        <v>#VALUE!</v>
      </c>
      <c r="BX45" s="1" t="e">
        <f t="shared" ca="1" si="31"/>
        <v>#VALUE!</v>
      </c>
      <c r="BY45" s="7" t="e">
        <f t="shared" ca="1" si="32"/>
        <v>#VALUE!</v>
      </c>
      <c r="BZ45" s="1" t="e">
        <f t="shared" ca="1" si="32"/>
        <v>#VALUE!</v>
      </c>
      <c r="CA45" s="1" t="e">
        <f t="shared" ca="1" si="33"/>
        <v>#VALUE!</v>
      </c>
      <c r="CB45" s="1" t="e">
        <f t="shared" ca="1" si="34"/>
        <v>#VALUE!</v>
      </c>
      <c r="CC45" s="7" t="e">
        <f t="shared" ca="1" si="35"/>
        <v>#VALUE!</v>
      </c>
      <c r="CD45" s="1" t="e">
        <f t="shared" ca="1" si="35"/>
        <v>#VALUE!</v>
      </c>
      <c r="CE45" s="1" t="e">
        <f t="shared" ca="1" si="36"/>
        <v>#VALUE!</v>
      </c>
      <c r="CF45" s="1" t="e">
        <f t="shared" ca="1" si="37"/>
        <v>#VALUE!</v>
      </c>
      <c r="CG45" s="7" t="e">
        <f t="shared" ca="1" si="38"/>
        <v>#VALUE!</v>
      </c>
      <c r="CH45" s="1" t="e">
        <f t="shared" ca="1" si="38"/>
        <v>#VALUE!</v>
      </c>
      <c r="CI45" s="1" t="e">
        <f t="shared" ca="1" si="39"/>
        <v>#VALUE!</v>
      </c>
      <c r="CJ45" s="1" t="e">
        <f t="shared" ca="1" si="40"/>
        <v>#VALUE!</v>
      </c>
      <c r="CK45" s="7" t="e">
        <f t="shared" ca="1" si="41"/>
        <v>#VALUE!</v>
      </c>
      <c r="CL45" s="1" t="e">
        <f t="shared" ca="1" si="41"/>
        <v>#VALUE!</v>
      </c>
      <c r="CM45" s="1" t="e">
        <f t="shared" ca="1" si="42"/>
        <v>#VALUE!</v>
      </c>
      <c r="CN45" s="1" t="e">
        <f t="shared" ca="1" si="43"/>
        <v>#VALUE!</v>
      </c>
      <c r="CO45" s="7" t="e">
        <f t="shared" ca="1" si="44"/>
        <v>#VALUE!</v>
      </c>
      <c r="CP45" s="1" t="e">
        <f t="shared" ca="1" si="44"/>
        <v>#VALUE!</v>
      </c>
      <c r="CQ45" s="1" t="e">
        <f t="shared" ca="1" si="45"/>
        <v>#VALUE!</v>
      </c>
      <c r="CR45" s="1" t="e">
        <f t="shared" ca="1" si="46"/>
        <v>#VALUE!</v>
      </c>
      <c r="CS45" s="7" t="e">
        <f t="shared" ca="1" si="47"/>
        <v>#VALUE!</v>
      </c>
      <c r="CT45" s="1" t="e">
        <f t="shared" ca="1" si="47"/>
        <v>#VALUE!</v>
      </c>
    </row>
    <row r="46" spans="1:98" x14ac:dyDescent="0.25">
      <c r="S46" s="6"/>
      <c r="T46" s="6"/>
      <c r="U46" s="6"/>
      <c r="V46" s="6"/>
      <c r="W46" s="6" t="e">
        <f ca="1">MATCH($E46,OFFSET([2]Hoja1!$X$4,V46-3,0,500-V46,1),0)+V46</f>
        <v>#VALUE!</v>
      </c>
      <c r="X46" s="6" t="e">
        <f ca="1">MATCH($E46,OFFSET([2]Hoja1!$X$4,W46-3,0,500-W46,1),0)+W46</f>
        <v>#VALUE!</v>
      </c>
      <c r="Y46" s="6" t="e">
        <f ca="1">MATCH($E46,OFFSET([2]Hoja1!$X$4,X46-3,0,500-X46,1),0)+X46</f>
        <v>#VALUE!</v>
      </c>
      <c r="Z46" s="6" t="e">
        <f ca="1">MATCH($E46,OFFSET([2]Hoja1!$X$4,Y46-3,0,500-Y46,1),0)+Y46</f>
        <v>#VALUE!</v>
      </c>
      <c r="AA46" s="6" t="e">
        <f ca="1">MATCH($E46,OFFSET([2]Hoja1!$X$4,Z46-3,0,500-Z46,1),0)+Z46</f>
        <v>#VALUE!</v>
      </c>
      <c r="AB46" s="6" t="e">
        <f ca="1">MATCH($E46,OFFSET([2]Hoja1!$X$4,AA46-3,0,500-AA46,1),0)+AA46</f>
        <v>#VALUE!</v>
      </c>
      <c r="AC46" s="6" t="e">
        <f ca="1">MATCH($E46,OFFSET([2]Hoja1!$X$4,AB46-3,0,500-AB46,1),0)+AB46</f>
        <v>#VALUE!</v>
      </c>
      <c r="AD46" s="6" t="e">
        <f ca="1">MATCH($E46,OFFSET([2]Hoja1!$X$4,AC46-3,0,500-AC46,1),0)+AC46</f>
        <v>#VALUE!</v>
      </c>
      <c r="AE46" s="6" t="e">
        <f ca="1">MATCH($E46,OFFSET([2]Hoja1!$X$4,AD46-3,0,500-AD46,1),0)+AD46</f>
        <v>#VALUE!</v>
      </c>
      <c r="AF46" s="6" t="e">
        <f ca="1">MATCH($E46,OFFSET([2]Hoja1!$X$4,AE46-3,0,500-AE46,1),0)+AE46</f>
        <v>#VALUE!</v>
      </c>
      <c r="AG46" s="6" t="e">
        <f ca="1">MATCH($E46,OFFSET([2]Hoja1!$X$4,AF46-3,0,500-AF46,1),0)+AF46</f>
        <v>#VALUE!</v>
      </c>
      <c r="AH46" s="6" t="e">
        <f ca="1">MATCH($E46,OFFSET([2]Hoja1!$X$4,AG46-3,0,500-AG46,1),0)+AG46</f>
        <v>#VALUE!</v>
      </c>
      <c r="AI46" s="1" t="str">
        <f t="shared" si="0"/>
        <v>'[Archivo con planillas totales y estandarizadas.xlsx]Hoja1'!$F</v>
      </c>
      <c r="AJ46" s="1" t="str">
        <f t="shared" si="1"/>
        <v>'[Archivo con planillas totales y estandarizadas.xlsx]Hoja1'!$M</v>
      </c>
      <c r="AK46" s="7" t="e">
        <f t="shared" ca="1" si="2"/>
        <v>#REF!</v>
      </c>
      <c r="AL46" s="1" t="e">
        <f t="shared" ca="1" si="2"/>
        <v>#REF!</v>
      </c>
      <c r="AM46" s="1" t="str">
        <f t="shared" si="3"/>
        <v>'[Archivo con planillas totales y estandarizadas.xlsx]Hoja1'!$F</v>
      </c>
      <c r="AN46" s="1" t="str">
        <f t="shared" si="4"/>
        <v>'[Archivo con planillas totales y estandarizadas.xlsx]Hoja1'!$M</v>
      </c>
      <c r="AO46" s="7" t="e">
        <f t="shared" ca="1" si="5"/>
        <v>#REF!</v>
      </c>
      <c r="AP46" s="1" t="e">
        <f t="shared" ca="1" si="5"/>
        <v>#REF!</v>
      </c>
      <c r="AQ46" s="1" t="str">
        <f t="shared" si="6"/>
        <v>'[Archivo con planillas totales y estandarizadas.xlsx]Hoja1'!$F</v>
      </c>
      <c r="AR46" s="1" t="str">
        <f t="shared" si="7"/>
        <v>'[Archivo con planillas totales y estandarizadas.xlsx]Hoja1'!$M</v>
      </c>
      <c r="AS46" s="7" t="e">
        <f t="shared" ca="1" si="8"/>
        <v>#REF!</v>
      </c>
      <c r="AT46" s="1" t="e">
        <f t="shared" ca="1" si="8"/>
        <v>#REF!</v>
      </c>
      <c r="AU46" s="1" t="str">
        <f t="shared" si="9"/>
        <v>'[Archivo con planillas totales y estandarizadas.xlsx]Hoja1'!$F</v>
      </c>
      <c r="AV46" s="1" t="str">
        <f t="shared" si="10"/>
        <v>'[Archivo con planillas totales y estandarizadas.xlsx]Hoja1'!$M</v>
      </c>
      <c r="AW46" s="7" t="e">
        <f t="shared" ca="1" si="11"/>
        <v>#REF!</v>
      </c>
      <c r="AX46" s="1" t="e">
        <f t="shared" ca="1" si="11"/>
        <v>#REF!</v>
      </c>
      <c r="AY46" s="1" t="e">
        <f t="shared" ca="1" si="12"/>
        <v>#VALUE!</v>
      </c>
      <c r="AZ46" s="1" t="e">
        <f t="shared" ca="1" si="13"/>
        <v>#VALUE!</v>
      </c>
      <c r="BA46" s="7" t="e">
        <f t="shared" ca="1" si="14"/>
        <v>#VALUE!</v>
      </c>
      <c r="BB46" s="1" t="e">
        <f t="shared" ca="1" si="14"/>
        <v>#VALUE!</v>
      </c>
      <c r="BC46" s="1" t="e">
        <f t="shared" ca="1" si="15"/>
        <v>#VALUE!</v>
      </c>
      <c r="BD46" s="1" t="e">
        <f t="shared" ca="1" si="16"/>
        <v>#VALUE!</v>
      </c>
      <c r="BE46" s="7" t="e">
        <f t="shared" ca="1" si="17"/>
        <v>#VALUE!</v>
      </c>
      <c r="BF46" s="1" t="e">
        <f t="shared" ca="1" si="17"/>
        <v>#VALUE!</v>
      </c>
      <c r="BG46" s="1" t="e">
        <f t="shared" ca="1" si="18"/>
        <v>#VALUE!</v>
      </c>
      <c r="BH46" s="1" t="e">
        <f t="shared" ca="1" si="19"/>
        <v>#VALUE!</v>
      </c>
      <c r="BI46" s="7" t="e">
        <f t="shared" ca="1" si="20"/>
        <v>#VALUE!</v>
      </c>
      <c r="BJ46" s="1" t="e">
        <f t="shared" ca="1" si="20"/>
        <v>#VALUE!</v>
      </c>
      <c r="BK46" s="1" t="e">
        <f t="shared" ca="1" si="21"/>
        <v>#VALUE!</v>
      </c>
      <c r="BL46" s="1" t="e">
        <f t="shared" ca="1" si="22"/>
        <v>#VALUE!</v>
      </c>
      <c r="BM46" s="7" t="e">
        <f t="shared" ca="1" si="23"/>
        <v>#VALUE!</v>
      </c>
      <c r="BN46" s="1" t="e">
        <f t="shared" ca="1" si="23"/>
        <v>#VALUE!</v>
      </c>
      <c r="BO46" s="1" t="e">
        <f t="shared" ca="1" si="24"/>
        <v>#VALUE!</v>
      </c>
      <c r="BP46" s="1" t="e">
        <f t="shared" ca="1" si="25"/>
        <v>#VALUE!</v>
      </c>
      <c r="BQ46" s="7" t="e">
        <f t="shared" ca="1" si="26"/>
        <v>#VALUE!</v>
      </c>
      <c r="BR46" s="1" t="e">
        <f t="shared" ca="1" si="26"/>
        <v>#VALUE!</v>
      </c>
      <c r="BS46" s="1" t="e">
        <f t="shared" ca="1" si="27"/>
        <v>#VALUE!</v>
      </c>
      <c r="BT46" s="1" t="e">
        <f t="shared" ca="1" si="28"/>
        <v>#VALUE!</v>
      </c>
      <c r="BU46" s="7" t="e">
        <f t="shared" ca="1" si="29"/>
        <v>#VALUE!</v>
      </c>
      <c r="BV46" s="1" t="e">
        <f t="shared" ca="1" si="29"/>
        <v>#VALUE!</v>
      </c>
      <c r="BW46" s="1" t="e">
        <f t="shared" ca="1" si="30"/>
        <v>#VALUE!</v>
      </c>
      <c r="BX46" s="1" t="e">
        <f t="shared" ca="1" si="31"/>
        <v>#VALUE!</v>
      </c>
      <c r="BY46" s="7" t="e">
        <f t="shared" ca="1" si="32"/>
        <v>#VALUE!</v>
      </c>
      <c r="BZ46" s="1" t="e">
        <f t="shared" ca="1" si="32"/>
        <v>#VALUE!</v>
      </c>
      <c r="CA46" s="1" t="e">
        <f t="shared" ca="1" si="33"/>
        <v>#VALUE!</v>
      </c>
      <c r="CB46" s="1" t="e">
        <f t="shared" ca="1" si="34"/>
        <v>#VALUE!</v>
      </c>
      <c r="CC46" s="7" t="e">
        <f t="shared" ca="1" si="35"/>
        <v>#VALUE!</v>
      </c>
      <c r="CD46" s="1" t="e">
        <f t="shared" ca="1" si="35"/>
        <v>#VALUE!</v>
      </c>
      <c r="CE46" s="1" t="e">
        <f t="shared" ca="1" si="36"/>
        <v>#VALUE!</v>
      </c>
      <c r="CF46" s="1" t="e">
        <f t="shared" ca="1" si="37"/>
        <v>#VALUE!</v>
      </c>
      <c r="CG46" s="7" t="e">
        <f t="shared" ca="1" si="38"/>
        <v>#VALUE!</v>
      </c>
      <c r="CH46" s="1" t="e">
        <f t="shared" ca="1" si="38"/>
        <v>#VALUE!</v>
      </c>
      <c r="CI46" s="1" t="e">
        <f t="shared" ca="1" si="39"/>
        <v>#VALUE!</v>
      </c>
      <c r="CJ46" s="1" t="e">
        <f t="shared" ca="1" si="40"/>
        <v>#VALUE!</v>
      </c>
      <c r="CK46" s="7" t="e">
        <f t="shared" ca="1" si="41"/>
        <v>#VALUE!</v>
      </c>
      <c r="CL46" s="1" t="e">
        <f t="shared" ca="1" si="41"/>
        <v>#VALUE!</v>
      </c>
      <c r="CM46" s="1" t="e">
        <f t="shared" ca="1" si="42"/>
        <v>#VALUE!</v>
      </c>
      <c r="CN46" s="1" t="e">
        <f t="shared" ca="1" si="43"/>
        <v>#VALUE!</v>
      </c>
      <c r="CO46" s="7" t="e">
        <f t="shared" ca="1" si="44"/>
        <v>#VALUE!</v>
      </c>
      <c r="CP46" s="1" t="e">
        <f t="shared" ca="1" si="44"/>
        <v>#VALUE!</v>
      </c>
      <c r="CQ46" s="1" t="e">
        <f t="shared" ca="1" si="45"/>
        <v>#VALUE!</v>
      </c>
      <c r="CR46" s="1" t="e">
        <f t="shared" ca="1" si="46"/>
        <v>#VALUE!</v>
      </c>
      <c r="CS46" s="7" t="e">
        <f t="shared" ca="1" si="47"/>
        <v>#VALUE!</v>
      </c>
      <c r="CT46" s="1" t="e">
        <f t="shared" ca="1" si="47"/>
        <v>#VALUE!</v>
      </c>
    </row>
    <row r="47" spans="1:98" x14ac:dyDescent="0.25">
      <c r="S47" s="6"/>
      <c r="T47" s="6"/>
      <c r="U47" s="6"/>
      <c r="V47" s="6"/>
      <c r="W47" s="6" t="e">
        <f ca="1">MATCH($E47,OFFSET([2]Hoja1!$X$4,V47-3,0,500-V47,1),0)+V47</f>
        <v>#VALUE!</v>
      </c>
      <c r="X47" s="6" t="e">
        <f ca="1">MATCH($E47,OFFSET([2]Hoja1!$X$4,W47-3,0,500-W47,1),0)+W47</f>
        <v>#VALUE!</v>
      </c>
      <c r="Y47" s="6" t="e">
        <f ca="1">MATCH($E47,OFFSET([2]Hoja1!$X$4,X47-3,0,500-X47,1),0)+X47</f>
        <v>#VALUE!</v>
      </c>
      <c r="Z47" s="6" t="e">
        <f ca="1">MATCH($E47,OFFSET([2]Hoja1!$X$4,Y47-3,0,500-Y47,1),0)+Y47</f>
        <v>#VALUE!</v>
      </c>
      <c r="AA47" s="6" t="e">
        <f ca="1">MATCH($E47,OFFSET([2]Hoja1!$X$4,Z47-3,0,500-Z47,1),0)+Z47</f>
        <v>#VALUE!</v>
      </c>
      <c r="AB47" s="6" t="e">
        <f ca="1">MATCH($E47,OFFSET([2]Hoja1!$X$4,AA47-3,0,500-AA47,1),0)+AA47</f>
        <v>#VALUE!</v>
      </c>
      <c r="AC47" s="6" t="e">
        <f ca="1">MATCH($E47,OFFSET([2]Hoja1!$X$4,AB47-3,0,500-AB47,1),0)+AB47</f>
        <v>#VALUE!</v>
      </c>
      <c r="AD47" s="6" t="e">
        <f ca="1">MATCH($E47,OFFSET([2]Hoja1!$X$4,AC47-3,0,500-AC47,1),0)+AC47</f>
        <v>#VALUE!</v>
      </c>
      <c r="AE47" s="6" t="e">
        <f ca="1">MATCH($E47,OFFSET([2]Hoja1!$X$4,AD47-3,0,500-AD47,1),0)+AD47</f>
        <v>#VALUE!</v>
      </c>
      <c r="AF47" s="6" t="e">
        <f ca="1">MATCH($E47,OFFSET([2]Hoja1!$X$4,AE47-3,0,500-AE47,1),0)+AE47</f>
        <v>#VALUE!</v>
      </c>
      <c r="AG47" s="6" t="e">
        <f ca="1">MATCH($E47,OFFSET([2]Hoja1!$X$4,AF47-3,0,500-AF47,1),0)+AF47</f>
        <v>#VALUE!</v>
      </c>
      <c r="AH47" s="6" t="e">
        <f ca="1">MATCH($E47,OFFSET([2]Hoja1!$X$4,AG47-3,0,500-AG47,1),0)+AG47</f>
        <v>#VALUE!</v>
      </c>
      <c r="AI47" s="1" t="str">
        <f t="shared" si="0"/>
        <v>'[Archivo con planillas totales y estandarizadas.xlsx]Hoja1'!$F</v>
      </c>
      <c r="AJ47" s="1" t="str">
        <f t="shared" si="1"/>
        <v>'[Archivo con planillas totales y estandarizadas.xlsx]Hoja1'!$M</v>
      </c>
      <c r="AK47" s="7" t="e">
        <f t="shared" ca="1" si="2"/>
        <v>#REF!</v>
      </c>
      <c r="AL47" s="1" t="e">
        <f t="shared" ca="1" si="2"/>
        <v>#REF!</v>
      </c>
      <c r="AM47" s="1" t="str">
        <f t="shared" si="3"/>
        <v>'[Archivo con planillas totales y estandarizadas.xlsx]Hoja1'!$F</v>
      </c>
      <c r="AN47" s="1" t="str">
        <f t="shared" si="4"/>
        <v>'[Archivo con planillas totales y estandarizadas.xlsx]Hoja1'!$M</v>
      </c>
      <c r="AO47" s="7" t="e">
        <f t="shared" ca="1" si="5"/>
        <v>#REF!</v>
      </c>
      <c r="AP47" s="1" t="e">
        <f t="shared" ca="1" si="5"/>
        <v>#REF!</v>
      </c>
      <c r="AQ47" s="1" t="str">
        <f t="shared" si="6"/>
        <v>'[Archivo con planillas totales y estandarizadas.xlsx]Hoja1'!$F</v>
      </c>
      <c r="AR47" s="1" t="str">
        <f t="shared" si="7"/>
        <v>'[Archivo con planillas totales y estandarizadas.xlsx]Hoja1'!$M</v>
      </c>
      <c r="AS47" s="7" t="e">
        <f t="shared" ca="1" si="8"/>
        <v>#REF!</v>
      </c>
      <c r="AT47" s="1" t="e">
        <f t="shared" ca="1" si="8"/>
        <v>#REF!</v>
      </c>
      <c r="AU47" s="1" t="str">
        <f t="shared" si="9"/>
        <v>'[Archivo con planillas totales y estandarizadas.xlsx]Hoja1'!$F</v>
      </c>
      <c r="AV47" s="1" t="str">
        <f t="shared" si="10"/>
        <v>'[Archivo con planillas totales y estandarizadas.xlsx]Hoja1'!$M</v>
      </c>
      <c r="AW47" s="7" t="e">
        <f t="shared" ca="1" si="11"/>
        <v>#REF!</v>
      </c>
      <c r="AX47" s="1" t="e">
        <f t="shared" ca="1" si="11"/>
        <v>#REF!</v>
      </c>
      <c r="AY47" s="1" t="e">
        <f t="shared" ca="1" si="12"/>
        <v>#VALUE!</v>
      </c>
      <c r="AZ47" s="1" t="e">
        <f t="shared" ca="1" si="13"/>
        <v>#VALUE!</v>
      </c>
      <c r="BA47" s="7" t="e">
        <f t="shared" ca="1" si="14"/>
        <v>#VALUE!</v>
      </c>
      <c r="BB47" s="1" t="e">
        <f t="shared" ca="1" si="14"/>
        <v>#VALUE!</v>
      </c>
      <c r="BC47" s="1" t="e">
        <f t="shared" ca="1" si="15"/>
        <v>#VALUE!</v>
      </c>
      <c r="BD47" s="1" t="e">
        <f t="shared" ca="1" si="16"/>
        <v>#VALUE!</v>
      </c>
      <c r="BE47" s="7" t="e">
        <f t="shared" ca="1" si="17"/>
        <v>#VALUE!</v>
      </c>
      <c r="BF47" s="1" t="e">
        <f t="shared" ca="1" si="17"/>
        <v>#VALUE!</v>
      </c>
      <c r="BG47" s="1" t="e">
        <f t="shared" ca="1" si="18"/>
        <v>#VALUE!</v>
      </c>
      <c r="BH47" s="1" t="e">
        <f t="shared" ca="1" si="19"/>
        <v>#VALUE!</v>
      </c>
      <c r="BI47" s="7" t="e">
        <f t="shared" ca="1" si="20"/>
        <v>#VALUE!</v>
      </c>
      <c r="BJ47" s="1" t="e">
        <f t="shared" ca="1" si="20"/>
        <v>#VALUE!</v>
      </c>
      <c r="BK47" s="1" t="e">
        <f t="shared" ca="1" si="21"/>
        <v>#VALUE!</v>
      </c>
      <c r="BL47" s="1" t="e">
        <f t="shared" ca="1" si="22"/>
        <v>#VALUE!</v>
      </c>
      <c r="BM47" s="7" t="e">
        <f t="shared" ca="1" si="23"/>
        <v>#VALUE!</v>
      </c>
      <c r="BN47" s="1" t="e">
        <f t="shared" ca="1" si="23"/>
        <v>#VALUE!</v>
      </c>
      <c r="BO47" s="1" t="e">
        <f t="shared" ca="1" si="24"/>
        <v>#VALUE!</v>
      </c>
      <c r="BP47" s="1" t="e">
        <f t="shared" ca="1" si="25"/>
        <v>#VALUE!</v>
      </c>
      <c r="BQ47" s="7" t="e">
        <f t="shared" ca="1" si="26"/>
        <v>#VALUE!</v>
      </c>
      <c r="BR47" s="1" t="e">
        <f t="shared" ca="1" si="26"/>
        <v>#VALUE!</v>
      </c>
      <c r="BS47" s="1" t="e">
        <f t="shared" ca="1" si="27"/>
        <v>#VALUE!</v>
      </c>
      <c r="BT47" s="1" t="e">
        <f t="shared" ca="1" si="28"/>
        <v>#VALUE!</v>
      </c>
      <c r="BU47" s="7" t="e">
        <f t="shared" ca="1" si="29"/>
        <v>#VALUE!</v>
      </c>
      <c r="BV47" s="1" t="e">
        <f t="shared" ca="1" si="29"/>
        <v>#VALUE!</v>
      </c>
      <c r="BW47" s="1" t="e">
        <f t="shared" ca="1" si="30"/>
        <v>#VALUE!</v>
      </c>
      <c r="BX47" s="1" t="e">
        <f t="shared" ca="1" si="31"/>
        <v>#VALUE!</v>
      </c>
      <c r="BY47" s="7" t="e">
        <f t="shared" ca="1" si="32"/>
        <v>#VALUE!</v>
      </c>
      <c r="BZ47" s="1" t="e">
        <f t="shared" ca="1" si="32"/>
        <v>#VALUE!</v>
      </c>
      <c r="CA47" s="1" t="e">
        <f t="shared" ca="1" si="33"/>
        <v>#VALUE!</v>
      </c>
      <c r="CB47" s="1" t="e">
        <f t="shared" ca="1" si="34"/>
        <v>#VALUE!</v>
      </c>
      <c r="CC47" s="7" t="e">
        <f t="shared" ca="1" si="35"/>
        <v>#VALUE!</v>
      </c>
      <c r="CD47" s="1" t="e">
        <f t="shared" ca="1" si="35"/>
        <v>#VALUE!</v>
      </c>
      <c r="CE47" s="1" t="e">
        <f t="shared" ca="1" si="36"/>
        <v>#VALUE!</v>
      </c>
      <c r="CF47" s="1" t="e">
        <f t="shared" ca="1" si="37"/>
        <v>#VALUE!</v>
      </c>
      <c r="CG47" s="7" t="e">
        <f t="shared" ca="1" si="38"/>
        <v>#VALUE!</v>
      </c>
      <c r="CH47" s="1" t="e">
        <f t="shared" ca="1" si="38"/>
        <v>#VALUE!</v>
      </c>
      <c r="CI47" s="1" t="e">
        <f t="shared" ca="1" si="39"/>
        <v>#VALUE!</v>
      </c>
      <c r="CJ47" s="1" t="e">
        <f t="shared" ca="1" si="40"/>
        <v>#VALUE!</v>
      </c>
      <c r="CK47" s="7" t="e">
        <f t="shared" ca="1" si="41"/>
        <v>#VALUE!</v>
      </c>
      <c r="CL47" s="1" t="e">
        <f t="shared" ca="1" si="41"/>
        <v>#VALUE!</v>
      </c>
      <c r="CM47" s="1" t="e">
        <f t="shared" ca="1" si="42"/>
        <v>#VALUE!</v>
      </c>
      <c r="CN47" s="1" t="e">
        <f t="shared" ca="1" si="43"/>
        <v>#VALUE!</v>
      </c>
      <c r="CO47" s="7" t="e">
        <f t="shared" ca="1" si="44"/>
        <v>#VALUE!</v>
      </c>
      <c r="CP47" s="1" t="e">
        <f t="shared" ca="1" si="44"/>
        <v>#VALUE!</v>
      </c>
      <c r="CQ47" s="1" t="e">
        <f t="shared" ca="1" si="45"/>
        <v>#VALUE!</v>
      </c>
      <c r="CR47" s="1" t="e">
        <f t="shared" ca="1" si="46"/>
        <v>#VALUE!</v>
      </c>
      <c r="CS47" s="7" t="e">
        <f t="shared" ca="1" si="47"/>
        <v>#VALUE!</v>
      </c>
      <c r="CT47" s="1" t="e">
        <f t="shared" ca="1" si="47"/>
        <v>#VALUE!</v>
      </c>
    </row>
    <row r="48" spans="1:98" x14ac:dyDescent="0.25">
      <c r="S48" s="6"/>
      <c r="T48" s="6"/>
      <c r="U48" s="6"/>
      <c r="V48" s="6"/>
      <c r="W48" s="6" t="e">
        <f ca="1">MATCH($E48,OFFSET([2]Hoja1!$X$4,V48-3,0,500-V48,1),0)+V48</f>
        <v>#VALUE!</v>
      </c>
      <c r="X48" s="6" t="e">
        <f ca="1">MATCH($E48,OFFSET([2]Hoja1!$X$4,W48-3,0,500-W48,1),0)+W48</f>
        <v>#VALUE!</v>
      </c>
      <c r="Y48" s="6" t="e">
        <f ca="1">MATCH($E48,OFFSET([2]Hoja1!$X$4,X48-3,0,500-X48,1),0)+X48</f>
        <v>#VALUE!</v>
      </c>
      <c r="Z48" s="6" t="e">
        <f ca="1">MATCH($E48,OFFSET([2]Hoja1!$X$4,Y48-3,0,500-Y48,1),0)+Y48</f>
        <v>#VALUE!</v>
      </c>
      <c r="AA48" s="6" t="e">
        <f ca="1">MATCH($E48,OFFSET([2]Hoja1!$X$4,Z48-3,0,500-Z48,1),0)+Z48</f>
        <v>#VALUE!</v>
      </c>
      <c r="AB48" s="6" t="e">
        <f ca="1">MATCH($E48,OFFSET([2]Hoja1!$X$4,AA48-3,0,500-AA48,1),0)+AA48</f>
        <v>#VALUE!</v>
      </c>
      <c r="AC48" s="6" t="e">
        <f ca="1">MATCH($E48,OFFSET([2]Hoja1!$X$4,AB48-3,0,500-AB48,1),0)+AB48</f>
        <v>#VALUE!</v>
      </c>
      <c r="AD48" s="6" t="e">
        <f ca="1">MATCH($E48,OFFSET([2]Hoja1!$X$4,AC48-3,0,500-AC48,1),0)+AC48</f>
        <v>#VALUE!</v>
      </c>
      <c r="AE48" s="6" t="e">
        <f ca="1">MATCH($E48,OFFSET([2]Hoja1!$X$4,AD48-3,0,500-AD48,1),0)+AD48</f>
        <v>#VALUE!</v>
      </c>
      <c r="AF48" s="6" t="e">
        <f ca="1">MATCH($E48,OFFSET([2]Hoja1!$X$4,AE48-3,0,500-AE48,1),0)+AE48</f>
        <v>#VALUE!</v>
      </c>
      <c r="AG48" s="6" t="e">
        <f ca="1">MATCH($E48,OFFSET([2]Hoja1!$X$4,AF48-3,0,500-AF48,1),0)+AF48</f>
        <v>#VALUE!</v>
      </c>
      <c r="AH48" s="6" t="e">
        <f ca="1">MATCH($E48,OFFSET([2]Hoja1!$X$4,AG48-3,0,500-AG48,1),0)+AG48</f>
        <v>#VALUE!</v>
      </c>
      <c r="AI48" s="1" t="str">
        <f t="shared" si="0"/>
        <v>'[Archivo con planillas totales y estandarizadas.xlsx]Hoja1'!$F</v>
      </c>
      <c r="AJ48" s="1" t="str">
        <f t="shared" si="1"/>
        <v>'[Archivo con planillas totales y estandarizadas.xlsx]Hoja1'!$M</v>
      </c>
      <c r="AK48" s="7" t="e">
        <f t="shared" ca="1" si="2"/>
        <v>#REF!</v>
      </c>
      <c r="AL48" s="1" t="e">
        <f t="shared" ca="1" si="2"/>
        <v>#REF!</v>
      </c>
      <c r="AM48" s="1" t="str">
        <f t="shared" si="3"/>
        <v>'[Archivo con planillas totales y estandarizadas.xlsx]Hoja1'!$F</v>
      </c>
      <c r="AN48" s="1" t="str">
        <f t="shared" si="4"/>
        <v>'[Archivo con planillas totales y estandarizadas.xlsx]Hoja1'!$M</v>
      </c>
      <c r="AO48" s="7" t="e">
        <f t="shared" ca="1" si="5"/>
        <v>#REF!</v>
      </c>
      <c r="AP48" s="1" t="e">
        <f t="shared" ca="1" si="5"/>
        <v>#REF!</v>
      </c>
      <c r="AQ48" s="1" t="str">
        <f t="shared" si="6"/>
        <v>'[Archivo con planillas totales y estandarizadas.xlsx]Hoja1'!$F</v>
      </c>
      <c r="AR48" s="1" t="str">
        <f t="shared" si="7"/>
        <v>'[Archivo con planillas totales y estandarizadas.xlsx]Hoja1'!$M</v>
      </c>
      <c r="AS48" s="7" t="e">
        <f t="shared" ca="1" si="8"/>
        <v>#REF!</v>
      </c>
      <c r="AT48" s="1" t="e">
        <f t="shared" ca="1" si="8"/>
        <v>#REF!</v>
      </c>
      <c r="AU48" s="1" t="str">
        <f t="shared" si="9"/>
        <v>'[Archivo con planillas totales y estandarizadas.xlsx]Hoja1'!$F</v>
      </c>
      <c r="AV48" s="1" t="str">
        <f t="shared" si="10"/>
        <v>'[Archivo con planillas totales y estandarizadas.xlsx]Hoja1'!$M</v>
      </c>
      <c r="AW48" s="7" t="e">
        <f t="shared" ca="1" si="11"/>
        <v>#REF!</v>
      </c>
      <c r="AX48" s="1" t="e">
        <f t="shared" ca="1" si="11"/>
        <v>#REF!</v>
      </c>
      <c r="AY48" s="1" t="e">
        <f t="shared" ca="1" si="12"/>
        <v>#VALUE!</v>
      </c>
      <c r="AZ48" s="1" t="e">
        <f t="shared" ca="1" si="13"/>
        <v>#VALUE!</v>
      </c>
      <c r="BA48" s="7" t="e">
        <f t="shared" ca="1" si="14"/>
        <v>#VALUE!</v>
      </c>
      <c r="BB48" s="1" t="e">
        <f t="shared" ca="1" si="14"/>
        <v>#VALUE!</v>
      </c>
      <c r="BC48" s="1" t="e">
        <f t="shared" ca="1" si="15"/>
        <v>#VALUE!</v>
      </c>
      <c r="BD48" s="1" t="e">
        <f t="shared" ca="1" si="16"/>
        <v>#VALUE!</v>
      </c>
      <c r="BE48" s="7" t="e">
        <f t="shared" ca="1" si="17"/>
        <v>#VALUE!</v>
      </c>
      <c r="BF48" s="1" t="e">
        <f t="shared" ca="1" si="17"/>
        <v>#VALUE!</v>
      </c>
      <c r="BG48" s="1" t="e">
        <f t="shared" ca="1" si="18"/>
        <v>#VALUE!</v>
      </c>
      <c r="BH48" s="1" t="e">
        <f t="shared" ca="1" si="19"/>
        <v>#VALUE!</v>
      </c>
      <c r="BI48" s="7" t="e">
        <f t="shared" ca="1" si="20"/>
        <v>#VALUE!</v>
      </c>
      <c r="BJ48" s="1" t="e">
        <f t="shared" ca="1" si="20"/>
        <v>#VALUE!</v>
      </c>
      <c r="BK48" s="1" t="e">
        <f t="shared" ca="1" si="21"/>
        <v>#VALUE!</v>
      </c>
      <c r="BL48" s="1" t="e">
        <f t="shared" ca="1" si="22"/>
        <v>#VALUE!</v>
      </c>
      <c r="BM48" s="7" t="e">
        <f t="shared" ca="1" si="23"/>
        <v>#VALUE!</v>
      </c>
      <c r="BN48" s="1" t="e">
        <f t="shared" ca="1" si="23"/>
        <v>#VALUE!</v>
      </c>
      <c r="BO48" s="1" t="e">
        <f t="shared" ca="1" si="24"/>
        <v>#VALUE!</v>
      </c>
      <c r="BP48" s="1" t="e">
        <f t="shared" ca="1" si="25"/>
        <v>#VALUE!</v>
      </c>
      <c r="BQ48" s="7" t="e">
        <f t="shared" ca="1" si="26"/>
        <v>#VALUE!</v>
      </c>
      <c r="BR48" s="1" t="e">
        <f t="shared" ca="1" si="26"/>
        <v>#VALUE!</v>
      </c>
      <c r="BS48" s="1" t="e">
        <f t="shared" ca="1" si="27"/>
        <v>#VALUE!</v>
      </c>
      <c r="BT48" s="1" t="e">
        <f t="shared" ca="1" si="28"/>
        <v>#VALUE!</v>
      </c>
      <c r="BU48" s="7" t="e">
        <f t="shared" ca="1" si="29"/>
        <v>#VALUE!</v>
      </c>
      <c r="BV48" s="1" t="e">
        <f t="shared" ca="1" si="29"/>
        <v>#VALUE!</v>
      </c>
      <c r="BW48" s="1" t="e">
        <f t="shared" ca="1" si="30"/>
        <v>#VALUE!</v>
      </c>
      <c r="BX48" s="1" t="e">
        <f t="shared" ca="1" si="31"/>
        <v>#VALUE!</v>
      </c>
      <c r="BY48" s="7" t="e">
        <f t="shared" ca="1" si="32"/>
        <v>#VALUE!</v>
      </c>
      <c r="BZ48" s="1" t="e">
        <f t="shared" ca="1" si="32"/>
        <v>#VALUE!</v>
      </c>
      <c r="CA48" s="1" t="e">
        <f t="shared" ca="1" si="33"/>
        <v>#VALUE!</v>
      </c>
      <c r="CB48" s="1" t="e">
        <f t="shared" ca="1" si="34"/>
        <v>#VALUE!</v>
      </c>
      <c r="CC48" s="7" t="e">
        <f t="shared" ca="1" si="35"/>
        <v>#VALUE!</v>
      </c>
      <c r="CD48" s="1" t="e">
        <f t="shared" ca="1" si="35"/>
        <v>#VALUE!</v>
      </c>
      <c r="CE48" s="1" t="e">
        <f t="shared" ca="1" si="36"/>
        <v>#VALUE!</v>
      </c>
      <c r="CF48" s="1" t="e">
        <f t="shared" ca="1" si="37"/>
        <v>#VALUE!</v>
      </c>
      <c r="CG48" s="7" t="e">
        <f t="shared" ca="1" si="38"/>
        <v>#VALUE!</v>
      </c>
      <c r="CH48" s="1" t="e">
        <f t="shared" ca="1" si="38"/>
        <v>#VALUE!</v>
      </c>
      <c r="CI48" s="1" t="e">
        <f t="shared" ca="1" si="39"/>
        <v>#VALUE!</v>
      </c>
      <c r="CJ48" s="1" t="e">
        <f t="shared" ca="1" si="40"/>
        <v>#VALUE!</v>
      </c>
      <c r="CK48" s="7" t="e">
        <f t="shared" ca="1" si="41"/>
        <v>#VALUE!</v>
      </c>
      <c r="CL48" s="1" t="e">
        <f t="shared" ca="1" si="41"/>
        <v>#VALUE!</v>
      </c>
      <c r="CM48" s="1" t="e">
        <f t="shared" ca="1" si="42"/>
        <v>#VALUE!</v>
      </c>
      <c r="CN48" s="1" t="e">
        <f t="shared" ca="1" si="43"/>
        <v>#VALUE!</v>
      </c>
      <c r="CO48" s="7" t="e">
        <f t="shared" ca="1" si="44"/>
        <v>#VALUE!</v>
      </c>
      <c r="CP48" s="1" t="e">
        <f t="shared" ca="1" si="44"/>
        <v>#VALUE!</v>
      </c>
      <c r="CQ48" s="1" t="e">
        <f t="shared" ca="1" si="45"/>
        <v>#VALUE!</v>
      </c>
      <c r="CR48" s="1" t="e">
        <f t="shared" ca="1" si="46"/>
        <v>#VALUE!</v>
      </c>
      <c r="CS48" s="7" t="e">
        <f t="shared" ca="1" si="47"/>
        <v>#VALUE!</v>
      </c>
      <c r="CT48" s="1" t="e">
        <f t="shared" ca="1" si="47"/>
        <v>#VALUE!</v>
      </c>
    </row>
    <row r="49" spans="19:98" x14ac:dyDescent="0.25">
      <c r="S49" s="6"/>
      <c r="T49" s="6"/>
      <c r="U49" s="6"/>
      <c r="V49" s="6"/>
      <c r="W49" s="6" t="e">
        <f ca="1">MATCH($E49,OFFSET([2]Hoja1!$X$4,V49-3,0,500-V49,1),0)+V49</f>
        <v>#VALUE!</v>
      </c>
      <c r="X49" s="6" t="e">
        <f ca="1">MATCH($E49,OFFSET([2]Hoja1!$X$4,W49-3,0,500-W49,1),0)+W49</f>
        <v>#VALUE!</v>
      </c>
      <c r="Y49" s="6" t="e">
        <f ca="1">MATCH($E49,OFFSET([2]Hoja1!$X$4,X49-3,0,500-X49,1),0)+X49</f>
        <v>#VALUE!</v>
      </c>
      <c r="Z49" s="6" t="e">
        <f ca="1">MATCH($E49,OFFSET([2]Hoja1!$X$4,Y49-3,0,500-Y49,1),0)+Y49</f>
        <v>#VALUE!</v>
      </c>
      <c r="AA49" s="6" t="e">
        <f ca="1">MATCH($E49,OFFSET([2]Hoja1!$X$4,Z49-3,0,500-Z49,1),0)+Z49</f>
        <v>#VALUE!</v>
      </c>
      <c r="AB49" s="6" t="e">
        <f ca="1">MATCH($E49,OFFSET([2]Hoja1!$X$4,AA49-3,0,500-AA49,1),0)+AA49</f>
        <v>#VALUE!</v>
      </c>
      <c r="AC49" s="6" t="e">
        <f ca="1">MATCH($E49,OFFSET([2]Hoja1!$X$4,AB49-3,0,500-AB49,1),0)+AB49</f>
        <v>#VALUE!</v>
      </c>
      <c r="AD49" s="6" t="e">
        <f ca="1">MATCH($E49,OFFSET([2]Hoja1!$X$4,AC49-3,0,500-AC49,1),0)+AC49</f>
        <v>#VALUE!</v>
      </c>
      <c r="AE49" s="6" t="e">
        <f ca="1">MATCH($E49,OFFSET([2]Hoja1!$X$4,AD49-3,0,500-AD49,1),0)+AD49</f>
        <v>#VALUE!</v>
      </c>
      <c r="AF49" s="6" t="e">
        <f ca="1">MATCH($E49,OFFSET([2]Hoja1!$X$4,AE49-3,0,500-AE49,1),0)+AE49</f>
        <v>#VALUE!</v>
      </c>
      <c r="AG49" s="6" t="e">
        <f ca="1">MATCH($E49,OFFSET([2]Hoja1!$X$4,AF49-3,0,500-AF49,1),0)+AF49</f>
        <v>#VALUE!</v>
      </c>
      <c r="AH49" s="6" t="e">
        <f ca="1">MATCH($E49,OFFSET([2]Hoja1!$X$4,AG49-3,0,500-AG49,1),0)+AG49</f>
        <v>#VALUE!</v>
      </c>
      <c r="AI49" s="1" t="str">
        <f t="shared" si="0"/>
        <v>'[Archivo con planillas totales y estandarizadas.xlsx]Hoja1'!$F</v>
      </c>
      <c r="AJ49" s="1" t="str">
        <f t="shared" si="1"/>
        <v>'[Archivo con planillas totales y estandarizadas.xlsx]Hoja1'!$M</v>
      </c>
      <c r="AK49" s="7" t="e">
        <f t="shared" ca="1" si="2"/>
        <v>#REF!</v>
      </c>
      <c r="AL49" s="1" t="e">
        <f t="shared" ca="1" si="2"/>
        <v>#REF!</v>
      </c>
      <c r="AM49" s="1" t="str">
        <f t="shared" si="3"/>
        <v>'[Archivo con planillas totales y estandarizadas.xlsx]Hoja1'!$F</v>
      </c>
      <c r="AN49" s="1" t="str">
        <f t="shared" si="4"/>
        <v>'[Archivo con planillas totales y estandarizadas.xlsx]Hoja1'!$M</v>
      </c>
      <c r="AO49" s="7" t="e">
        <f t="shared" ca="1" si="5"/>
        <v>#REF!</v>
      </c>
      <c r="AP49" s="1" t="e">
        <f t="shared" ca="1" si="5"/>
        <v>#REF!</v>
      </c>
      <c r="AQ49" s="1" t="str">
        <f t="shared" si="6"/>
        <v>'[Archivo con planillas totales y estandarizadas.xlsx]Hoja1'!$F</v>
      </c>
      <c r="AR49" s="1" t="str">
        <f t="shared" si="7"/>
        <v>'[Archivo con planillas totales y estandarizadas.xlsx]Hoja1'!$M</v>
      </c>
      <c r="AS49" s="7" t="e">
        <f t="shared" ca="1" si="8"/>
        <v>#REF!</v>
      </c>
      <c r="AT49" s="1" t="e">
        <f t="shared" ca="1" si="8"/>
        <v>#REF!</v>
      </c>
      <c r="AU49" s="1" t="str">
        <f t="shared" si="9"/>
        <v>'[Archivo con planillas totales y estandarizadas.xlsx]Hoja1'!$F</v>
      </c>
      <c r="AV49" s="1" t="str">
        <f t="shared" si="10"/>
        <v>'[Archivo con planillas totales y estandarizadas.xlsx]Hoja1'!$M</v>
      </c>
      <c r="AW49" s="7" t="e">
        <f t="shared" ca="1" si="11"/>
        <v>#REF!</v>
      </c>
      <c r="AX49" s="1" t="e">
        <f t="shared" ca="1" si="11"/>
        <v>#REF!</v>
      </c>
      <c r="AY49" s="1" t="e">
        <f t="shared" ca="1" si="12"/>
        <v>#VALUE!</v>
      </c>
      <c r="AZ49" s="1" t="e">
        <f t="shared" ca="1" si="13"/>
        <v>#VALUE!</v>
      </c>
      <c r="BA49" s="7" t="e">
        <f t="shared" ca="1" si="14"/>
        <v>#VALUE!</v>
      </c>
      <c r="BB49" s="1" t="e">
        <f t="shared" ca="1" si="14"/>
        <v>#VALUE!</v>
      </c>
      <c r="BC49" s="1" t="e">
        <f t="shared" ca="1" si="15"/>
        <v>#VALUE!</v>
      </c>
      <c r="BD49" s="1" t="e">
        <f t="shared" ca="1" si="16"/>
        <v>#VALUE!</v>
      </c>
      <c r="BE49" s="7" t="e">
        <f t="shared" ca="1" si="17"/>
        <v>#VALUE!</v>
      </c>
      <c r="BF49" s="1" t="e">
        <f t="shared" ca="1" si="17"/>
        <v>#VALUE!</v>
      </c>
      <c r="BG49" s="1" t="e">
        <f t="shared" ca="1" si="18"/>
        <v>#VALUE!</v>
      </c>
      <c r="BH49" s="1" t="e">
        <f t="shared" ca="1" si="19"/>
        <v>#VALUE!</v>
      </c>
      <c r="BI49" s="7" t="e">
        <f t="shared" ca="1" si="20"/>
        <v>#VALUE!</v>
      </c>
      <c r="BJ49" s="1" t="e">
        <f t="shared" ca="1" si="20"/>
        <v>#VALUE!</v>
      </c>
      <c r="BK49" s="1" t="e">
        <f t="shared" ca="1" si="21"/>
        <v>#VALUE!</v>
      </c>
      <c r="BL49" s="1" t="e">
        <f t="shared" ca="1" si="22"/>
        <v>#VALUE!</v>
      </c>
      <c r="BM49" s="7" t="e">
        <f t="shared" ca="1" si="23"/>
        <v>#VALUE!</v>
      </c>
      <c r="BN49" s="1" t="e">
        <f t="shared" ca="1" si="23"/>
        <v>#VALUE!</v>
      </c>
      <c r="BO49" s="1" t="e">
        <f t="shared" ca="1" si="24"/>
        <v>#VALUE!</v>
      </c>
      <c r="BP49" s="1" t="e">
        <f t="shared" ca="1" si="25"/>
        <v>#VALUE!</v>
      </c>
      <c r="BQ49" s="7" t="e">
        <f t="shared" ca="1" si="26"/>
        <v>#VALUE!</v>
      </c>
      <c r="BR49" s="1" t="e">
        <f t="shared" ca="1" si="26"/>
        <v>#VALUE!</v>
      </c>
      <c r="BS49" s="1" t="e">
        <f t="shared" ca="1" si="27"/>
        <v>#VALUE!</v>
      </c>
      <c r="BT49" s="1" t="e">
        <f t="shared" ca="1" si="28"/>
        <v>#VALUE!</v>
      </c>
      <c r="BU49" s="7" t="e">
        <f t="shared" ca="1" si="29"/>
        <v>#VALUE!</v>
      </c>
      <c r="BV49" s="1" t="e">
        <f t="shared" ca="1" si="29"/>
        <v>#VALUE!</v>
      </c>
      <c r="BW49" s="1" t="e">
        <f t="shared" ca="1" si="30"/>
        <v>#VALUE!</v>
      </c>
      <c r="BX49" s="1" t="e">
        <f t="shared" ca="1" si="31"/>
        <v>#VALUE!</v>
      </c>
      <c r="BY49" s="7" t="e">
        <f t="shared" ca="1" si="32"/>
        <v>#VALUE!</v>
      </c>
      <c r="BZ49" s="1" t="e">
        <f t="shared" ca="1" si="32"/>
        <v>#VALUE!</v>
      </c>
      <c r="CA49" s="1" t="e">
        <f t="shared" ca="1" si="33"/>
        <v>#VALUE!</v>
      </c>
      <c r="CB49" s="1" t="e">
        <f t="shared" ca="1" si="34"/>
        <v>#VALUE!</v>
      </c>
      <c r="CC49" s="7" t="e">
        <f t="shared" ca="1" si="35"/>
        <v>#VALUE!</v>
      </c>
      <c r="CD49" s="1" t="e">
        <f t="shared" ca="1" si="35"/>
        <v>#VALUE!</v>
      </c>
      <c r="CE49" s="1" t="e">
        <f t="shared" ca="1" si="36"/>
        <v>#VALUE!</v>
      </c>
      <c r="CF49" s="1" t="e">
        <f t="shared" ca="1" si="37"/>
        <v>#VALUE!</v>
      </c>
      <c r="CG49" s="7" t="e">
        <f t="shared" ca="1" si="38"/>
        <v>#VALUE!</v>
      </c>
      <c r="CH49" s="1" t="e">
        <f t="shared" ca="1" si="38"/>
        <v>#VALUE!</v>
      </c>
      <c r="CI49" s="1" t="e">
        <f t="shared" ca="1" si="39"/>
        <v>#VALUE!</v>
      </c>
      <c r="CJ49" s="1" t="e">
        <f t="shared" ca="1" si="40"/>
        <v>#VALUE!</v>
      </c>
      <c r="CK49" s="7" t="e">
        <f t="shared" ca="1" si="41"/>
        <v>#VALUE!</v>
      </c>
      <c r="CL49" s="1" t="e">
        <f t="shared" ca="1" si="41"/>
        <v>#VALUE!</v>
      </c>
      <c r="CM49" s="1" t="e">
        <f t="shared" ca="1" si="42"/>
        <v>#VALUE!</v>
      </c>
      <c r="CN49" s="1" t="e">
        <f t="shared" ca="1" si="43"/>
        <v>#VALUE!</v>
      </c>
      <c r="CO49" s="7" t="e">
        <f t="shared" ca="1" si="44"/>
        <v>#VALUE!</v>
      </c>
      <c r="CP49" s="1" t="e">
        <f t="shared" ca="1" si="44"/>
        <v>#VALUE!</v>
      </c>
      <c r="CQ49" s="1" t="e">
        <f t="shared" ca="1" si="45"/>
        <v>#VALUE!</v>
      </c>
      <c r="CR49" s="1" t="e">
        <f t="shared" ca="1" si="46"/>
        <v>#VALUE!</v>
      </c>
      <c r="CS49" s="7" t="e">
        <f t="shared" ca="1" si="47"/>
        <v>#VALUE!</v>
      </c>
      <c r="CT49" s="1" t="e">
        <f t="shared" ca="1" si="47"/>
        <v>#VALUE!</v>
      </c>
    </row>
    <row r="50" spans="19:98" x14ac:dyDescent="0.25">
      <c r="S50" s="6"/>
      <c r="T50" s="6"/>
      <c r="U50" s="6"/>
      <c r="V50" s="6"/>
      <c r="W50" s="6" t="e">
        <f ca="1">MATCH($E50,OFFSET([2]Hoja1!$X$4,V50-3,0,500-V50,1),0)+V50</f>
        <v>#VALUE!</v>
      </c>
      <c r="X50" s="6" t="e">
        <f ca="1">MATCH($E50,OFFSET([2]Hoja1!$X$4,W50-3,0,500-W50,1),0)+W50</f>
        <v>#VALUE!</v>
      </c>
      <c r="Y50" s="6" t="e">
        <f ca="1">MATCH($E50,OFFSET([2]Hoja1!$X$4,X50-3,0,500-X50,1),0)+X50</f>
        <v>#VALUE!</v>
      </c>
      <c r="Z50" s="6" t="e">
        <f ca="1">MATCH($E50,OFFSET([2]Hoja1!$X$4,Y50-3,0,500-Y50,1),0)+Y50</f>
        <v>#VALUE!</v>
      </c>
      <c r="AA50" s="6" t="e">
        <f ca="1">MATCH($E50,OFFSET([2]Hoja1!$X$4,Z50-3,0,500-Z50,1),0)+Z50</f>
        <v>#VALUE!</v>
      </c>
      <c r="AB50" s="6" t="e">
        <f ca="1">MATCH($E50,OFFSET([2]Hoja1!$X$4,AA50-3,0,500-AA50,1),0)+AA50</f>
        <v>#VALUE!</v>
      </c>
      <c r="AC50" s="6" t="e">
        <f ca="1">MATCH($E50,OFFSET([2]Hoja1!$X$4,AB50-3,0,500-AB50,1),0)+AB50</f>
        <v>#VALUE!</v>
      </c>
      <c r="AD50" s="6" t="e">
        <f ca="1">MATCH($E50,OFFSET([2]Hoja1!$X$4,AC50-3,0,500-AC50,1),0)+AC50</f>
        <v>#VALUE!</v>
      </c>
      <c r="AE50" s="6" t="e">
        <f ca="1">MATCH($E50,OFFSET([2]Hoja1!$X$4,AD50-3,0,500-AD50,1),0)+AD50</f>
        <v>#VALUE!</v>
      </c>
      <c r="AF50" s="6" t="e">
        <f ca="1">MATCH($E50,OFFSET([2]Hoja1!$X$4,AE50-3,0,500-AE50,1),0)+AE50</f>
        <v>#VALUE!</v>
      </c>
      <c r="AG50" s="6" t="e">
        <f ca="1">MATCH($E50,OFFSET([2]Hoja1!$X$4,AF50-3,0,500-AF50,1),0)+AF50</f>
        <v>#VALUE!</v>
      </c>
      <c r="AH50" s="6" t="e">
        <f ca="1">MATCH($E50,OFFSET([2]Hoja1!$X$4,AG50-3,0,500-AG50,1),0)+AG50</f>
        <v>#VALUE!</v>
      </c>
      <c r="AI50" s="1" t="str">
        <f t="shared" si="0"/>
        <v>'[Archivo con planillas totales y estandarizadas.xlsx]Hoja1'!$F</v>
      </c>
      <c r="AJ50" s="1" t="str">
        <f t="shared" si="1"/>
        <v>'[Archivo con planillas totales y estandarizadas.xlsx]Hoja1'!$M</v>
      </c>
      <c r="AK50" s="7" t="e">
        <f t="shared" ca="1" si="2"/>
        <v>#REF!</v>
      </c>
      <c r="AL50" s="1" t="e">
        <f t="shared" ca="1" si="2"/>
        <v>#REF!</v>
      </c>
      <c r="AM50" s="1" t="str">
        <f t="shared" si="3"/>
        <v>'[Archivo con planillas totales y estandarizadas.xlsx]Hoja1'!$F</v>
      </c>
      <c r="AN50" s="1" t="str">
        <f t="shared" si="4"/>
        <v>'[Archivo con planillas totales y estandarizadas.xlsx]Hoja1'!$M</v>
      </c>
      <c r="AO50" s="7" t="e">
        <f t="shared" ca="1" si="5"/>
        <v>#REF!</v>
      </c>
      <c r="AP50" s="1" t="e">
        <f t="shared" ca="1" si="5"/>
        <v>#REF!</v>
      </c>
      <c r="AQ50" s="1" t="str">
        <f t="shared" si="6"/>
        <v>'[Archivo con planillas totales y estandarizadas.xlsx]Hoja1'!$F</v>
      </c>
      <c r="AR50" s="1" t="str">
        <f t="shared" si="7"/>
        <v>'[Archivo con planillas totales y estandarizadas.xlsx]Hoja1'!$M</v>
      </c>
      <c r="AS50" s="7" t="e">
        <f t="shared" ca="1" si="8"/>
        <v>#REF!</v>
      </c>
      <c r="AT50" s="1" t="e">
        <f t="shared" ca="1" si="8"/>
        <v>#REF!</v>
      </c>
      <c r="AU50" s="1" t="str">
        <f t="shared" si="9"/>
        <v>'[Archivo con planillas totales y estandarizadas.xlsx]Hoja1'!$F</v>
      </c>
      <c r="AV50" s="1" t="str">
        <f t="shared" si="10"/>
        <v>'[Archivo con planillas totales y estandarizadas.xlsx]Hoja1'!$M</v>
      </c>
      <c r="AW50" s="7" t="e">
        <f t="shared" ca="1" si="11"/>
        <v>#REF!</v>
      </c>
      <c r="AX50" s="1" t="e">
        <f t="shared" ca="1" si="11"/>
        <v>#REF!</v>
      </c>
      <c r="AY50" s="1" t="e">
        <f t="shared" ca="1" si="12"/>
        <v>#VALUE!</v>
      </c>
      <c r="AZ50" s="1" t="e">
        <f t="shared" ca="1" si="13"/>
        <v>#VALUE!</v>
      </c>
      <c r="BA50" s="7" t="e">
        <f t="shared" ca="1" si="14"/>
        <v>#VALUE!</v>
      </c>
      <c r="BB50" s="1" t="e">
        <f t="shared" ca="1" si="14"/>
        <v>#VALUE!</v>
      </c>
      <c r="BC50" s="1" t="e">
        <f t="shared" ca="1" si="15"/>
        <v>#VALUE!</v>
      </c>
      <c r="BD50" s="1" t="e">
        <f t="shared" ca="1" si="16"/>
        <v>#VALUE!</v>
      </c>
      <c r="BE50" s="7" t="e">
        <f t="shared" ca="1" si="17"/>
        <v>#VALUE!</v>
      </c>
      <c r="BF50" s="1" t="e">
        <f t="shared" ca="1" si="17"/>
        <v>#VALUE!</v>
      </c>
      <c r="BG50" s="1" t="e">
        <f t="shared" ca="1" si="18"/>
        <v>#VALUE!</v>
      </c>
      <c r="BH50" s="1" t="e">
        <f t="shared" ca="1" si="19"/>
        <v>#VALUE!</v>
      </c>
      <c r="BI50" s="7" t="e">
        <f t="shared" ca="1" si="20"/>
        <v>#VALUE!</v>
      </c>
      <c r="BJ50" s="1" t="e">
        <f t="shared" ca="1" si="20"/>
        <v>#VALUE!</v>
      </c>
      <c r="BK50" s="1" t="e">
        <f t="shared" ca="1" si="21"/>
        <v>#VALUE!</v>
      </c>
      <c r="BL50" s="1" t="e">
        <f t="shared" ca="1" si="22"/>
        <v>#VALUE!</v>
      </c>
      <c r="BM50" s="7" t="e">
        <f t="shared" ca="1" si="23"/>
        <v>#VALUE!</v>
      </c>
      <c r="BN50" s="1" t="e">
        <f t="shared" ca="1" si="23"/>
        <v>#VALUE!</v>
      </c>
      <c r="BO50" s="1" t="e">
        <f t="shared" ca="1" si="24"/>
        <v>#VALUE!</v>
      </c>
      <c r="BP50" s="1" t="e">
        <f t="shared" ca="1" si="25"/>
        <v>#VALUE!</v>
      </c>
      <c r="BQ50" s="7" t="e">
        <f t="shared" ca="1" si="26"/>
        <v>#VALUE!</v>
      </c>
      <c r="BR50" s="1" t="e">
        <f t="shared" ca="1" si="26"/>
        <v>#VALUE!</v>
      </c>
      <c r="BS50" s="1" t="e">
        <f t="shared" ca="1" si="27"/>
        <v>#VALUE!</v>
      </c>
      <c r="BT50" s="1" t="e">
        <f t="shared" ca="1" si="28"/>
        <v>#VALUE!</v>
      </c>
      <c r="BU50" s="7" t="e">
        <f t="shared" ca="1" si="29"/>
        <v>#VALUE!</v>
      </c>
      <c r="BV50" s="1" t="e">
        <f t="shared" ca="1" si="29"/>
        <v>#VALUE!</v>
      </c>
      <c r="BW50" s="1" t="e">
        <f t="shared" ca="1" si="30"/>
        <v>#VALUE!</v>
      </c>
      <c r="BX50" s="1" t="e">
        <f t="shared" ca="1" si="31"/>
        <v>#VALUE!</v>
      </c>
      <c r="BY50" s="7" t="e">
        <f t="shared" ca="1" si="32"/>
        <v>#VALUE!</v>
      </c>
      <c r="BZ50" s="1" t="e">
        <f t="shared" ca="1" si="32"/>
        <v>#VALUE!</v>
      </c>
      <c r="CA50" s="1" t="e">
        <f t="shared" ca="1" si="33"/>
        <v>#VALUE!</v>
      </c>
      <c r="CB50" s="1" t="e">
        <f t="shared" ca="1" si="34"/>
        <v>#VALUE!</v>
      </c>
      <c r="CC50" s="7" t="e">
        <f t="shared" ca="1" si="35"/>
        <v>#VALUE!</v>
      </c>
      <c r="CD50" s="1" t="e">
        <f t="shared" ca="1" si="35"/>
        <v>#VALUE!</v>
      </c>
      <c r="CE50" s="1" t="e">
        <f t="shared" ca="1" si="36"/>
        <v>#VALUE!</v>
      </c>
      <c r="CF50" s="1" t="e">
        <f t="shared" ca="1" si="37"/>
        <v>#VALUE!</v>
      </c>
      <c r="CG50" s="7" t="e">
        <f t="shared" ca="1" si="38"/>
        <v>#VALUE!</v>
      </c>
      <c r="CH50" s="1" t="e">
        <f t="shared" ca="1" si="38"/>
        <v>#VALUE!</v>
      </c>
      <c r="CI50" s="1" t="e">
        <f t="shared" ca="1" si="39"/>
        <v>#VALUE!</v>
      </c>
      <c r="CJ50" s="1" t="e">
        <f t="shared" ca="1" si="40"/>
        <v>#VALUE!</v>
      </c>
      <c r="CK50" s="7" t="e">
        <f t="shared" ca="1" si="41"/>
        <v>#VALUE!</v>
      </c>
      <c r="CL50" s="1" t="e">
        <f t="shared" ca="1" si="41"/>
        <v>#VALUE!</v>
      </c>
      <c r="CM50" s="1" t="e">
        <f t="shared" ca="1" si="42"/>
        <v>#VALUE!</v>
      </c>
      <c r="CN50" s="1" t="e">
        <f t="shared" ca="1" si="43"/>
        <v>#VALUE!</v>
      </c>
      <c r="CO50" s="7" t="e">
        <f t="shared" ca="1" si="44"/>
        <v>#VALUE!</v>
      </c>
      <c r="CP50" s="1" t="e">
        <f t="shared" ca="1" si="44"/>
        <v>#VALUE!</v>
      </c>
      <c r="CQ50" s="1" t="e">
        <f t="shared" ca="1" si="45"/>
        <v>#VALUE!</v>
      </c>
      <c r="CR50" s="1" t="e">
        <f t="shared" ca="1" si="46"/>
        <v>#VALUE!</v>
      </c>
      <c r="CS50" s="7" t="e">
        <f t="shared" ca="1" si="47"/>
        <v>#VALUE!</v>
      </c>
      <c r="CT50" s="1" t="e">
        <f t="shared" ca="1" si="47"/>
        <v>#VALUE!</v>
      </c>
    </row>
    <row r="51" spans="19:98" x14ac:dyDescent="0.25">
      <c r="S51" s="6"/>
      <c r="T51" s="6"/>
      <c r="U51" s="6"/>
      <c r="V51" s="6"/>
      <c r="W51" s="6" t="e">
        <f ca="1">MATCH($E51,OFFSET([2]Hoja1!$X$4,V51-3,0,500-V51,1),0)+V51</f>
        <v>#VALUE!</v>
      </c>
      <c r="X51" s="6" t="e">
        <f ca="1">MATCH($E51,OFFSET([2]Hoja1!$X$4,W51-3,0,500-W51,1),0)+W51</f>
        <v>#VALUE!</v>
      </c>
      <c r="Y51" s="6" t="e">
        <f ca="1">MATCH($E51,OFFSET([2]Hoja1!$X$4,X51-3,0,500-X51,1),0)+X51</f>
        <v>#VALUE!</v>
      </c>
      <c r="Z51" s="6" t="e">
        <f ca="1">MATCH($E51,OFFSET([2]Hoja1!$X$4,Y51-3,0,500-Y51,1),0)+Y51</f>
        <v>#VALUE!</v>
      </c>
      <c r="AA51" s="6" t="e">
        <f ca="1">MATCH($E51,OFFSET([2]Hoja1!$X$4,Z51-3,0,500-Z51,1),0)+Z51</f>
        <v>#VALUE!</v>
      </c>
      <c r="AB51" s="6" t="e">
        <f ca="1">MATCH($E51,OFFSET([2]Hoja1!$X$4,AA51-3,0,500-AA51,1),0)+AA51</f>
        <v>#VALUE!</v>
      </c>
      <c r="AC51" s="6" t="e">
        <f ca="1">MATCH($E51,OFFSET([2]Hoja1!$X$4,AB51-3,0,500-AB51,1),0)+AB51</f>
        <v>#VALUE!</v>
      </c>
      <c r="AD51" s="6" t="e">
        <f ca="1">MATCH($E51,OFFSET([2]Hoja1!$X$4,AC51-3,0,500-AC51,1),0)+AC51</f>
        <v>#VALUE!</v>
      </c>
      <c r="AE51" s="6" t="e">
        <f ca="1">MATCH($E51,OFFSET([2]Hoja1!$X$4,AD51-3,0,500-AD51,1),0)+AD51</f>
        <v>#VALUE!</v>
      </c>
      <c r="AF51" s="6" t="e">
        <f ca="1">MATCH($E51,OFFSET([2]Hoja1!$X$4,AE51-3,0,500-AE51,1),0)+AE51</f>
        <v>#VALUE!</v>
      </c>
      <c r="AG51" s="6" t="e">
        <f ca="1">MATCH($E51,OFFSET([2]Hoja1!$X$4,AF51-3,0,500-AF51,1),0)+AF51</f>
        <v>#VALUE!</v>
      </c>
      <c r="AH51" s="6" t="e">
        <f ca="1">MATCH($E51,OFFSET([2]Hoja1!$X$4,AG51-3,0,500-AG51,1),0)+AG51</f>
        <v>#VALUE!</v>
      </c>
      <c r="AI51" s="1" t="str">
        <f t="shared" si="0"/>
        <v>'[Archivo con planillas totales y estandarizadas.xlsx]Hoja1'!$F</v>
      </c>
      <c r="AJ51" s="1" t="str">
        <f t="shared" si="1"/>
        <v>'[Archivo con planillas totales y estandarizadas.xlsx]Hoja1'!$M</v>
      </c>
      <c r="AK51" s="7" t="e">
        <f t="shared" ca="1" si="2"/>
        <v>#REF!</v>
      </c>
      <c r="AL51" s="1" t="e">
        <f t="shared" ca="1" si="2"/>
        <v>#REF!</v>
      </c>
      <c r="AM51" s="1" t="str">
        <f t="shared" si="3"/>
        <v>'[Archivo con planillas totales y estandarizadas.xlsx]Hoja1'!$F</v>
      </c>
      <c r="AN51" s="1" t="str">
        <f t="shared" si="4"/>
        <v>'[Archivo con planillas totales y estandarizadas.xlsx]Hoja1'!$M</v>
      </c>
      <c r="AO51" s="7" t="e">
        <f t="shared" ca="1" si="5"/>
        <v>#REF!</v>
      </c>
      <c r="AP51" s="1" t="e">
        <f t="shared" ca="1" si="5"/>
        <v>#REF!</v>
      </c>
      <c r="AQ51" s="1" t="str">
        <f t="shared" si="6"/>
        <v>'[Archivo con planillas totales y estandarizadas.xlsx]Hoja1'!$F</v>
      </c>
      <c r="AR51" s="1" t="str">
        <f t="shared" si="7"/>
        <v>'[Archivo con planillas totales y estandarizadas.xlsx]Hoja1'!$M</v>
      </c>
      <c r="AS51" s="7" t="e">
        <f t="shared" ca="1" si="8"/>
        <v>#REF!</v>
      </c>
      <c r="AT51" s="1" t="e">
        <f t="shared" ca="1" si="8"/>
        <v>#REF!</v>
      </c>
      <c r="AU51" s="1" t="str">
        <f t="shared" si="9"/>
        <v>'[Archivo con planillas totales y estandarizadas.xlsx]Hoja1'!$F</v>
      </c>
      <c r="AV51" s="1" t="str">
        <f t="shared" si="10"/>
        <v>'[Archivo con planillas totales y estandarizadas.xlsx]Hoja1'!$M</v>
      </c>
      <c r="AW51" s="7" t="e">
        <f t="shared" ca="1" si="11"/>
        <v>#REF!</v>
      </c>
      <c r="AX51" s="1" t="e">
        <f t="shared" ca="1" si="11"/>
        <v>#REF!</v>
      </c>
      <c r="AY51" s="1" t="e">
        <f t="shared" ca="1" si="12"/>
        <v>#VALUE!</v>
      </c>
      <c r="AZ51" s="1" t="e">
        <f t="shared" ca="1" si="13"/>
        <v>#VALUE!</v>
      </c>
      <c r="BA51" s="7" t="e">
        <f t="shared" ca="1" si="14"/>
        <v>#VALUE!</v>
      </c>
      <c r="BB51" s="1" t="e">
        <f t="shared" ca="1" si="14"/>
        <v>#VALUE!</v>
      </c>
      <c r="BC51" s="1" t="e">
        <f t="shared" ca="1" si="15"/>
        <v>#VALUE!</v>
      </c>
      <c r="BD51" s="1" t="e">
        <f t="shared" ca="1" si="16"/>
        <v>#VALUE!</v>
      </c>
      <c r="BE51" s="7" t="e">
        <f t="shared" ca="1" si="17"/>
        <v>#VALUE!</v>
      </c>
      <c r="BF51" s="1" t="e">
        <f t="shared" ca="1" si="17"/>
        <v>#VALUE!</v>
      </c>
      <c r="BG51" s="1" t="e">
        <f t="shared" ca="1" si="18"/>
        <v>#VALUE!</v>
      </c>
      <c r="BH51" s="1" t="e">
        <f t="shared" ca="1" si="19"/>
        <v>#VALUE!</v>
      </c>
      <c r="BI51" s="7" t="e">
        <f t="shared" ca="1" si="20"/>
        <v>#VALUE!</v>
      </c>
      <c r="BJ51" s="1" t="e">
        <f t="shared" ca="1" si="20"/>
        <v>#VALUE!</v>
      </c>
      <c r="BK51" s="1" t="e">
        <f t="shared" ca="1" si="21"/>
        <v>#VALUE!</v>
      </c>
      <c r="BL51" s="1" t="e">
        <f t="shared" ca="1" si="22"/>
        <v>#VALUE!</v>
      </c>
      <c r="BM51" s="7" t="e">
        <f t="shared" ca="1" si="23"/>
        <v>#VALUE!</v>
      </c>
      <c r="BN51" s="1" t="e">
        <f t="shared" ca="1" si="23"/>
        <v>#VALUE!</v>
      </c>
      <c r="BO51" s="1" t="e">
        <f t="shared" ca="1" si="24"/>
        <v>#VALUE!</v>
      </c>
      <c r="BP51" s="1" t="e">
        <f t="shared" ca="1" si="25"/>
        <v>#VALUE!</v>
      </c>
      <c r="BQ51" s="7" t="e">
        <f t="shared" ca="1" si="26"/>
        <v>#VALUE!</v>
      </c>
      <c r="BR51" s="1" t="e">
        <f t="shared" ca="1" si="26"/>
        <v>#VALUE!</v>
      </c>
      <c r="BS51" s="1" t="e">
        <f t="shared" ca="1" si="27"/>
        <v>#VALUE!</v>
      </c>
      <c r="BT51" s="1" t="e">
        <f t="shared" ca="1" si="28"/>
        <v>#VALUE!</v>
      </c>
      <c r="BU51" s="7" t="e">
        <f t="shared" ca="1" si="29"/>
        <v>#VALUE!</v>
      </c>
      <c r="BV51" s="1" t="e">
        <f t="shared" ca="1" si="29"/>
        <v>#VALUE!</v>
      </c>
      <c r="BW51" s="1" t="e">
        <f t="shared" ca="1" si="30"/>
        <v>#VALUE!</v>
      </c>
      <c r="BX51" s="1" t="e">
        <f t="shared" ca="1" si="31"/>
        <v>#VALUE!</v>
      </c>
      <c r="BY51" s="7" t="e">
        <f t="shared" ca="1" si="32"/>
        <v>#VALUE!</v>
      </c>
      <c r="BZ51" s="1" t="e">
        <f t="shared" ca="1" si="32"/>
        <v>#VALUE!</v>
      </c>
      <c r="CA51" s="1" t="e">
        <f t="shared" ca="1" si="33"/>
        <v>#VALUE!</v>
      </c>
      <c r="CB51" s="1" t="e">
        <f t="shared" ca="1" si="34"/>
        <v>#VALUE!</v>
      </c>
      <c r="CC51" s="7" t="e">
        <f t="shared" ca="1" si="35"/>
        <v>#VALUE!</v>
      </c>
      <c r="CD51" s="1" t="e">
        <f t="shared" ca="1" si="35"/>
        <v>#VALUE!</v>
      </c>
      <c r="CE51" s="1" t="e">
        <f t="shared" ca="1" si="36"/>
        <v>#VALUE!</v>
      </c>
      <c r="CF51" s="1" t="e">
        <f t="shared" ca="1" si="37"/>
        <v>#VALUE!</v>
      </c>
      <c r="CG51" s="7" t="e">
        <f t="shared" ca="1" si="38"/>
        <v>#VALUE!</v>
      </c>
      <c r="CH51" s="1" t="e">
        <f t="shared" ca="1" si="38"/>
        <v>#VALUE!</v>
      </c>
      <c r="CI51" s="1" t="e">
        <f t="shared" ca="1" si="39"/>
        <v>#VALUE!</v>
      </c>
      <c r="CJ51" s="1" t="e">
        <f t="shared" ca="1" si="40"/>
        <v>#VALUE!</v>
      </c>
      <c r="CK51" s="7" t="e">
        <f t="shared" ca="1" si="41"/>
        <v>#VALUE!</v>
      </c>
      <c r="CL51" s="1" t="e">
        <f t="shared" ca="1" si="41"/>
        <v>#VALUE!</v>
      </c>
      <c r="CM51" s="1" t="e">
        <f t="shared" ca="1" si="42"/>
        <v>#VALUE!</v>
      </c>
      <c r="CN51" s="1" t="e">
        <f t="shared" ca="1" si="43"/>
        <v>#VALUE!</v>
      </c>
      <c r="CO51" s="7" t="e">
        <f t="shared" ca="1" si="44"/>
        <v>#VALUE!</v>
      </c>
      <c r="CP51" s="1" t="e">
        <f t="shared" ca="1" si="44"/>
        <v>#VALUE!</v>
      </c>
      <c r="CQ51" s="1" t="e">
        <f t="shared" ca="1" si="45"/>
        <v>#VALUE!</v>
      </c>
      <c r="CR51" s="1" t="e">
        <f t="shared" ca="1" si="46"/>
        <v>#VALUE!</v>
      </c>
      <c r="CS51" s="7" t="e">
        <f t="shared" ca="1" si="47"/>
        <v>#VALUE!</v>
      </c>
      <c r="CT51" s="1" t="e">
        <f t="shared" ca="1" si="47"/>
        <v>#VALUE!</v>
      </c>
    </row>
    <row r="52" spans="19:98" x14ac:dyDescent="0.25">
      <c r="S52" s="6"/>
      <c r="T52" s="6"/>
      <c r="U52" s="6"/>
      <c r="V52" s="6"/>
      <c r="W52" s="6" t="e">
        <f ca="1">MATCH($E52,OFFSET([2]Hoja1!$X$4,V52-3,0,500-V52,1),0)+V52</f>
        <v>#VALUE!</v>
      </c>
      <c r="X52" s="6" t="e">
        <f ca="1">MATCH($E52,OFFSET([2]Hoja1!$X$4,W52-3,0,500-W52,1),0)+W52</f>
        <v>#VALUE!</v>
      </c>
      <c r="Y52" s="6" t="e">
        <f ca="1">MATCH($E52,OFFSET([2]Hoja1!$X$4,X52-3,0,500-X52,1),0)+X52</f>
        <v>#VALUE!</v>
      </c>
      <c r="Z52" s="6" t="e">
        <f ca="1">MATCH($E52,OFFSET([2]Hoja1!$X$4,Y52-3,0,500-Y52,1),0)+Y52</f>
        <v>#VALUE!</v>
      </c>
      <c r="AA52" s="6" t="e">
        <f ca="1">MATCH($E52,OFFSET([2]Hoja1!$X$4,Z52-3,0,500-Z52,1),0)+Z52</f>
        <v>#VALUE!</v>
      </c>
      <c r="AB52" s="6" t="e">
        <f ca="1">MATCH($E52,OFFSET([2]Hoja1!$X$4,AA52-3,0,500-AA52,1),0)+AA52</f>
        <v>#VALUE!</v>
      </c>
      <c r="AC52" s="6" t="e">
        <f ca="1">MATCH($E52,OFFSET([2]Hoja1!$X$4,AB52-3,0,500-AB52,1),0)+AB52</f>
        <v>#VALUE!</v>
      </c>
      <c r="AD52" s="6" t="e">
        <f ca="1">MATCH($E52,OFFSET([2]Hoja1!$X$4,AC52-3,0,500-AC52,1),0)+AC52</f>
        <v>#VALUE!</v>
      </c>
      <c r="AE52" s="6" t="e">
        <f ca="1">MATCH($E52,OFFSET([2]Hoja1!$X$4,AD52-3,0,500-AD52,1),0)+AD52</f>
        <v>#VALUE!</v>
      </c>
      <c r="AF52" s="6" t="e">
        <f ca="1">MATCH($E52,OFFSET([2]Hoja1!$X$4,AE52-3,0,500-AE52,1),0)+AE52</f>
        <v>#VALUE!</v>
      </c>
      <c r="AG52" s="6" t="e">
        <f ca="1">MATCH($E52,OFFSET([2]Hoja1!$X$4,AF52-3,0,500-AF52,1),0)+AF52</f>
        <v>#VALUE!</v>
      </c>
      <c r="AH52" s="6" t="e">
        <f ca="1">MATCH($E52,OFFSET([2]Hoja1!$X$4,AG52-3,0,500-AG52,1),0)+AG52</f>
        <v>#VALUE!</v>
      </c>
      <c r="AI52" s="1" t="str">
        <f t="shared" si="0"/>
        <v>'[Archivo con planillas totales y estandarizadas.xlsx]Hoja1'!$F</v>
      </c>
      <c r="AJ52" s="1" t="str">
        <f t="shared" si="1"/>
        <v>'[Archivo con planillas totales y estandarizadas.xlsx]Hoja1'!$M</v>
      </c>
      <c r="AK52" s="7" t="e">
        <f t="shared" ca="1" si="2"/>
        <v>#REF!</v>
      </c>
      <c r="AL52" s="1" t="e">
        <f t="shared" ca="1" si="2"/>
        <v>#REF!</v>
      </c>
      <c r="AM52" s="1" t="str">
        <f t="shared" si="3"/>
        <v>'[Archivo con planillas totales y estandarizadas.xlsx]Hoja1'!$F</v>
      </c>
      <c r="AN52" s="1" t="str">
        <f t="shared" si="4"/>
        <v>'[Archivo con planillas totales y estandarizadas.xlsx]Hoja1'!$M</v>
      </c>
      <c r="AO52" s="7" t="e">
        <f t="shared" ca="1" si="5"/>
        <v>#REF!</v>
      </c>
      <c r="AP52" s="1" t="e">
        <f t="shared" ca="1" si="5"/>
        <v>#REF!</v>
      </c>
      <c r="AQ52" s="1" t="str">
        <f t="shared" si="6"/>
        <v>'[Archivo con planillas totales y estandarizadas.xlsx]Hoja1'!$F</v>
      </c>
      <c r="AR52" s="1" t="str">
        <f t="shared" si="7"/>
        <v>'[Archivo con planillas totales y estandarizadas.xlsx]Hoja1'!$M</v>
      </c>
      <c r="AS52" s="7" t="e">
        <f t="shared" ca="1" si="8"/>
        <v>#REF!</v>
      </c>
      <c r="AT52" s="1" t="e">
        <f t="shared" ca="1" si="8"/>
        <v>#REF!</v>
      </c>
      <c r="AU52" s="1" t="str">
        <f t="shared" si="9"/>
        <v>'[Archivo con planillas totales y estandarizadas.xlsx]Hoja1'!$F</v>
      </c>
      <c r="AV52" s="1" t="str">
        <f t="shared" si="10"/>
        <v>'[Archivo con planillas totales y estandarizadas.xlsx]Hoja1'!$M</v>
      </c>
      <c r="AW52" s="7" t="e">
        <f t="shared" ca="1" si="11"/>
        <v>#REF!</v>
      </c>
      <c r="AX52" s="1" t="e">
        <f t="shared" ca="1" si="11"/>
        <v>#REF!</v>
      </c>
      <c r="AY52" s="1" t="e">
        <f t="shared" ca="1" si="12"/>
        <v>#VALUE!</v>
      </c>
      <c r="AZ52" s="1" t="e">
        <f t="shared" ca="1" si="13"/>
        <v>#VALUE!</v>
      </c>
      <c r="BA52" s="7" t="e">
        <f t="shared" ca="1" si="14"/>
        <v>#VALUE!</v>
      </c>
      <c r="BB52" s="1" t="e">
        <f t="shared" ca="1" si="14"/>
        <v>#VALUE!</v>
      </c>
      <c r="BC52" s="1" t="e">
        <f t="shared" ca="1" si="15"/>
        <v>#VALUE!</v>
      </c>
      <c r="BD52" s="1" t="e">
        <f t="shared" ca="1" si="16"/>
        <v>#VALUE!</v>
      </c>
      <c r="BE52" s="7" t="e">
        <f t="shared" ca="1" si="17"/>
        <v>#VALUE!</v>
      </c>
      <c r="BF52" s="1" t="e">
        <f t="shared" ca="1" si="17"/>
        <v>#VALUE!</v>
      </c>
      <c r="BG52" s="1" t="e">
        <f t="shared" ca="1" si="18"/>
        <v>#VALUE!</v>
      </c>
      <c r="BH52" s="1" t="e">
        <f t="shared" ca="1" si="19"/>
        <v>#VALUE!</v>
      </c>
      <c r="BI52" s="7" t="e">
        <f t="shared" ca="1" si="20"/>
        <v>#VALUE!</v>
      </c>
      <c r="BJ52" s="1" t="e">
        <f t="shared" ca="1" si="20"/>
        <v>#VALUE!</v>
      </c>
      <c r="BK52" s="1" t="e">
        <f t="shared" ca="1" si="21"/>
        <v>#VALUE!</v>
      </c>
      <c r="BL52" s="1" t="e">
        <f t="shared" ca="1" si="22"/>
        <v>#VALUE!</v>
      </c>
      <c r="BM52" s="7" t="e">
        <f t="shared" ca="1" si="23"/>
        <v>#VALUE!</v>
      </c>
      <c r="BN52" s="1" t="e">
        <f t="shared" ca="1" si="23"/>
        <v>#VALUE!</v>
      </c>
      <c r="BO52" s="1" t="e">
        <f t="shared" ca="1" si="24"/>
        <v>#VALUE!</v>
      </c>
      <c r="BP52" s="1" t="e">
        <f t="shared" ca="1" si="25"/>
        <v>#VALUE!</v>
      </c>
      <c r="BQ52" s="7" t="e">
        <f t="shared" ca="1" si="26"/>
        <v>#VALUE!</v>
      </c>
      <c r="BR52" s="1" t="e">
        <f t="shared" ca="1" si="26"/>
        <v>#VALUE!</v>
      </c>
      <c r="BS52" s="1" t="e">
        <f t="shared" ca="1" si="27"/>
        <v>#VALUE!</v>
      </c>
      <c r="BT52" s="1" t="e">
        <f t="shared" ca="1" si="28"/>
        <v>#VALUE!</v>
      </c>
      <c r="BU52" s="7" t="e">
        <f t="shared" ca="1" si="29"/>
        <v>#VALUE!</v>
      </c>
      <c r="BV52" s="1" t="e">
        <f t="shared" ca="1" si="29"/>
        <v>#VALUE!</v>
      </c>
      <c r="BW52" s="1" t="e">
        <f t="shared" ca="1" si="30"/>
        <v>#VALUE!</v>
      </c>
      <c r="BX52" s="1" t="e">
        <f t="shared" ca="1" si="31"/>
        <v>#VALUE!</v>
      </c>
      <c r="BY52" s="7" t="e">
        <f t="shared" ca="1" si="32"/>
        <v>#VALUE!</v>
      </c>
      <c r="BZ52" s="1" t="e">
        <f t="shared" ca="1" si="32"/>
        <v>#VALUE!</v>
      </c>
      <c r="CA52" s="1" t="e">
        <f t="shared" ca="1" si="33"/>
        <v>#VALUE!</v>
      </c>
      <c r="CB52" s="1" t="e">
        <f t="shared" ca="1" si="34"/>
        <v>#VALUE!</v>
      </c>
      <c r="CC52" s="7" t="e">
        <f t="shared" ca="1" si="35"/>
        <v>#VALUE!</v>
      </c>
      <c r="CD52" s="1" t="e">
        <f t="shared" ca="1" si="35"/>
        <v>#VALUE!</v>
      </c>
      <c r="CE52" s="1" t="e">
        <f t="shared" ca="1" si="36"/>
        <v>#VALUE!</v>
      </c>
      <c r="CF52" s="1" t="e">
        <f t="shared" ca="1" si="37"/>
        <v>#VALUE!</v>
      </c>
      <c r="CG52" s="7" t="e">
        <f t="shared" ca="1" si="38"/>
        <v>#VALUE!</v>
      </c>
      <c r="CH52" s="1" t="e">
        <f t="shared" ca="1" si="38"/>
        <v>#VALUE!</v>
      </c>
      <c r="CI52" s="1" t="e">
        <f t="shared" ca="1" si="39"/>
        <v>#VALUE!</v>
      </c>
      <c r="CJ52" s="1" t="e">
        <f t="shared" ca="1" si="40"/>
        <v>#VALUE!</v>
      </c>
      <c r="CK52" s="7" t="e">
        <f t="shared" ca="1" si="41"/>
        <v>#VALUE!</v>
      </c>
      <c r="CL52" s="1" t="e">
        <f t="shared" ca="1" si="41"/>
        <v>#VALUE!</v>
      </c>
      <c r="CM52" s="1" t="e">
        <f t="shared" ca="1" si="42"/>
        <v>#VALUE!</v>
      </c>
      <c r="CN52" s="1" t="e">
        <f t="shared" ca="1" si="43"/>
        <v>#VALUE!</v>
      </c>
      <c r="CO52" s="7" t="e">
        <f t="shared" ca="1" si="44"/>
        <v>#VALUE!</v>
      </c>
      <c r="CP52" s="1" t="e">
        <f t="shared" ca="1" si="44"/>
        <v>#VALUE!</v>
      </c>
      <c r="CQ52" s="1" t="e">
        <f t="shared" ca="1" si="45"/>
        <v>#VALUE!</v>
      </c>
      <c r="CR52" s="1" t="e">
        <f t="shared" ca="1" si="46"/>
        <v>#VALUE!</v>
      </c>
      <c r="CS52" s="7" t="e">
        <f t="shared" ca="1" si="47"/>
        <v>#VALUE!</v>
      </c>
      <c r="CT52" s="1" t="e">
        <f t="shared" ca="1" si="47"/>
        <v>#VALUE!</v>
      </c>
    </row>
    <row r="53" spans="19:98" x14ac:dyDescent="0.25">
      <c r="S53" s="6"/>
      <c r="T53" s="6"/>
      <c r="U53" s="6"/>
      <c r="V53" s="6"/>
      <c r="W53" s="6" t="e">
        <f ca="1">MATCH($E53,OFFSET([2]Hoja1!$X$4,V53-3,0,500-V53,1),0)+V53</f>
        <v>#VALUE!</v>
      </c>
      <c r="X53" s="6" t="e">
        <f ca="1">MATCH($E53,OFFSET([2]Hoja1!$X$4,W53-3,0,500-W53,1),0)+W53</f>
        <v>#VALUE!</v>
      </c>
      <c r="Y53" s="6" t="e">
        <f ca="1">MATCH($E53,OFFSET([2]Hoja1!$X$4,X53-3,0,500-X53,1),0)+X53</f>
        <v>#VALUE!</v>
      </c>
      <c r="Z53" s="6" t="e">
        <f ca="1">MATCH($E53,OFFSET([2]Hoja1!$X$4,Y53-3,0,500-Y53,1),0)+Y53</f>
        <v>#VALUE!</v>
      </c>
      <c r="AA53" s="6" t="e">
        <f ca="1">MATCH($E53,OFFSET([2]Hoja1!$X$4,Z53-3,0,500-Z53,1),0)+Z53</f>
        <v>#VALUE!</v>
      </c>
      <c r="AB53" s="6" t="e">
        <f ca="1">MATCH($E53,OFFSET([2]Hoja1!$X$4,AA53-3,0,500-AA53,1),0)+AA53</f>
        <v>#VALUE!</v>
      </c>
      <c r="AC53" s="6" t="e">
        <f ca="1">MATCH($E53,OFFSET([2]Hoja1!$X$4,AB53-3,0,500-AB53,1),0)+AB53</f>
        <v>#VALUE!</v>
      </c>
      <c r="AD53" s="6" t="e">
        <f ca="1">MATCH($E53,OFFSET([2]Hoja1!$X$4,AC53-3,0,500-AC53,1),0)+AC53</f>
        <v>#VALUE!</v>
      </c>
      <c r="AE53" s="6" t="e">
        <f ca="1">MATCH($E53,OFFSET([2]Hoja1!$X$4,AD53-3,0,500-AD53,1),0)+AD53</f>
        <v>#VALUE!</v>
      </c>
      <c r="AF53" s="6" t="e">
        <f ca="1">MATCH($E53,OFFSET([2]Hoja1!$X$4,AE53-3,0,500-AE53,1),0)+AE53</f>
        <v>#VALUE!</v>
      </c>
      <c r="AG53" s="6" t="e">
        <f ca="1">MATCH($E53,OFFSET([2]Hoja1!$X$4,AF53-3,0,500-AF53,1),0)+AF53</f>
        <v>#VALUE!</v>
      </c>
      <c r="AH53" s="6" t="e">
        <f ca="1">MATCH($E53,OFFSET([2]Hoja1!$X$4,AG53-3,0,500-AG53,1),0)+AG53</f>
        <v>#VALUE!</v>
      </c>
      <c r="AI53" s="1" t="str">
        <f t="shared" si="0"/>
        <v>'[Archivo con planillas totales y estandarizadas.xlsx]Hoja1'!$F</v>
      </c>
      <c r="AJ53" s="1" t="str">
        <f t="shared" si="1"/>
        <v>'[Archivo con planillas totales y estandarizadas.xlsx]Hoja1'!$M</v>
      </c>
      <c r="AK53" s="7" t="e">
        <f t="shared" ca="1" si="2"/>
        <v>#REF!</v>
      </c>
      <c r="AL53" s="1" t="e">
        <f t="shared" ca="1" si="2"/>
        <v>#REF!</v>
      </c>
      <c r="AM53" s="1" t="str">
        <f t="shared" si="3"/>
        <v>'[Archivo con planillas totales y estandarizadas.xlsx]Hoja1'!$F</v>
      </c>
      <c r="AN53" s="1" t="str">
        <f t="shared" si="4"/>
        <v>'[Archivo con planillas totales y estandarizadas.xlsx]Hoja1'!$M</v>
      </c>
      <c r="AO53" s="7" t="e">
        <f t="shared" ca="1" si="5"/>
        <v>#REF!</v>
      </c>
      <c r="AP53" s="1" t="e">
        <f t="shared" ca="1" si="5"/>
        <v>#REF!</v>
      </c>
      <c r="AQ53" s="1" t="str">
        <f t="shared" si="6"/>
        <v>'[Archivo con planillas totales y estandarizadas.xlsx]Hoja1'!$F</v>
      </c>
      <c r="AR53" s="1" t="str">
        <f t="shared" si="7"/>
        <v>'[Archivo con planillas totales y estandarizadas.xlsx]Hoja1'!$M</v>
      </c>
      <c r="AS53" s="7" t="e">
        <f t="shared" ca="1" si="8"/>
        <v>#REF!</v>
      </c>
      <c r="AT53" s="1" t="e">
        <f t="shared" ca="1" si="8"/>
        <v>#REF!</v>
      </c>
      <c r="AU53" s="1" t="str">
        <f t="shared" si="9"/>
        <v>'[Archivo con planillas totales y estandarizadas.xlsx]Hoja1'!$F</v>
      </c>
      <c r="AV53" s="1" t="str">
        <f t="shared" si="10"/>
        <v>'[Archivo con planillas totales y estandarizadas.xlsx]Hoja1'!$M</v>
      </c>
      <c r="AW53" s="7" t="e">
        <f t="shared" ca="1" si="11"/>
        <v>#REF!</v>
      </c>
      <c r="AX53" s="1" t="e">
        <f t="shared" ca="1" si="11"/>
        <v>#REF!</v>
      </c>
      <c r="AY53" s="1" t="e">
        <f t="shared" ca="1" si="12"/>
        <v>#VALUE!</v>
      </c>
      <c r="AZ53" s="1" t="e">
        <f t="shared" ca="1" si="13"/>
        <v>#VALUE!</v>
      </c>
      <c r="BA53" s="7" t="e">
        <f t="shared" ca="1" si="14"/>
        <v>#VALUE!</v>
      </c>
      <c r="BB53" s="1" t="e">
        <f t="shared" ca="1" si="14"/>
        <v>#VALUE!</v>
      </c>
      <c r="BC53" s="1" t="e">
        <f t="shared" ca="1" si="15"/>
        <v>#VALUE!</v>
      </c>
      <c r="BD53" s="1" t="e">
        <f t="shared" ca="1" si="16"/>
        <v>#VALUE!</v>
      </c>
      <c r="BE53" s="7" t="e">
        <f t="shared" ca="1" si="17"/>
        <v>#VALUE!</v>
      </c>
      <c r="BF53" s="1" t="e">
        <f t="shared" ca="1" si="17"/>
        <v>#VALUE!</v>
      </c>
      <c r="BG53" s="1" t="e">
        <f t="shared" ca="1" si="18"/>
        <v>#VALUE!</v>
      </c>
      <c r="BH53" s="1" t="e">
        <f t="shared" ca="1" si="19"/>
        <v>#VALUE!</v>
      </c>
      <c r="BI53" s="7" t="e">
        <f t="shared" ca="1" si="20"/>
        <v>#VALUE!</v>
      </c>
      <c r="BJ53" s="1" t="e">
        <f t="shared" ca="1" si="20"/>
        <v>#VALUE!</v>
      </c>
      <c r="BK53" s="1" t="e">
        <f t="shared" ca="1" si="21"/>
        <v>#VALUE!</v>
      </c>
      <c r="BL53" s="1" t="e">
        <f t="shared" ca="1" si="22"/>
        <v>#VALUE!</v>
      </c>
      <c r="BM53" s="7" t="e">
        <f t="shared" ca="1" si="23"/>
        <v>#VALUE!</v>
      </c>
      <c r="BN53" s="1" t="e">
        <f t="shared" ca="1" si="23"/>
        <v>#VALUE!</v>
      </c>
      <c r="BO53" s="1" t="e">
        <f t="shared" ca="1" si="24"/>
        <v>#VALUE!</v>
      </c>
      <c r="BP53" s="1" t="e">
        <f t="shared" ca="1" si="25"/>
        <v>#VALUE!</v>
      </c>
      <c r="BQ53" s="7" t="e">
        <f t="shared" ca="1" si="26"/>
        <v>#VALUE!</v>
      </c>
      <c r="BR53" s="1" t="e">
        <f t="shared" ca="1" si="26"/>
        <v>#VALUE!</v>
      </c>
      <c r="BS53" s="1" t="e">
        <f t="shared" ca="1" si="27"/>
        <v>#VALUE!</v>
      </c>
      <c r="BT53" s="1" t="e">
        <f t="shared" ca="1" si="28"/>
        <v>#VALUE!</v>
      </c>
      <c r="BU53" s="7" t="e">
        <f t="shared" ca="1" si="29"/>
        <v>#VALUE!</v>
      </c>
      <c r="BV53" s="1" t="e">
        <f t="shared" ca="1" si="29"/>
        <v>#VALUE!</v>
      </c>
      <c r="BW53" s="1" t="e">
        <f t="shared" ca="1" si="30"/>
        <v>#VALUE!</v>
      </c>
      <c r="BX53" s="1" t="e">
        <f t="shared" ca="1" si="31"/>
        <v>#VALUE!</v>
      </c>
      <c r="BY53" s="7" t="e">
        <f t="shared" ca="1" si="32"/>
        <v>#VALUE!</v>
      </c>
      <c r="BZ53" s="1" t="e">
        <f t="shared" ca="1" si="32"/>
        <v>#VALUE!</v>
      </c>
      <c r="CA53" s="1" t="e">
        <f t="shared" ca="1" si="33"/>
        <v>#VALUE!</v>
      </c>
      <c r="CB53" s="1" t="e">
        <f t="shared" ca="1" si="34"/>
        <v>#VALUE!</v>
      </c>
      <c r="CC53" s="7" t="e">
        <f t="shared" ca="1" si="35"/>
        <v>#VALUE!</v>
      </c>
      <c r="CD53" s="1" t="e">
        <f t="shared" ca="1" si="35"/>
        <v>#VALUE!</v>
      </c>
      <c r="CE53" s="1" t="e">
        <f t="shared" ca="1" si="36"/>
        <v>#VALUE!</v>
      </c>
      <c r="CF53" s="1" t="e">
        <f t="shared" ca="1" si="37"/>
        <v>#VALUE!</v>
      </c>
      <c r="CG53" s="7" t="e">
        <f t="shared" ca="1" si="38"/>
        <v>#VALUE!</v>
      </c>
      <c r="CH53" s="1" t="e">
        <f t="shared" ca="1" si="38"/>
        <v>#VALUE!</v>
      </c>
      <c r="CI53" s="1" t="e">
        <f t="shared" ca="1" si="39"/>
        <v>#VALUE!</v>
      </c>
      <c r="CJ53" s="1" t="e">
        <f t="shared" ca="1" si="40"/>
        <v>#VALUE!</v>
      </c>
      <c r="CK53" s="7" t="e">
        <f t="shared" ca="1" si="41"/>
        <v>#VALUE!</v>
      </c>
      <c r="CL53" s="1" t="e">
        <f t="shared" ca="1" si="41"/>
        <v>#VALUE!</v>
      </c>
      <c r="CM53" s="1" t="e">
        <f t="shared" ca="1" si="42"/>
        <v>#VALUE!</v>
      </c>
      <c r="CN53" s="1" t="e">
        <f t="shared" ca="1" si="43"/>
        <v>#VALUE!</v>
      </c>
      <c r="CO53" s="7" t="e">
        <f t="shared" ca="1" si="44"/>
        <v>#VALUE!</v>
      </c>
      <c r="CP53" s="1" t="e">
        <f t="shared" ca="1" si="44"/>
        <v>#VALUE!</v>
      </c>
      <c r="CQ53" s="1" t="e">
        <f t="shared" ca="1" si="45"/>
        <v>#VALUE!</v>
      </c>
      <c r="CR53" s="1" t="e">
        <f t="shared" ca="1" si="46"/>
        <v>#VALUE!</v>
      </c>
      <c r="CS53" s="7" t="e">
        <f t="shared" ca="1" si="47"/>
        <v>#VALUE!</v>
      </c>
      <c r="CT53" s="1" t="e">
        <f t="shared" ca="1" si="47"/>
        <v>#VALUE!</v>
      </c>
    </row>
    <row r="54" spans="19:98" x14ac:dyDescent="0.25">
      <c r="S54" s="6"/>
      <c r="T54" s="6"/>
      <c r="U54" s="6"/>
      <c r="V54" s="6"/>
      <c r="W54" s="6" t="e">
        <f ca="1">MATCH($E54,OFFSET([2]Hoja1!$X$4,V54-3,0,500-V54,1),0)+V54</f>
        <v>#VALUE!</v>
      </c>
      <c r="X54" s="6" t="e">
        <f ca="1">MATCH($E54,OFFSET([2]Hoja1!$X$4,W54-3,0,500-W54,1),0)+W54</f>
        <v>#VALUE!</v>
      </c>
      <c r="Y54" s="6" t="e">
        <f ca="1">MATCH($E54,OFFSET([2]Hoja1!$X$4,X54-3,0,500-X54,1),0)+X54</f>
        <v>#VALUE!</v>
      </c>
      <c r="Z54" s="6" t="e">
        <f ca="1">MATCH($E54,OFFSET([2]Hoja1!$X$4,Y54-3,0,500-Y54,1),0)+Y54</f>
        <v>#VALUE!</v>
      </c>
      <c r="AA54" s="6" t="e">
        <f ca="1">MATCH($E54,OFFSET([2]Hoja1!$X$4,Z54-3,0,500-Z54,1),0)+Z54</f>
        <v>#VALUE!</v>
      </c>
      <c r="AB54" s="6" t="e">
        <f ca="1">MATCH($E54,OFFSET([2]Hoja1!$X$4,AA54-3,0,500-AA54,1),0)+AA54</f>
        <v>#VALUE!</v>
      </c>
      <c r="AC54" s="6" t="e">
        <f ca="1">MATCH($E54,OFFSET([2]Hoja1!$X$4,AB54-3,0,500-AB54,1),0)+AB54</f>
        <v>#VALUE!</v>
      </c>
      <c r="AD54" s="6" t="e">
        <f ca="1">MATCH($E54,OFFSET([2]Hoja1!$X$4,AC54-3,0,500-AC54,1),0)+AC54</f>
        <v>#VALUE!</v>
      </c>
      <c r="AE54" s="6" t="e">
        <f ca="1">MATCH($E54,OFFSET([2]Hoja1!$X$4,AD54-3,0,500-AD54,1),0)+AD54</f>
        <v>#VALUE!</v>
      </c>
      <c r="AF54" s="6" t="e">
        <f ca="1">MATCH($E54,OFFSET([2]Hoja1!$X$4,AE54-3,0,500-AE54,1),0)+AE54</f>
        <v>#VALUE!</v>
      </c>
      <c r="AG54" s="6" t="e">
        <f ca="1">MATCH($E54,OFFSET([2]Hoja1!$X$4,AF54-3,0,500-AF54,1),0)+AF54</f>
        <v>#VALUE!</v>
      </c>
      <c r="AH54" s="6" t="e">
        <f ca="1">MATCH($E54,OFFSET([2]Hoja1!$X$4,AG54-3,0,500-AG54,1),0)+AG54</f>
        <v>#VALUE!</v>
      </c>
      <c r="AI54" s="1" t="str">
        <f t="shared" si="0"/>
        <v>'[Archivo con planillas totales y estandarizadas.xlsx]Hoja1'!$F</v>
      </c>
      <c r="AJ54" s="1" t="str">
        <f t="shared" si="1"/>
        <v>'[Archivo con planillas totales y estandarizadas.xlsx]Hoja1'!$M</v>
      </c>
      <c r="AK54" s="7" t="e">
        <f t="shared" ca="1" si="2"/>
        <v>#REF!</v>
      </c>
      <c r="AL54" s="1" t="e">
        <f t="shared" ca="1" si="2"/>
        <v>#REF!</v>
      </c>
      <c r="AM54" s="1" t="str">
        <f t="shared" si="3"/>
        <v>'[Archivo con planillas totales y estandarizadas.xlsx]Hoja1'!$F</v>
      </c>
      <c r="AN54" s="1" t="str">
        <f t="shared" si="4"/>
        <v>'[Archivo con planillas totales y estandarizadas.xlsx]Hoja1'!$M</v>
      </c>
      <c r="AO54" s="7" t="e">
        <f t="shared" ca="1" si="5"/>
        <v>#REF!</v>
      </c>
      <c r="AP54" s="1" t="e">
        <f t="shared" ca="1" si="5"/>
        <v>#REF!</v>
      </c>
      <c r="AQ54" s="1" t="str">
        <f t="shared" si="6"/>
        <v>'[Archivo con planillas totales y estandarizadas.xlsx]Hoja1'!$F</v>
      </c>
      <c r="AR54" s="1" t="str">
        <f t="shared" si="7"/>
        <v>'[Archivo con planillas totales y estandarizadas.xlsx]Hoja1'!$M</v>
      </c>
      <c r="AS54" s="7" t="e">
        <f t="shared" ca="1" si="8"/>
        <v>#REF!</v>
      </c>
      <c r="AT54" s="1" t="e">
        <f t="shared" ca="1" si="8"/>
        <v>#REF!</v>
      </c>
      <c r="AU54" s="1" t="str">
        <f t="shared" si="9"/>
        <v>'[Archivo con planillas totales y estandarizadas.xlsx]Hoja1'!$F</v>
      </c>
      <c r="AV54" s="1" t="str">
        <f t="shared" si="10"/>
        <v>'[Archivo con planillas totales y estandarizadas.xlsx]Hoja1'!$M</v>
      </c>
      <c r="AW54" s="7" t="e">
        <f t="shared" ca="1" si="11"/>
        <v>#REF!</v>
      </c>
      <c r="AX54" s="1" t="e">
        <f t="shared" ca="1" si="11"/>
        <v>#REF!</v>
      </c>
      <c r="AY54" s="1" t="e">
        <f t="shared" ca="1" si="12"/>
        <v>#VALUE!</v>
      </c>
      <c r="AZ54" s="1" t="e">
        <f t="shared" ca="1" si="13"/>
        <v>#VALUE!</v>
      </c>
      <c r="BA54" s="7" t="e">
        <f t="shared" ca="1" si="14"/>
        <v>#VALUE!</v>
      </c>
      <c r="BB54" s="1" t="e">
        <f t="shared" ca="1" si="14"/>
        <v>#VALUE!</v>
      </c>
      <c r="BC54" s="1" t="e">
        <f t="shared" ca="1" si="15"/>
        <v>#VALUE!</v>
      </c>
      <c r="BD54" s="1" t="e">
        <f t="shared" ca="1" si="16"/>
        <v>#VALUE!</v>
      </c>
      <c r="BE54" s="7" t="e">
        <f t="shared" ca="1" si="17"/>
        <v>#VALUE!</v>
      </c>
      <c r="BF54" s="1" t="e">
        <f t="shared" ca="1" si="17"/>
        <v>#VALUE!</v>
      </c>
      <c r="BG54" s="1" t="e">
        <f t="shared" ca="1" si="18"/>
        <v>#VALUE!</v>
      </c>
      <c r="BH54" s="1" t="e">
        <f t="shared" ca="1" si="19"/>
        <v>#VALUE!</v>
      </c>
      <c r="BI54" s="7" t="e">
        <f t="shared" ca="1" si="20"/>
        <v>#VALUE!</v>
      </c>
      <c r="BJ54" s="1" t="e">
        <f t="shared" ca="1" si="20"/>
        <v>#VALUE!</v>
      </c>
      <c r="BK54" s="1" t="e">
        <f t="shared" ca="1" si="21"/>
        <v>#VALUE!</v>
      </c>
      <c r="BL54" s="1" t="e">
        <f t="shared" ca="1" si="22"/>
        <v>#VALUE!</v>
      </c>
      <c r="BM54" s="7" t="e">
        <f t="shared" ca="1" si="23"/>
        <v>#VALUE!</v>
      </c>
      <c r="BN54" s="1" t="e">
        <f t="shared" ca="1" si="23"/>
        <v>#VALUE!</v>
      </c>
      <c r="BO54" s="1" t="e">
        <f t="shared" ca="1" si="24"/>
        <v>#VALUE!</v>
      </c>
      <c r="BP54" s="1" t="e">
        <f t="shared" ca="1" si="25"/>
        <v>#VALUE!</v>
      </c>
      <c r="BQ54" s="7" t="e">
        <f t="shared" ca="1" si="26"/>
        <v>#VALUE!</v>
      </c>
      <c r="BR54" s="1" t="e">
        <f t="shared" ca="1" si="26"/>
        <v>#VALUE!</v>
      </c>
      <c r="BS54" s="1" t="e">
        <f t="shared" ca="1" si="27"/>
        <v>#VALUE!</v>
      </c>
      <c r="BT54" s="1" t="e">
        <f t="shared" ca="1" si="28"/>
        <v>#VALUE!</v>
      </c>
      <c r="BU54" s="7" t="e">
        <f t="shared" ca="1" si="29"/>
        <v>#VALUE!</v>
      </c>
      <c r="BV54" s="1" t="e">
        <f t="shared" ca="1" si="29"/>
        <v>#VALUE!</v>
      </c>
      <c r="BW54" s="1" t="e">
        <f t="shared" ca="1" si="30"/>
        <v>#VALUE!</v>
      </c>
      <c r="BX54" s="1" t="e">
        <f t="shared" ca="1" si="31"/>
        <v>#VALUE!</v>
      </c>
      <c r="BY54" s="7" t="e">
        <f t="shared" ca="1" si="32"/>
        <v>#VALUE!</v>
      </c>
      <c r="BZ54" s="1" t="e">
        <f t="shared" ca="1" si="32"/>
        <v>#VALUE!</v>
      </c>
      <c r="CA54" s="1" t="e">
        <f t="shared" ca="1" si="33"/>
        <v>#VALUE!</v>
      </c>
      <c r="CB54" s="1" t="e">
        <f t="shared" ca="1" si="34"/>
        <v>#VALUE!</v>
      </c>
      <c r="CC54" s="7" t="e">
        <f t="shared" ca="1" si="35"/>
        <v>#VALUE!</v>
      </c>
      <c r="CD54" s="1" t="e">
        <f t="shared" ca="1" si="35"/>
        <v>#VALUE!</v>
      </c>
      <c r="CE54" s="1" t="e">
        <f t="shared" ca="1" si="36"/>
        <v>#VALUE!</v>
      </c>
      <c r="CF54" s="1" t="e">
        <f t="shared" ca="1" si="37"/>
        <v>#VALUE!</v>
      </c>
      <c r="CG54" s="7" t="e">
        <f t="shared" ca="1" si="38"/>
        <v>#VALUE!</v>
      </c>
      <c r="CH54" s="1" t="e">
        <f t="shared" ca="1" si="38"/>
        <v>#VALUE!</v>
      </c>
      <c r="CI54" s="1" t="e">
        <f t="shared" ca="1" si="39"/>
        <v>#VALUE!</v>
      </c>
      <c r="CJ54" s="1" t="e">
        <f t="shared" ca="1" si="40"/>
        <v>#VALUE!</v>
      </c>
      <c r="CK54" s="7" t="e">
        <f t="shared" ca="1" si="41"/>
        <v>#VALUE!</v>
      </c>
      <c r="CL54" s="1" t="e">
        <f t="shared" ca="1" si="41"/>
        <v>#VALUE!</v>
      </c>
      <c r="CM54" s="1" t="e">
        <f t="shared" ca="1" si="42"/>
        <v>#VALUE!</v>
      </c>
      <c r="CN54" s="1" t="e">
        <f t="shared" ca="1" si="43"/>
        <v>#VALUE!</v>
      </c>
      <c r="CO54" s="7" t="e">
        <f t="shared" ca="1" si="44"/>
        <v>#VALUE!</v>
      </c>
      <c r="CP54" s="1" t="e">
        <f t="shared" ca="1" si="44"/>
        <v>#VALUE!</v>
      </c>
      <c r="CQ54" s="1" t="e">
        <f t="shared" ca="1" si="45"/>
        <v>#VALUE!</v>
      </c>
      <c r="CR54" s="1" t="e">
        <f t="shared" ca="1" si="46"/>
        <v>#VALUE!</v>
      </c>
      <c r="CS54" s="7" t="e">
        <f t="shared" ca="1" si="47"/>
        <v>#VALUE!</v>
      </c>
      <c r="CT54" s="1" t="e">
        <f t="shared" ca="1" si="47"/>
        <v>#VALUE!</v>
      </c>
    </row>
    <row r="55" spans="19:98" x14ac:dyDescent="0.25">
      <c r="S55" s="6"/>
      <c r="T55" s="6"/>
      <c r="U55" s="6"/>
      <c r="V55" s="6"/>
      <c r="W55" s="6" t="e">
        <f ca="1">MATCH($E55,OFFSET([2]Hoja1!$X$4,V55-3,0,500-V55,1),0)+V55</f>
        <v>#VALUE!</v>
      </c>
      <c r="X55" s="6" t="e">
        <f ca="1">MATCH($E55,OFFSET([2]Hoja1!$X$4,W55-3,0,500-W55,1),0)+W55</f>
        <v>#VALUE!</v>
      </c>
      <c r="Y55" s="6" t="e">
        <f ca="1">MATCH($E55,OFFSET([2]Hoja1!$X$4,X55-3,0,500-X55,1),0)+X55</f>
        <v>#VALUE!</v>
      </c>
      <c r="Z55" s="6" t="e">
        <f ca="1">MATCH($E55,OFFSET([2]Hoja1!$X$4,Y55-3,0,500-Y55,1),0)+Y55</f>
        <v>#VALUE!</v>
      </c>
      <c r="AA55" s="6" t="e">
        <f ca="1">MATCH($E55,OFFSET([2]Hoja1!$X$4,Z55-3,0,500-Z55,1),0)+Z55</f>
        <v>#VALUE!</v>
      </c>
      <c r="AB55" s="6" t="e">
        <f ca="1">MATCH($E55,OFFSET([2]Hoja1!$X$4,AA55-3,0,500-AA55,1),0)+AA55</f>
        <v>#VALUE!</v>
      </c>
      <c r="AC55" s="6" t="e">
        <f ca="1">MATCH($E55,OFFSET([2]Hoja1!$X$4,AB55-3,0,500-AB55,1),0)+AB55</f>
        <v>#VALUE!</v>
      </c>
      <c r="AD55" s="6" t="e">
        <f ca="1">MATCH($E55,OFFSET([2]Hoja1!$X$4,AC55-3,0,500-AC55,1),0)+AC55</f>
        <v>#VALUE!</v>
      </c>
      <c r="AE55" s="6" t="e">
        <f ca="1">MATCH($E55,OFFSET([2]Hoja1!$X$4,AD55-3,0,500-AD55,1),0)+AD55</f>
        <v>#VALUE!</v>
      </c>
      <c r="AF55" s="6" t="e">
        <f ca="1">MATCH($E55,OFFSET([2]Hoja1!$X$4,AE55-3,0,500-AE55,1),0)+AE55</f>
        <v>#VALUE!</v>
      </c>
      <c r="AG55" s="6" t="e">
        <f ca="1">MATCH($E55,OFFSET([2]Hoja1!$X$4,AF55-3,0,500-AF55,1),0)+AF55</f>
        <v>#VALUE!</v>
      </c>
      <c r="AH55" s="6" t="e">
        <f ca="1">MATCH($E55,OFFSET([2]Hoja1!$X$4,AG55-3,0,500-AG55,1),0)+AG55</f>
        <v>#VALUE!</v>
      </c>
      <c r="AI55" s="1" t="str">
        <f t="shared" si="0"/>
        <v>'[Archivo con planillas totales y estandarizadas.xlsx]Hoja1'!$F</v>
      </c>
      <c r="AJ55" s="1" t="str">
        <f t="shared" si="1"/>
        <v>'[Archivo con planillas totales y estandarizadas.xlsx]Hoja1'!$M</v>
      </c>
      <c r="AK55" s="7" t="e">
        <f t="shared" ca="1" si="2"/>
        <v>#REF!</v>
      </c>
      <c r="AL55" s="1" t="e">
        <f t="shared" ca="1" si="2"/>
        <v>#REF!</v>
      </c>
      <c r="AM55" s="1" t="str">
        <f t="shared" si="3"/>
        <v>'[Archivo con planillas totales y estandarizadas.xlsx]Hoja1'!$F</v>
      </c>
      <c r="AN55" s="1" t="str">
        <f t="shared" si="4"/>
        <v>'[Archivo con planillas totales y estandarizadas.xlsx]Hoja1'!$M</v>
      </c>
      <c r="AO55" s="7" t="e">
        <f t="shared" ca="1" si="5"/>
        <v>#REF!</v>
      </c>
      <c r="AP55" s="1" t="e">
        <f t="shared" ca="1" si="5"/>
        <v>#REF!</v>
      </c>
      <c r="AQ55" s="1" t="str">
        <f t="shared" si="6"/>
        <v>'[Archivo con planillas totales y estandarizadas.xlsx]Hoja1'!$F</v>
      </c>
      <c r="AR55" s="1" t="str">
        <f t="shared" si="7"/>
        <v>'[Archivo con planillas totales y estandarizadas.xlsx]Hoja1'!$M</v>
      </c>
      <c r="AS55" s="7" t="e">
        <f t="shared" ca="1" si="8"/>
        <v>#REF!</v>
      </c>
      <c r="AT55" s="1" t="e">
        <f t="shared" ca="1" si="8"/>
        <v>#REF!</v>
      </c>
      <c r="AU55" s="1" t="str">
        <f t="shared" si="9"/>
        <v>'[Archivo con planillas totales y estandarizadas.xlsx]Hoja1'!$F</v>
      </c>
      <c r="AV55" s="1" t="str">
        <f t="shared" si="10"/>
        <v>'[Archivo con planillas totales y estandarizadas.xlsx]Hoja1'!$M</v>
      </c>
      <c r="AW55" s="7" t="e">
        <f t="shared" ca="1" si="11"/>
        <v>#REF!</v>
      </c>
      <c r="AX55" s="1" t="e">
        <f t="shared" ca="1" si="11"/>
        <v>#REF!</v>
      </c>
      <c r="AY55" s="1" t="e">
        <f t="shared" ca="1" si="12"/>
        <v>#VALUE!</v>
      </c>
      <c r="AZ55" s="1" t="e">
        <f t="shared" ca="1" si="13"/>
        <v>#VALUE!</v>
      </c>
      <c r="BA55" s="7" t="e">
        <f t="shared" ca="1" si="14"/>
        <v>#VALUE!</v>
      </c>
      <c r="BB55" s="1" t="e">
        <f t="shared" ca="1" si="14"/>
        <v>#VALUE!</v>
      </c>
      <c r="BC55" s="1" t="e">
        <f t="shared" ca="1" si="15"/>
        <v>#VALUE!</v>
      </c>
      <c r="BD55" s="1" t="e">
        <f t="shared" ca="1" si="16"/>
        <v>#VALUE!</v>
      </c>
      <c r="BE55" s="7" t="e">
        <f t="shared" ca="1" si="17"/>
        <v>#VALUE!</v>
      </c>
      <c r="BF55" s="1" t="e">
        <f t="shared" ca="1" si="17"/>
        <v>#VALUE!</v>
      </c>
      <c r="BG55" s="1" t="e">
        <f t="shared" ca="1" si="18"/>
        <v>#VALUE!</v>
      </c>
      <c r="BH55" s="1" t="e">
        <f t="shared" ca="1" si="19"/>
        <v>#VALUE!</v>
      </c>
      <c r="BI55" s="7" t="e">
        <f t="shared" ca="1" si="20"/>
        <v>#VALUE!</v>
      </c>
      <c r="BJ55" s="1" t="e">
        <f t="shared" ca="1" si="20"/>
        <v>#VALUE!</v>
      </c>
      <c r="BK55" s="1" t="e">
        <f t="shared" ca="1" si="21"/>
        <v>#VALUE!</v>
      </c>
      <c r="BL55" s="1" t="e">
        <f t="shared" ca="1" si="22"/>
        <v>#VALUE!</v>
      </c>
      <c r="BM55" s="7" t="e">
        <f t="shared" ca="1" si="23"/>
        <v>#VALUE!</v>
      </c>
      <c r="BN55" s="1" t="e">
        <f t="shared" ca="1" si="23"/>
        <v>#VALUE!</v>
      </c>
      <c r="BO55" s="1" t="e">
        <f t="shared" ca="1" si="24"/>
        <v>#VALUE!</v>
      </c>
      <c r="BP55" s="1" t="e">
        <f t="shared" ca="1" si="25"/>
        <v>#VALUE!</v>
      </c>
      <c r="BQ55" s="7" t="e">
        <f t="shared" ca="1" si="26"/>
        <v>#VALUE!</v>
      </c>
      <c r="BR55" s="1" t="e">
        <f t="shared" ca="1" si="26"/>
        <v>#VALUE!</v>
      </c>
      <c r="BS55" s="1" t="e">
        <f t="shared" ca="1" si="27"/>
        <v>#VALUE!</v>
      </c>
      <c r="BT55" s="1" t="e">
        <f t="shared" ca="1" si="28"/>
        <v>#VALUE!</v>
      </c>
      <c r="BU55" s="7" t="e">
        <f t="shared" ca="1" si="29"/>
        <v>#VALUE!</v>
      </c>
      <c r="BV55" s="1" t="e">
        <f t="shared" ca="1" si="29"/>
        <v>#VALUE!</v>
      </c>
      <c r="BW55" s="1" t="e">
        <f t="shared" ca="1" si="30"/>
        <v>#VALUE!</v>
      </c>
      <c r="BX55" s="1" t="e">
        <f t="shared" ca="1" si="31"/>
        <v>#VALUE!</v>
      </c>
      <c r="BY55" s="7" t="e">
        <f t="shared" ca="1" si="32"/>
        <v>#VALUE!</v>
      </c>
      <c r="BZ55" s="1" t="e">
        <f t="shared" ca="1" si="32"/>
        <v>#VALUE!</v>
      </c>
      <c r="CA55" s="1" t="e">
        <f t="shared" ca="1" si="33"/>
        <v>#VALUE!</v>
      </c>
      <c r="CB55" s="1" t="e">
        <f t="shared" ca="1" si="34"/>
        <v>#VALUE!</v>
      </c>
      <c r="CC55" s="7" t="e">
        <f t="shared" ca="1" si="35"/>
        <v>#VALUE!</v>
      </c>
      <c r="CD55" s="1" t="e">
        <f t="shared" ca="1" si="35"/>
        <v>#VALUE!</v>
      </c>
      <c r="CE55" s="1" t="e">
        <f t="shared" ca="1" si="36"/>
        <v>#VALUE!</v>
      </c>
      <c r="CF55" s="1" t="e">
        <f t="shared" ca="1" si="37"/>
        <v>#VALUE!</v>
      </c>
      <c r="CG55" s="7" t="e">
        <f t="shared" ca="1" si="38"/>
        <v>#VALUE!</v>
      </c>
      <c r="CH55" s="1" t="e">
        <f t="shared" ca="1" si="38"/>
        <v>#VALUE!</v>
      </c>
      <c r="CI55" s="1" t="e">
        <f t="shared" ca="1" si="39"/>
        <v>#VALUE!</v>
      </c>
      <c r="CJ55" s="1" t="e">
        <f t="shared" ca="1" si="40"/>
        <v>#VALUE!</v>
      </c>
      <c r="CK55" s="7" t="e">
        <f t="shared" ca="1" si="41"/>
        <v>#VALUE!</v>
      </c>
      <c r="CL55" s="1" t="e">
        <f t="shared" ca="1" si="41"/>
        <v>#VALUE!</v>
      </c>
      <c r="CM55" s="1" t="e">
        <f t="shared" ca="1" si="42"/>
        <v>#VALUE!</v>
      </c>
      <c r="CN55" s="1" t="e">
        <f t="shared" ca="1" si="43"/>
        <v>#VALUE!</v>
      </c>
      <c r="CO55" s="7" t="e">
        <f t="shared" ca="1" si="44"/>
        <v>#VALUE!</v>
      </c>
      <c r="CP55" s="1" t="e">
        <f t="shared" ca="1" si="44"/>
        <v>#VALUE!</v>
      </c>
      <c r="CQ55" s="1" t="e">
        <f t="shared" ca="1" si="45"/>
        <v>#VALUE!</v>
      </c>
      <c r="CR55" s="1" t="e">
        <f t="shared" ca="1" si="46"/>
        <v>#VALUE!</v>
      </c>
      <c r="CS55" s="7" t="e">
        <f t="shared" ca="1" si="47"/>
        <v>#VALUE!</v>
      </c>
      <c r="CT55" s="1" t="e">
        <f t="shared" ca="1" si="47"/>
        <v>#VALUE!</v>
      </c>
    </row>
    <row r="56" spans="19:98" x14ac:dyDescent="0.25">
      <c r="S56" s="6"/>
      <c r="T56" s="6"/>
      <c r="U56" s="6"/>
      <c r="V56" s="6"/>
      <c r="W56" s="6" t="e">
        <f ca="1">MATCH($E56,OFFSET([2]Hoja1!$X$4,V56-3,0,500-V56,1),0)+V56</f>
        <v>#VALUE!</v>
      </c>
      <c r="X56" s="6" t="e">
        <f ca="1">MATCH($E56,OFFSET([2]Hoja1!$X$4,W56-3,0,500-W56,1),0)+W56</f>
        <v>#VALUE!</v>
      </c>
      <c r="Y56" s="6" t="e">
        <f ca="1">MATCH($E56,OFFSET([2]Hoja1!$X$4,X56-3,0,500-X56,1),0)+X56</f>
        <v>#VALUE!</v>
      </c>
      <c r="Z56" s="6" t="e">
        <f ca="1">MATCH($E56,OFFSET([2]Hoja1!$X$4,Y56-3,0,500-Y56,1),0)+Y56</f>
        <v>#VALUE!</v>
      </c>
      <c r="AA56" s="6" t="e">
        <f ca="1">MATCH($E56,OFFSET([2]Hoja1!$X$4,Z56-3,0,500-Z56,1),0)+Z56</f>
        <v>#VALUE!</v>
      </c>
      <c r="AB56" s="6" t="e">
        <f ca="1">MATCH($E56,OFFSET([2]Hoja1!$X$4,AA56-3,0,500-AA56,1),0)+AA56</f>
        <v>#VALUE!</v>
      </c>
      <c r="AC56" s="6" t="e">
        <f ca="1">MATCH($E56,OFFSET([2]Hoja1!$X$4,AB56-3,0,500-AB56,1),0)+AB56</f>
        <v>#VALUE!</v>
      </c>
      <c r="AD56" s="6" t="e">
        <f ca="1">MATCH($E56,OFFSET([2]Hoja1!$X$4,AC56-3,0,500-AC56,1),0)+AC56</f>
        <v>#VALUE!</v>
      </c>
      <c r="AE56" s="6" t="e">
        <f ca="1">MATCH($E56,OFFSET([2]Hoja1!$X$4,AD56-3,0,500-AD56,1),0)+AD56</f>
        <v>#VALUE!</v>
      </c>
      <c r="AF56" s="6" t="e">
        <f ca="1">MATCH($E56,OFFSET([2]Hoja1!$X$4,AE56-3,0,500-AE56,1),0)+AE56</f>
        <v>#VALUE!</v>
      </c>
      <c r="AG56" s="6" t="e">
        <f ca="1">MATCH($E56,OFFSET([2]Hoja1!$X$4,AF56-3,0,500-AF56,1),0)+AF56</f>
        <v>#VALUE!</v>
      </c>
      <c r="AH56" s="6" t="e">
        <f ca="1">MATCH($E56,OFFSET([2]Hoja1!$X$4,AG56-3,0,500-AG56,1),0)+AG56</f>
        <v>#VALUE!</v>
      </c>
      <c r="AI56" s="1" t="str">
        <f t="shared" si="0"/>
        <v>'[Archivo con planillas totales y estandarizadas.xlsx]Hoja1'!$F</v>
      </c>
      <c r="AJ56" s="1" t="str">
        <f t="shared" si="1"/>
        <v>'[Archivo con planillas totales y estandarizadas.xlsx]Hoja1'!$M</v>
      </c>
      <c r="AK56" s="7" t="e">
        <f t="shared" ca="1" si="2"/>
        <v>#REF!</v>
      </c>
      <c r="AL56" s="1" t="e">
        <f t="shared" ca="1" si="2"/>
        <v>#REF!</v>
      </c>
      <c r="AM56" s="1" t="str">
        <f t="shared" si="3"/>
        <v>'[Archivo con planillas totales y estandarizadas.xlsx]Hoja1'!$F</v>
      </c>
      <c r="AN56" s="1" t="str">
        <f t="shared" si="4"/>
        <v>'[Archivo con planillas totales y estandarizadas.xlsx]Hoja1'!$M</v>
      </c>
      <c r="AO56" s="7" t="e">
        <f t="shared" ca="1" si="5"/>
        <v>#REF!</v>
      </c>
      <c r="AP56" s="1" t="e">
        <f t="shared" ca="1" si="5"/>
        <v>#REF!</v>
      </c>
      <c r="AQ56" s="1" t="str">
        <f t="shared" si="6"/>
        <v>'[Archivo con planillas totales y estandarizadas.xlsx]Hoja1'!$F</v>
      </c>
      <c r="AR56" s="1" t="str">
        <f t="shared" si="7"/>
        <v>'[Archivo con planillas totales y estandarizadas.xlsx]Hoja1'!$M</v>
      </c>
      <c r="AS56" s="7" t="e">
        <f t="shared" ca="1" si="8"/>
        <v>#REF!</v>
      </c>
      <c r="AT56" s="1" t="e">
        <f t="shared" ca="1" si="8"/>
        <v>#REF!</v>
      </c>
      <c r="AU56" s="1" t="str">
        <f t="shared" si="9"/>
        <v>'[Archivo con planillas totales y estandarizadas.xlsx]Hoja1'!$F</v>
      </c>
      <c r="AV56" s="1" t="str">
        <f t="shared" si="10"/>
        <v>'[Archivo con planillas totales y estandarizadas.xlsx]Hoja1'!$M</v>
      </c>
      <c r="AW56" s="7" t="e">
        <f t="shared" ca="1" si="11"/>
        <v>#REF!</v>
      </c>
      <c r="AX56" s="1" t="e">
        <f t="shared" ca="1" si="11"/>
        <v>#REF!</v>
      </c>
      <c r="AY56" s="1" t="e">
        <f t="shared" ca="1" si="12"/>
        <v>#VALUE!</v>
      </c>
      <c r="AZ56" s="1" t="e">
        <f t="shared" ca="1" si="13"/>
        <v>#VALUE!</v>
      </c>
      <c r="BA56" s="7" t="e">
        <f t="shared" ca="1" si="14"/>
        <v>#VALUE!</v>
      </c>
      <c r="BB56" s="1" t="e">
        <f t="shared" ca="1" si="14"/>
        <v>#VALUE!</v>
      </c>
      <c r="BC56" s="1" t="e">
        <f t="shared" ca="1" si="15"/>
        <v>#VALUE!</v>
      </c>
      <c r="BD56" s="1" t="e">
        <f t="shared" ca="1" si="16"/>
        <v>#VALUE!</v>
      </c>
      <c r="BE56" s="7" t="e">
        <f t="shared" ca="1" si="17"/>
        <v>#VALUE!</v>
      </c>
      <c r="BF56" s="1" t="e">
        <f t="shared" ca="1" si="17"/>
        <v>#VALUE!</v>
      </c>
      <c r="BG56" s="1" t="e">
        <f t="shared" ca="1" si="18"/>
        <v>#VALUE!</v>
      </c>
      <c r="BH56" s="1" t="e">
        <f t="shared" ca="1" si="19"/>
        <v>#VALUE!</v>
      </c>
      <c r="BI56" s="7" t="e">
        <f t="shared" ca="1" si="20"/>
        <v>#VALUE!</v>
      </c>
      <c r="BJ56" s="1" t="e">
        <f t="shared" ca="1" si="20"/>
        <v>#VALUE!</v>
      </c>
      <c r="BK56" s="1" t="e">
        <f t="shared" ca="1" si="21"/>
        <v>#VALUE!</v>
      </c>
      <c r="BL56" s="1" t="e">
        <f t="shared" ca="1" si="22"/>
        <v>#VALUE!</v>
      </c>
      <c r="BM56" s="7" t="e">
        <f t="shared" ca="1" si="23"/>
        <v>#VALUE!</v>
      </c>
      <c r="BN56" s="1" t="e">
        <f t="shared" ca="1" si="23"/>
        <v>#VALUE!</v>
      </c>
      <c r="BO56" s="1" t="e">
        <f t="shared" ca="1" si="24"/>
        <v>#VALUE!</v>
      </c>
      <c r="BP56" s="1" t="e">
        <f t="shared" ca="1" si="25"/>
        <v>#VALUE!</v>
      </c>
      <c r="BQ56" s="7" t="e">
        <f t="shared" ca="1" si="26"/>
        <v>#VALUE!</v>
      </c>
      <c r="BR56" s="1" t="e">
        <f t="shared" ca="1" si="26"/>
        <v>#VALUE!</v>
      </c>
      <c r="BS56" s="1" t="e">
        <f t="shared" ca="1" si="27"/>
        <v>#VALUE!</v>
      </c>
      <c r="BT56" s="1" t="e">
        <f t="shared" ca="1" si="28"/>
        <v>#VALUE!</v>
      </c>
      <c r="BU56" s="7" t="e">
        <f t="shared" ca="1" si="29"/>
        <v>#VALUE!</v>
      </c>
      <c r="BV56" s="1" t="e">
        <f t="shared" ca="1" si="29"/>
        <v>#VALUE!</v>
      </c>
      <c r="BW56" s="1" t="e">
        <f t="shared" ca="1" si="30"/>
        <v>#VALUE!</v>
      </c>
      <c r="BX56" s="1" t="e">
        <f t="shared" ca="1" si="31"/>
        <v>#VALUE!</v>
      </c>
      <c r="BY56" s="7" t="e">
        <f t="shared" ca="1" si="32"/>
        <v>#VALUE!</v>
      </c>
      <c r="BZ56" s="1" t="e">
        <f t="shared" ca="1" si="32"/>
        <v>#VALUE!</v>
      </c>
      <c r="CA56" s="1" t="e">
        <f t="shared" ca="1" si="33"/>
        <v>#VALUE!</v>
      </c>
      <c r="CB56" s="1" t="e">
        <f t="shared" ca="1" si="34"/>
        <v>#VALUE!</v>
      </c>
      <c r="CC56" s="7" t="e">
        <f t="shared" ca="1" si="35"/>
        <v>#VALUE!</v>
      </c>
      <c r="CD56" s="1" t="e">
        <f t="shared" ca="1" si="35"/>
        <v>#VALUE!</v>
      </c>
      <c r="CE56" s="1" t="e">
        <f t="shared" ca="1" si="36"/>
        <v>#VALUE!</v>
      </c>
      <c r="CF56" s="1" t="e">
        <f t="shared" ca="1" si="37"/>
        <v>#VALUE!</v>
      </c>
      <c r="CG56" s="7" t="e">
        <f t="shared" ca="1" si="38"/>
        <v>#VALUE!</v>
      </c>
      <c r="CH56" s="1" t="e">
        <f t="shared" ca="1" si="38"/>
        <v>#VALUE!</v>
      </c>
      <c r="CI56" s="1" t="e">
        <f t="shared" ca="1" si="39"/>
        <v>#VALUE!</v>
      </c>
      <c r="CJ56" s="1" t="e">
        <f t="shared" ca="1" si="40"/>
        <v>#VALUE!</v>
      </c>
      <c r="CK56" s="7" t="e">
        <f t="shared" ca="1" si="41"/>
        <v>#VALUE!</v>
      </c>
      <c r="CL56" s="1" t="e">
        <f t="shared" ca="1" si="41"/>
        <v>#VALUE!</v>
      </c>
      <c r="CM56" s="1" t="e">
        <f t="shared" ca="1" si="42"/>
        <v>#VALUE!</v>
      </c>
      <c r="CN56" s="1" t="e">
        <f t="shared" ca="1" si="43"/>
        <v>#VALUE!</v>
      </c>
      <c r="CO56" s="7" t="e">
        <f t="shared" ca="1" si="44"/>
        <v>#VALUE!</v>
      </c>
      <c r="CP56" s="1" t="e">
        <f t="shared" ca="1" si="44"/>
        <v>#VALUE!</v>
      </c>
      <c r="CQ56" s="1" t="e">
        <f t="shared" ca="1" si="45"/>
        <v>#VALUE!</v>
      </c>
      <c r="CR56" s="1" t="e">
        <f t="shared" ca="1" si="46"/>
        <v>#VALUE!</v>
      </c>
      <c r="CS56" s="7" t="e">
        <f t="shared" ca="1" si="47"/>
        <v>#VALUE!</v>
      </c>
      <c r="CT56" s="1" t="e">
        <f t="shared" ca="1" si="47"/>
        <v>#VALUE!</v>
      </c>
    </row>
    <row r="57" spans="19:98" x14ac:dyDescent="0.25">
      <c r="S57" s="6"/>
      <c r="T57" s="6"/>
      <c r="U57" s="6"/>
      <c r="V57" s="6"/>
      <c r="W57" s="6" t="e">
        <f ca="1">MATCH($E57,OFFSET([2]Hoja1!$X$4,V57-3,0,500-V57,1),0)+V57</f>
        <v>#VALUE!</v>
      </c>
      <c r="X57" s="6" t="e">
        <f ca="1">MATCH($E57,OFFSET([2]Hoja1!$X$4,W57-3,0,500-W57,1),0)+W57</f>
        <v>#VALUE!</v>
      </c>
      <c r="Y57" s="6" t="e">
        <f ca="1">MATCH($E57,OFFSET([2]Hoja1!$X$4,X57-3,0,500-X57,1),0)+X57</f>
        <v>#VALUE!</v>
      </c>
      <c r="Z57" s="6" t="e">
        <f ca="1">MATCH($E57,OFFSET([2]Hoja1!$X$4,Y57-3,0,500-Y57,1),0)+Y57</f>
        <v>#VALUE!</v>
      </c>
      <c r="AA57" s="6" t="e">
        <f ca="1">MATCH($E57,OFFSET([2]Hoja1!$X$4,Z57-3,0,500-Z57,1),0)+Z57</f>
        <v>#VALUE!</v>
      </c>
      <c r="AB57" s="6" t="e">
        <f ca="1">MATCH($E57,OFFSET([2]Hoja1!$X$4,AA57-3,0,500-AA57,1),0)+AA57</f>
        <v>#VALUE!</v>
      </c>
      <c r="AC57" s="6" t="e">
        <f ca="1">MATCH($E57,OFFSET([2]Hoja1!$X$4,AB57-3,0,500-AB57,1),0)+AB57</f>
        <v>#VALUE!</v>
      </c>
      <c r="AD57" s="6" t="e">
        <f ca="1">MATCH($E57,OFFSET([2]Hoja1!$X$4,AC57-3,0,500-AC57,1),0)+AC57</f>
        <v>#VALUE!</v>
      </c>
      <c r="AE57" s="6" t="e">
        <f ca="1">MATCH($E57,OFFSET([2]Hoja1!$X$4,AD57-3,0,500-AD57,1),0)+AD57</f>
        <v>#VALUE!</v>
      </c>
      <c r="AF57" s="6" t="e">
        <f ca="1">MATCH($E57,OFFSET([2]Hoja1!$X$4,AE57-3,0,500-AE57,1),0)+AE57</f>
        <v>#VALUE!</v>
      </c>
      <c r="AG57" s="6" t="e">
        <f ca="1">MATCH($E57,OFFSET([2]Hoja1!$X$4,AF57-3,0,500-AF57,1),0)+AF57</f>
        <v>#VALUE!</v>
      </c>
      <c r="AH57" s="6" t="e">
        <f ca="1">MATCH($E57,OFFSET([2]Hoja1!$X$4,AG57-3,0,500-AG57,1),0)+AG57</f>
        <v>#VALUE!</v>
      </c>
      <c r="AI57" s="1" t="str">
        <f t="shared" si="0"/>
        <v>'[Archivo con planillas totales y estandarizadas.xlsx]Hoja1'!$F</v>
      </c>
      <c r="AJ57" s="1" t="str">
        <f t="shared" si="1"/>
        <v>'[Archivo con planillas totales y estandarizadas.xlsx]Hoja1'!$M</v>
      </c>
      <c r="AK57" s="7" t="e">
        <f t="shared" ca="1" si="2"/>
        <v>#REF!</v>
      </c>
      <c r="AL57" s="1" t="e">
        <f t="shared" ca="1" si="2"/>
        <v>#REF!</v>
      </c>
      <c r="AM57" s="1" t="str">
        <f t="shared" si="3"/>
        <v>'[Archivo con planillas totales y estandarizadas.xlsx]Hoja1'!$F</v>
      </c>
      <c r="AN57" s="1" t="str">
        <f t="shared" si="4"/>
        <v>'[Archivo con planillas totales y estandarizadas.xlsx]Hoja1'!$M</v>
      </c>
      <c r="AO57" s="7" t="e">
        <f t="shared" ca="1" si="5"/>
        <v>#REF!</v>
      </c>
      <c r="AP57" s="1" t="e">
        <f t="shared" ca="1" si="5"/>
        <v>#REF!</v>
      </c>
      <c r="AQ57" s="1" t="str">
        <f t="shared" si="6"/>
        <v>'[Archivo con planillas totales y estandarizadas.xlsx]Hoja1'!$F</v>
      </c>
      <c r="AR57" s="1" t="str">
        <f t="shared" si="7"/>
        <v>'[Archivo con planillas totales y estandarizadas.xlsx]Hoja1'!$M</v>
      </c>
      <c r="AS57" s="7" t="e">
        <f t="shared" ca="1" si="8"/>
        <v>#REF!</v>
      </c>
      <c r="AT57" s="1" t="e">
        <f t="shared" ca="1" si="8"/>
        <v>#REF!</v>
      </c>
      <c r="AU57" s="1" t="str">
        <f t="shared" si="9"/>
        <v>'[Archivo con planillas totales y estandarizadas.xlsx]Hoja1'!$F</v>
      </c>
      <c r="AV57" s="1" t="str">
        <f t="shared" si="10"/>
        <v>'[Archivo con planillas totales y estandarizadas.xlsx]Hoja1'!$M</v>
      </c>
      <c r="AW57" s="7" t="e">
        <f t="shared" ca="1" si="11"/>
        <v>#REF!</v>
      </c>
      <c r="AX57" s="1" t="e">
        <f t="shared" ca="1" si="11"/>
        <v>#REF!</v>
      </c>
      <c r="AY57" s="1" t="e">
        <f t="shared" ca="1" si="12"/>
        <v>#VALUE!</v>
      </c>
      <c r="AZ57" s="1" t="e">
        <f t="shared" ca="1" si="13"/>
        <v>#VALUE!</v>
      </c>
      <c r="BA57" s="7" t="e">
        <f t="shared" ca="1" si="14"/>
        <v>#VALUE!</v>
      </c>
      <c r="BB57" s="1" t="e">
        <f t="shared" ca="1" si="14"/>
        <v>#VALUE!</v>
      </c>
      <c r="BC57" s="1" t="e">
        <f t="shared" ca="1" si="15"/>
        <v>#VALUE!</v>
      </c>
      <c r="BD57" s="1" t="e">
        <f t="shared" ca="1" si="16"/>
        <v>#VALUE!</v>
      </c>
      <c r="BE57" s="7" t="e">
        <f t="shared" ca="1" si="17"/>
        <v>#VALUE!</v>
      </c>
      <c r="BF57" s="1" t="e">
        <f t="shared" ca="1" si="17"/>
        <v>#VALUE!</v>
      </c>
      <c r="BG57" s="1" t="e">
        <f t="shared" ca="1" si="18"/>
        <v>#VALUE!</v>
      </c>
      <c r="BH57" s="1" t="e">
        <f t="shared" ca="1" si="19"/>
        <v>#VALUE!</v>
      </c>
      <c r="BI57" s="7" t="e">
        <f t="shared" ca="1" si="20"/>
        <v>#VALUE!</v>
      </c>
      <c r="BJ57" s="1" t="e">
        <f t="shared" ca="1" si="20"/>
        <v>#VALUE!</v>
      </c>
      <c r="BK57" s="1" t="e">
        <f t="shared" ca="1" si="21"/>
        <v>#VALUE!</v>
      </c>
      <c r="BL57" s="1" t="e">
        <f t="shared" ca="1" si="22"/>
        <v>#VALUE!</v>
      </c>
      <c r="BM57" s="7" t="e">
        <f t="shared" ca="1" si="23"/>
        <v>#VALUE!</v>
      </c>
      <c r="BN57" s="1" t="e">
        <f t="shared" ca="1" si="23"/>
        <v>#VALUE!</v>
      </c>
      <c r="BO57" s="1" t="e">
        <f t="shared" ca="1" si="24"/>
        <v>#VALUE!</v>
      </c>
      <c r="BP57" s="1" t="e">
        <f t="shared" ca="1" si="25"/>
        <v>#VALUE!</v>
      </c>
      <c r="BQ57" s="7" t="e">
        <f t="shared" ca="1" si="26"/>
        <v>#VALUE!</v>
      </c>
      <c r="BR57" s="1" t="e">
        <f t="shared" ca="1" si="26"/>
        <v>#VALUE!</v>
      </c>
      <c r="BS57" s="1" t="e">
        <f t="shared" ca="1" si="27"/>
        <v>#VALUE!</v>
      </c>
      <c r="BT57" s="1" t="e">
        <f t="shared" ca="1" si="28"/>
        <v>#VALUE!</v>
      </c>
      <c r="BU57" s="7" t="e">
        <f t="shared" ca="1" si="29"/>
        <v>#VALUE!</v>
      </c>
      <c r="BV57" s="1" t="e">
        <f t="shared" ca="1" si="29"/>
        <v>#VALUE!</v>
      </c>
      <c r="BW57" s="1" t="e">
        <f t="shared" ca="1" si="30"/>
        <v>#VALUE!</v>
      </c>
      <c r="BX57" s="1" t="e">
        <f t="shared" ca="1" si="31"/>
        <v>#VALUE!</v>
      </c>
      <c r="BY57" s="7" t="e">
        <f t="shared" ca="1" si="32"/>
        <v>#VALUE!</v>
      </c>
      <c r="BZ57" s="1" t="e">
        <f t="shared" ca="1" si="32"/>
        <v>#VALUE!</v>
      </c>
      <c r="CA57" s="1" t="e">
        <f t="shared" ca="1" si="33"/>
        <v>#VALUE!</v>
      </c>
      <c r="CB57" s="1" t="e">
        <f t="shared" ca="1" si="34"/>
        <v>#VALUE!</v>
      </c>
      <c r="CC57" s="7" t="e">
        <f t="shared" ca="1" si="35"/>
        <v>#VALUE!</v>
      </c>
      <c r="CD57" s="1" t="e">
        <f t="shared" ca="1" si="35"/>
        <v>#VALUE!</v>
      </c>
      <c r="CE57" s="1" t="e">
        <f t="shared" ca="1" si="36"/>
        <v>#VALUE!</v>
      </c>
      <c r="CF57" s="1" t="e">
        <f t="shared" ca="1" si="37"/>
        <v>#VALUE!</v>
      </c>
      <c r="CG57" s="7" t="e">
        <f t="shared" ca="1" si="38"/>
        <v>#VALUE!</v>
      </c>
      <c r="CH57" s="1" t="e">
        <f t="shared" ca="1" si="38"/>
        <v>#VALUE!</v>
      </c>
      <c r="CI57" s="1" t="e">
        <f t="shared" ca="1" si="39"/>
        <v>#VALUE!</v>
      </c>
      <c r="CJ57" s="1" t="e">
        <f t="shared" ca="1" si="40"/>
        <v>#VALUE!</v>
      </c>
      <c r="CK57" s="7" t="e">
        <f t="shared" ca="1" si="41"/>
        <v>#VALUE!</v>
      </c>
      <c r="CL57" s="1" t="e">
        <f t="shared" ca="1" si="41"/>
        <v>#VALUE!</v>
      </c>
      <c r="CM57" s="1" t="e">
        <f t="shared" ca="1" si="42"/>
        <v>#VALUE!</v>
      </c>
      <c r="CN57" s="1" t="e">
        <f t="shared" ca="1" si="43"/>
        <v>#VALUE!</v>
      </c>
      <c r="CO57" s="7" t="e">
        <f t="shared" ca="1" si="44"/>
        <v>#VALUE!</v>
      </c>
      <c r="CP57" s="1" t="e">
        <f t="shared" ca="1" si="44"/>
        <v>#VALUE!</v>
      </c>
      <c r="CQ57" s="1" t="e">
        <f t="shared" ca="1" si="45"/>
        <v>#VALUE!</v>
      </c>
      <c r="CR57" s="1" t="e">
        <f t="shared" ca="1" si="46"/>
        <v>#VALUE!</v>
      </c>
      <c r="CS57" s="7" t="e">
        <f t="shared" ca="1" si="47"/>
        <v>#VALUE!</v>
      </c>
      <c r="CT57" s="1" t="e">
        <f t="shared" ca="1" si="47"/>
        <v>#VALUE!</v>
      </c>
    </row>
    <row r="58" spans="19:98" x14ac:dyDescent="0.25">
      <c r="S58" s="6"/>
      <c r="T58" s="6"/>
      <c r="U58" s="6"/>
      <c r="V58" s="6"/>
      <c r="W58" s="6" t="e">
        <f ca="1">MATCH($E58,OFFSET([2]Hoja1!$X$4,V58-3,0,500-V58,1),0)+V58</f>
        <v>#VALUE!</v>
      </c>
      <c r="X58" s="6" t="e">
        <f ca="1">MATCH($E58,OFFSET([2]Hoja1!$X$4,W58-3,0,500-W58,1),0)+W58</f>
        <v>#VALUE!</v>
      </c>
      <c r="Y58" s="6" t="e">
        <f ca="1">MATCH($E58,OFFSET([2]Hoja1!$X$4,X58-3,0,500-X58,1),0)+X58</f>
        <v>#VALUE!</v>
      </c>
      <c r="Z58" s="6" t="e">
        <f ca="1">MATCH($E58,OFFSET([2]Hoja1!$X$4,Y58-3,0,500-Y58,1),0)+Y58</f>
        <v>#VALUE!</v>
      </c>
      <c r="AA58" s="6" t="e">
        <f ca="1">MATCH($E58,OFFSET([2]Hoja1!$X$4,Z58-3,0,500-Z58,1),0)+Z58</f>
        <v>#VALUE!</v>
      </c>
      <c r="AB58" s="6" t="e">
        <f ca="1">MATCH($E58,OFFSET([2]Hoja1!$X$4,AA58-3,0,500-AA58,1),0)+AA58</f>
        <v>#VALUE!</v>
      </c>
      <c r="AC58" s="6" t="e">
        <f ca="1">MATCH($E58,OFFSET([2]Hoja1!$X$4,AB58-3,0,500-AB58,1),0)+AB58</f>
        <v>#VALUE!</v>
      </c>
      <c r="AD58" s="6" t="e">
        <f ca="1">MATCH($E58,OFFSET([2]Hoja1!$X$4,AC58-3,0,500-AC58,1),0)+AC58</f>
        <v>#VALUE!</v>
      </c>
      <c r="AE58" s="6" t="e">
        <f ca="1">MATCH($E58,OFFSET([2]Hoja1!$X$4,AD58-3,0,500-AD58,1),0)+AD58</f>
        <v>#VALUE!</v>
      </c>
      <c r="AF58" s="6" t="e">
        <f ca="1">MATCH($E58,OFFSET([2]Hoja1!$X$4,AE58-3,0,500-AE58,1),0)+AE58</f>
        <v>#VALUE!</v>
      </c>
      <c r="AG58" s="6" t="e">
        <f ca="1">MATCH($E58,OFFSET([2]Hoja1!$X$4,AF58-3,0,500-AF58,1),0)+AF58</f>
        <v>#VALUE!</v>
      </c>
      <c r="AH58" s="6" t="e">
        <f ca="1">MATCH($E58,OFFSET([2]Hoja1!$X$4,AG58-3,0,500-AG58,1),0)+AG58</f>
        <v>#VALUE!</v>
      </c>
      <c r="AI58" s="1" t="str">
        <f t="shared" si="0"/>
        <v>'[Archivo con planillas totales y estandarizadas.xlsx]Hoja1'!$F</v>
      </c>
      <c r="AJ58" s="1" t="str">
        <f t="shared" si="1"/>
        <v>'[Archivo con planillas totales y estandarizadas.xlsx]Hoja1'!$M</v>
      </c>
      <c r="AK58" s="7" t="e">
        <f t="shared" ca="1" si="2"/>
        <v>#REF!</v>
      </c>
      <c r="AL58" s="1" t="e">
        <f t="shared" ca="1" si="2"/>
        <v>#REF!</v>
      </c>
      <c r="AM58" s="1" t="str">
        <f t="shared" si="3"/>
        <v>'[Archivo con planillas totales y estandarizadas.xlsx]Hoja1'!$F</v>
      </c>
      <c r="AN58" s="1" t="str">
        <f t="shared" si="4"/>
        <v>'[Archivo con planillas totales y estandarizadas.xlsx]Hoja1'!$M</v>
      </c>
      <c r="AO58" s="7" t="e">
        <f t="shared" ca="1" si="5"/>
        <v>#REF!</v>
      </c>
      <c r="AP58" s="1" t="e">
        <f t="shared" ca="1" si="5"/>
        <v>#REF!</v>
      </c>
      <c r="AQ58" s="1" t="str">
        <f t="shared" si="6"/>
        <v>'[Archivo con planillas totales y estandarizadas.xlsx]Hoja1'!$F</v>
      </c>
      <c r="AR58" s="1" t="str">
        <f t="shared" si="7"/>
        <v>'[Archivo con planillas totales y estandarizadas.xlsx]Hoja1'!$M</v>
      </c>
      <c r="AS58" s="7" t="e">
        <f t="shared" ca="1" si="8"/>
        <v>#REF!</v>
      </c>
      <c r="AT58" s="1" t="e">
        <f t="shared" ca="1" si="8"/>
        <v>#REF!</v>
      </c>
      <c r="AU58" s="1" t="str">
        <f t="shared" si="9"/>
        <v>'[Archivo con planillas totales y estandarizadas.xlsx]Hoja1'!$F</v>
      </c>
      <c r="AV58" s="1" t="str">
        <f t="shared" si="10"/>
        <v>'[Archivo con planillas totales y estandarizadas.xlsx]Hoja1'!$M</v>
      </c>
      <c r="AW58" s="7" t="e">
        <f t="shared" ca="1" si="11"/>
        <v>#REF!</v>
      </c>
      <c r="AX58" s="1" t="e">
        <f t="shared" ca="1" si="11"/>
        <v>#REF!</v>
      </c>
      <c r="AY58" s="1" t="e">
        <f t="shared" ca="1" si="12"/>
        <v>#VALUE!</v>
      </c>
      <c r="AZ58" s="1" t="e">
        <f t="shared" ca="1" si="13"/>
        <v>#VALUE!</v>
      </c>
      <c r="BA58" s="7" t="e">
        <f t="shared" ca="1" si="14"/>
        <v>#VALUE!</v>
      </c>
      <c r="BB58" s="1" t="e">
        <f t="shared" ca="1" si="14"/>
        <v>#VALUE!</v>
      </c>
      <c r="BC58" s="1" t="e">
        <f t="shared" ca="1" si="15"/>
        <v>#VALUE!</v>
      </c>
      <c r="BD58" s="1" t="e">
        <f t="shared" ca="1" si="16"/>
        <v>#VALUE!</v>
      </c>
      <c r="BE58" s="7" t="e">
        <f t="shared" ca="1" si="17"/>
        <v>#VALUE!</v>
      </c>
      <c r="BF58" s="1" t="e">
        <f t="shared" ca="1" si="17"/>
        <v>#VALUE!</v>
      </c>
      <c r="BG58" s="1" t="e">
        <f t="shared" ca="1" si="18"/>
        <v>#VALUE!</v>
      </c>
      <c r="BH58" s="1" t="e">
        <f t="shared" ca="1" si="19"/>
        <v>#VALUE!</v>
      </c>
      <c r="BI58" s="7" t="e">
        <f t="shared" ca="1" si="20"/>
        <v>#VALUE!</v>
      </c>
      <c r="BJ58" s="1" t="e">
        <f t="shared" ca="1" si="20"/>
        <v>#VALUE!</v>
      </c>
      <c r="BK58" s="1" t="e">
        <f t="shared" ca="1" si="21"/>
        <v>#VALUE!</v>
      </c>
      <c r="BL58" s="1" t="e">
        <f t="shared" ca="1" si="22"/>
        <v>#VALUE!</v>
      </c>
      <c r="BM58" s="7" t="e">
        <f t="shared" ca="1" si="23"/>
        <v>#VALUE!</v>
      </c>
      <c r="BN58" s="1" t="e">
        <f t="shared" ca="1" si="23"/>
        <v>#VALUE!</v>
      </c>
      <c r="BO58" s="1" t="e">
        <f t="shared" ca="1" si="24"/>
        <v>#VALUE!</v>
      </c>
      <c r="BP58" s="1" t="e">
        <f t="shared" ca="1" si="25"/>
        <v>#VALUE!</v>
      </c>
      <c r="BQ58" s="7" t="e">
        <f t="shared" ca="1" si="26"/>
        <v>#VALUE!</v>
      </c>
      <c r="BR58" s="1" t="e">
        <f t="shared" ca="1" si="26"/>
        <v>#VALUE!</v>
      </c>
      <c r="BS58" s="1" t="e">
        <f t="shared" ca="1" si="27"/>
        <v>#VALUE!</v>
      </c>
      <c r="BT58" s="1" t="e">
        <f t="shared" ca="1" si="28"/>
        <v>#VALUE!</v>
      </c>
      <c r="BU58" s="7" t="e">
        <f t="shared" ca="1" si="29"/>
        <v>#VALUE!</v>
      </c>
      <c r="BV58" s="1" t="e">
        <f t="shared" ca="1" si="29"/>
        <v>#VALUE!</v>
      </c>
      <c r="BW58" s="1" t="e">
        <f t="shared" ca="1" si="30"/>
        <v>#VALUE!</v>
      </c>
      <c r="BX58" s="1" t="e">
        <f t="shared" ca="1" si="31"/>
        <v>#VALUE!</v>
      </c>
      <c r="BY58" s="7" t="e">
        <f t="shared" ca="1" si="32"/>
        <v>#VALUE!</v>
      </c>
      <c r="BZ58" s="1" t="e">
        <f t="shared" ca="1" si="32"/>
        <v>#VALUE!</v>
      </c>
      <c r="CA58" s="1" t="e">
        <f t="shared" ca="1" si="33"/>
        <v>#VALUE!</v>
      </c>
      <c r="CB58" s="1" t="e">
        <f t="shared" ca="1" si="34"/>
        <v>#VALUE!</v>
      </c>
      <c r="CC58" s="7" t="e">
        <f t="shared" ca="1" si="35"/>
        <v>#VALUE!</v>
      </c>
      <c r="CD58" s="1" t="e">
        <f t="shared" ca="1" si="35"/>
        <v>#VALUE!</v>
      </c>
      <c r="CE58" s="1" t="e">
        <f t="shared" ca="1" si="36"/>
        <v>#VALUE!</v>
      </c>
      <c r="CF58" s="1" t="e">
        <f t="shared" ca="1" si="37"/>
        <v>#VALUE!</v>
      </c>
      <c r="CG58" s="7" t="e">
        <f t="shared" ca="1" si="38"/>
        <v>#VALUE!</v>
      </c>
      <c r="CH58" s="1" t="e">
        <f t="shared" ca="1" si="38"/>
        <v>#VALUE!</v>
      </c>
      <c r="CI58" s="1" t="e">
        <f t="shared" ca="1" si="39"/>
        <v>#VALUE!</v>
      </c>
      <c r="CJ58" s="1" t="e">
        <f t="shared" ca="1" si="40"/>
        <v>#VALUE!</v>
      </c>
      <c r="CK58" s="7" t="e">
        <f t="shared" ca="1" si="41"/>
        <v>#VALUE!</v>
      </c>
      <c r="CL58" s="1" t="e">
        <f t="shared" ca="1" si="41"/>
        <v>#VALUE!</v>
      </c>
      <c r="CM58" s="1" t="e">
        <f t="shared" ca="1" si="42"/>
        <v>#VALUE!</v>
      </c>
      <c r="CN58" s="1" t="e">
        <f t="shared" ca="1" si="43"/>
        <v>#VALUE!</v>
      </c>
      <c r="CO58" s="7" t="e">
        <f t="shared" ca="1" si="44"/>
        <v>#VALUE!</v>
      </c>
      <c r="CP58" s="1" t="e">
        <f t="shared" ca="1" si="44"/>
        <v>#VALUE!</v>
      </c>
      <c r="CQ58" s="1" t="e">
        <f t="shared" ca="1" si="45"/>
        <v>#VALUE!</v>
      </c>
      <c r="CR58" s="1" t="e">
        <f t="shared" ca="1" si="46"/>
        <v>#VALUE!</v>
      </c>
      <c r="CS58" s="7" t="e">
        <f t="shared" ca="1" si="47"/>
        <v>#VALUE!</v>
      </c>
      <c r="CT58" s="1" t="e">
        <f t="shared" ca="1" si="47"/>
        <v>#VALUE!</v>
      </c>
    </row>
  </sheetData>
  <sheetProtection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0"/>
  <sheetViews>
    <sheetView topLeftCell="T4" zoomScale="95" zoomScaleNormal="95" workbookViewId="0">
      <pane ySplit="5" topLeftCell="A23" activePane="bottomLeft" state="frozen"/>
      <selection activeCell="A4" sqref="A4"/>
      <selection pane="bottomLeft" activeCell="AQ27" sqref="AQ27"/>
    </sheetView>
  </sheetViews>
  <sheetFormatPr baseColWidth="10" defaultRowHeight="15" x14ac:dyDescent="0.25"/>
  <cols>
    <col min="1" max="1" width="15.42578125" style="1" customWidth="1"/>
    <col min="2" max="2" width="13.85546875" style="1" customWidth="1"/>
    <col min="3" max="4" width="13" style="1" customWidth="1"/>
    <col min="5" max="5" width="15.85546875" style="1" customWidth="1"/>
    <col min="6" max="6" width="15.7109375" style="1" customWidth="1"/>
    <col min="7" max="7" width="23.14062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5" width="14.42578125" style="1" customWidth="1"/>
    <col min="16" max="16" width="14.7109375" style="1" customWidth="1"/>
    <col min="17" max="17" width="13.7109375" style="1" customWidth="1"/>
    <col min="18" max="18" width="10.5703125" style="1" customWidth="1"/>
    <col min="19" max="19" width="12.7109375" style="1" customWidth="1"/>
    <col min="20" max="20" width="26.42578125" style="1" customWidth="1"/>
    <col min="21" max="21" width="10.7109375" style="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717" t="s">
        <v>1</v>
      </c>
      <c r="B2" s="717"/>
      <c r="C2" s="717"/>
      <c r="D2" s="717"/>
      <c r="E2" s="717"/>
      <c r="F2" s="717"/>
      <c r="G2" s="717"/>
      <c r="H2" s="717"/>
      <c r="I2" s="717"/>
      <c r="J2" s="717"/>
      <c r="K2" s="717"/>
      <c r="L2" s="717"/>
      <c r="M2" s="717"/>
      <c r="N2" s="717"/>
      <c r="O2" s="717"/>
      <c r="P2" s="717"/>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x14ac:dyDescent="0.25">
      <c r="A3" s="717" t="s">
        <v>111</v>
      </c>
      <c r="B3" s="717"/>
      <c r="C3" s="717"/>
      <c r="D3" s="717"/>
      <c r="E3" s="717"/>
      <c r="F3" s="717"/>
      <c r="G3" s="717"/>
      <c r="H3" s="717"/>
      <c r="I3" s="717"/>
      <c r="J3" s="717"/>
      <c r="K3" s="717"/>
      <c r="L3" s="717"/>
      <c r="M3" s="717"/>
      <c r="N3" s="717"/>
      <c r="O3" s="717"/>
      <c r="P3" s="717"/>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1920</v>
      </c>
      <c r="D5" s="175"/>
      <c r="E5" s="175"/>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14.25"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125.25" customHeight="1" x14ac:dyDescent="0.25">
      <c r="A9" s="28" t="s">
        <v>483</v>
      </c>
      <c r="B9" s="28" t="s">
        <v>550</v>
      </c>
      <c r="C9" s="28" t="s">
        <v>1921</v>
      </c>
      <c r="D9" s="28">
        <v>241210000</v>
      </c>
      <c r="E9" s="29" t="s">
        <v>1922</v>
      </c>
      <c r="F9" s="28" t="s">
        <v>1923</v>
      </c>
      <c r="G9" s="28" t="s">
        <v>1924</v>
      </c>
      <c r="H9" s="30">
        <v>251567000</v>
      </c>
      <c r="I9" s="32">
        <v>1911345000</v>
      </c>
      <c r="J9" s="32"/>
      <c r="K9" s="30">
        <v>0</v>
      </c>
      <c r="L9" s="32"/>
      <c r="M9" s="32"/>
      <c r="N9" s="30">
        <f>H9+K9</f>
        <v>251567000</v>
      </c>
      <c r="O9" s="32">
        <f>I9+L9</f>
        <v>1911345000</v>
      </c>
      <c r="P9" s="32">
        <f>J9+M9</f>
        <v>0</v>
      </c>
      <c r="Q9" s="32">
        <v>70000000</v>
      </c>
      <c r="R9" s="32"/>
      <c r="S9" s="32">
        <f>Q9+R9</f>
        <v>70000000</v>
      </c>
      <c r="T9" s="33"/>
      <c r="U9" s="33"/>
      <c r="V9" s="33"/>
      <c r="W9" s="28"/>
      <c r="X9" s="28"/>
      <c r="Y9" s="28"/>
      <c r="Z9" s="28"/>
      <c r="AA9" s="28">
        <v>0</v>
      </c>
      <c r="AB9" s="35"/>
      <c r="AC9" s="35"/>
      <c r="AD9" s="32" t="s">
        <v>1925</v>
      </c>
      <c r="AE9" s="37">
        <v>0</v>
      </c>
      <c r="AF9" s="37">
        <v>0</v>
      </c>
      <c r="AG9" s="37">
        <v>0</v>
      </c>
      <c r="AH9" s="37">
        <v>0</v>
      </c>
      <c r="AI9" s="37">
        <v>0</v>
      </c>
      <c r="AJ9" s="37">
        <v>0</v>
      </c>
      <c r="AK9" s="37">
        <v>0</v>
      </c>
      <c r="AL9" s="37">
        <v>0</v>
      </c>
      <c r="AM9" s="37">
        <v>0</v>
      </c>
      <c r="AN9" s="37">
        <v>0</v>
      </c>
      <c r="AO9" s="37">
        <v>0</v>
      </c>
      <c r="AP9" s="37">
        <v>0</v>
      </c>
    </row>
    <row r="10" spans="1:42" ht="37.5" customHeight="1" x14ac:dyDescent="0.25">
      <c r="A10" s="28"/>
      <c r="B10" s="28"/>
      <c r="C10" s="28"/>
      <c r="D10" s="28"/>
      <c r="E10" s="29"/>
      <c r="F10" s="28"/>
      <c r="G10" s="28"/>
      <c r="H10" s="30"/>
      <c r="I10" s="40"/>
      <c r="J10" s="40"/>
      <c r="K10" s="40"/>
      <c r="L10" s="40"/>
      <c r="M10" s="40"/>
      <c r="N10" s="30"/>
      <c r="O10" s="32"/>
      <c r="P10" s="32"/>
      <c r="Q10" s="32"/>
      <c r="R10" s="32"/>
      <c r="S10" s="32"/>
      <c r="T10" s="33" t="s">
        <v>1926</v>
      </c>
      <c r="U10" s="33" t="s">
        <v>522</v>
      </c>
      <c r="V10" s="33">
        <v>15</v>
      </c>
      <c r="W10" s="109">
        <v>40</v>
      </c>
      <c r="X10" s="109"/>
      <c r="Y10" s="35">
        <v>0</v>
      </c>
      <c r="Z10" s="35"/>
      <c r="AA10" s="35">
        <v>270</v>
      </c>
      <c r="AB10" s="35">
        <v>0</v>
      </c>
      <c r="AC10" s="35"/>
      <c r="AD10" s="10"/>
      <c r="AE10" s="36">
        <v>0</v>
      </c>
      <c r="AF10" s="36">
        <v>0</v>
      </c>
      <c r="AG10" s="36">
        <v>0</v>
      </c>
      <c r="AH10" s="37" t="s">
        <v>179</v>
      </c>
      <c r="AI10" s="37" t="s">
        <v>179</v>
      </c>
      <c r="AJ10" s="37" t="s">
        <v>179</v>
      </c>
      <c r="AK10" s="37" t="s">
        <v>179</v>
      </c>
      <c r="AL10" s="37" t="s">
        <v>179</v>
      </c>
      <c r="AM10" s="37" t="s">
        <v>179</v>
      </c>
      <c r="AN10" s="37" t="s">
        <v>179</v>
      </c>
      <c r="AO10" s="37" t="s">
        <v>179</v>
      </c>
      <c r="AP10" s="37" t="s">
        <v>179</v>
      </c>
    </row>
    <row r="11" spans="1:42" ht="26.25" customHeight="1" x14ac:dyDescent="0.25">
      <c r="A11" s="28"/>
      <c r="B11" s="28"/>
      <c r="C11" s="28"/>
      <c r="D11" s="28"/>
      <c r="E11" s="29"/>
      <c r="F11" s="28"/>
      <c r="G11" s="28"/>
      <c r="H11" s="30"/>
      <c r="I11" s="40"/>
      <c r="J11" s="40"/>
      <c r="K11" s="40"/>
      <c r="L11" s="40"/>
      <c r="M11" s="40"/>
      <c r="N11" s="30"/>
      <c r="O11" s="32"/>
      <c r="P11" s="32"/>
      <c r="Q11" s="32"/>
      <c r="R11" s="32"/>
      <c r="S11" s="32"/>
      <c r="T11" s="33" t="s">
        <v>1927</v>
      </c>
      <c r="U11" s="33" t="s">
        <v>152</v>
      </c>
      <c r="V11" s="106">
        <v>0</v>
      </c>
      <c r="W11" s="109">
        <v>200</v>
      </c>
      <c r="X11" s="109"/>
      <c r="Y11" s="35">
        <v>0</v>
      </c>
      <c r="Z11" s="35"/>
      <c r="AA11" s="35">
        <v>270</v>
      </c>
      <c r="AB11" s="35">
        <v>0</v>
      </c>
      <c r="AC11" s="35"/>
      <c r="AD11" s="36"/>
      <c r="AE11" s="36">
        <v>0</v>
      </c>
      <c r="AF11" s="36">
        <v>0</v>
      </c>
      <c r="AG11" s="36">
        <v>0</v>
      </c>
      <c r="AH11" s="37" t="s">
        <v>179</v>
      </c>
      <c r="AI11" s="37" t="s">
        <v>179</v>
      </c>
      <c r="AJ11" s="37" t="s">
        <v>179</v>
      </c>
      <c r="AK11" s="37" t="s">
        <v>179</v>
      </c>
      <c r="AL11" s="37" t="s">
        <v>179</v>
      </c>
      <c r="AM11" s="37" t="s">
        <v>179</v>
      </c>
      <c r="AN11" s="37" t="s">
        <v>179</v>
      </c>
      <c r="AO11" s="37" t="s">
        <v>179</v>
      </c>
      <c r="AP11" s="37" t="s">
        <v>179</v>
      </c>
    </row>
    <row r="12" spans="1:42" ht="25.5" customHeight="1" x14ac:dyDescent="0.25">
      <c r="A12" s="28"/>
      <c r="B12" s="28"/>
      <c r="C12" s="28"/>
      <c r="D12" s="28"/>
      <c r="E12" s="29"/>
      <c r="F12" s="28"/>
      <c r="G12" s="28"/>
      <c r="H12" s="30"/>
      <c r="I12" s="40"/>
      <c r="J12" s="40"/>
      <c r="K12" s="40"/>
      <c r="L12" s="40"/>
      <c r="M12" s="40"/>
      <c r="N12" s="30"/>
      <c r="O12" s="32"/>
      <c r="P12" s="32"/>
      <c r="Q12" s="32"/>
      <c r="R12" s="32"/>
      <c r="S12" s="32"/>
      <c r="T12" s="33" t="s">
        <v>1928</v>
      </c>
      <c r="U12" s="33" t="s">
        <v>522</v>
      </c>
      <c r="V12" s="33">
        <v>5</v>
      </c>
      <c r="W12" s="109">
        <v>10</v>
      </c>
      <c r="X12" s="109"/>
      <c r="Y12" s="35">
        <v>0</v>
      </c>
      <c r="Z12" s="35"/>
      <c r="AA12" s="35">
        <v>120</v>
      </c>
      <c r="AB12" s="35">
        <v>0</v>
      </c>
      <c r="AC12" s="35"/>
      <c r="AD12" s="36"/>
      <c r="AE12" s="36">
        <v>0</v>
      </c>
      <c r="AF12" s="36">
        <v>0</v>
      </c>
      <c r="AG12" s="36">
        <v>0</v>
      </c>
      <c r="AH12" s="37">
        <v>0</v>
      </c>
      <c r="AI12" s="37">
        <v>0</v>
      </c>
      <c r="AJ12" s="37">
        <v>0</v>
      </c>
      <c r="AK12" s="37">
        <v>0</v>
      </c>
      <c r="AL12" s="37" t="s">
        <v>179</v>
      </c>
      <c r="AM12" s="37" t="s">
        <v>179</v>
      </c>
      <c r="AN12" s="37" t="s">
        <v>179</v>
      </c>
      <c r="AO12" s="37" t="s">
        <v>179</v>
      </c>
      <c r="AP12" s="37">
        <v>0</v>
      </c>
    </row>
    <row r="13" spans="1:42" ht="99.75" customHeight="1" x14ac:dyDescent="0.25">
      <c r="A13" s="28" t="s">
        <v>483</v>
      </c>
      <c r="B13" s="28" t="s">
        <v>550</v>
      </c>
      <c r="C13" s="28" t="s">
        <v>1921</v>
      </c>
      <c r="D13" s="28">
        <v>241210000</v>
      </c>
      <c r="E13" s="29" t="s">
        <v>1929</v>
      </c>
      <c r="F13" s="28" t="s">
        <v>1930</v>
      </c>
      <c r="G13" s="28" t="s">
        <v>1931</v>
      </c>
      <c r="H13" s="30">
        <v>24247620000</v>
      </c>
      <c r="I13" s="32">
        <v>26247820000</v>
      </c>
      <c r="J13" s="40"/>
      <c r="K13" s="40"/>
      <c r="L13" s="40"/>
      <c r="M13" s="40"/>
      <c r="N13" s="30">
        <f t="shared" ref="N13:P24" si="0">H13+K13</f>
        <v>24247620000</v>
      </c>
      <c r="O13" s="32">
        <f t="shared" si="0"/>
        <v>26247820000</v>
      </c>
      <c r="P13" s="32">
        <f t="shared" si="0"/>
        <v>0</v>
      </c>
      <c r="Q13" s="32">
        <v>20317389709</v>
      </c>
      <c r="R13" s="32"/>
      <c r="S13" s="32">
        <f t="shared" ref="S13:S22" si="1">Q13+R13</f>
        <v>20317389709</v>
      </c>
      <c r="T13" s="33"/>
      <c r="U13" s="33"/>
      <c r="V13" s="33"/>
      <c r="W13" s="35"/>
      <c r="X13" s="35"/>
      <c r="Y13" s="35"/>
      <c r="Z13" s="35"/>
      <c r="AA13" s="35">
        <v>0</v>
      </c>
      <c r="AB13" s="35"/>
      <c r="AC13" s="35"/>
      <c r="AD13" s="32" t="s">
        <v>1932</v>
      </c>
      <c r="AE13" s="36">
        <v>0</v>
      </c>
      <c r="AF13" s="36">
        <v>0</v>
      </c>
      <c r="AG13" s="36">
        <v>0</v>
      </c>
      <c r="AH13" s="37">
        <v>0</v>
      </c>
      <c r="AI13" s="37">
        <v>0</v>
      </c>
      <c r="AJ13" s="37">
        <v>0</v>
      </c>
      <c r="AK13" s="37">
        <v>0</v>
      </c>
      <c r="AL13" s="37">
        <v>0</v>
      </c>
      <c r="AM13" s="37">
        <v>0</v>
      </c>
      <c r="AN13" s="37">
        <v>0</v>
      </c>
      <c r="AO13" s="37">
        <v>0</v>
      </c>
      <c r="AP13" s="37">
        <v>0</v>
      </c>
    </row>
    <row r="14" spans="1:42" ht="93" customHeight="1" x14ac:dyDescent="0.25">
      <c r="A14" s="28"/>
      <c r="B14" s="28"/>
      <c r="C14" s="28"/>
      <c r="D14" s="28"/>
      <c r="E14" s="29"/>
      <c r="F14" s="28"/>
      <c r="G14" s="28"/>
      <c r="H14" s="30"/>
      <c r="I14" s="40"/>
      <c r="J14" s="40"/>
      <c r="K14" s="40"/>
      <c r="L14" s="40"/>
      <c r="M14" s="40"/>
      <c r="N14" s="30"/>
      <c r="O14" s="32"/>
      <c r="P14" s="32"/>
      <c r="Q14" s="32"/>
      <c r="R14" s="32"/>
      <c r="S14" s="32"/>
      <c r="T14" s="33" t="s">
        <v>1933</v>
      </c>
      <c r="U14" s="33" t="s">
        <v>522</v>
      </c>
      <c r="V14" s="33">
        <v>216000</v>
      </c>
      <c r="W14" s="109">
        <v>216000</v>
      </c>
      <c r="X14" s="109"/>
      <c r="Y14" s="35">
        <v>131951</v>
      </c>
      <c r="Z14" s="35"/>
      <c r="AA14" s="35">
        <v>365</v>
      </c>
      <c r="AB14" s="35">
        <v>180</v>
      </c>
      <c r="AC14" s="35"/>
      <c r="AD14" s="36"/>
      <c r="AE14" s="36" t="s">
        <v>179</v>
      </c>
      <c r="AF14" s="36" t="s">
        <v>179</v>
      </c>
      <c r="AG14" s="36" t="s">
        <v>179</v>
      </c>
      <c r="AH14" s="37" t="s">
        <v>179</v>
      </c>
      <c r="AI14" s="37" t="s">
        <v>179</v>
      </c>
      <c r="AJ14" s="37" t="s">
        <v>179</v>
      </c>
      <c r="AK14" s="37" t="s">
        <v>179</v>
      </c>
      <c r="AL14" s="37" t="s">
        <v>179</v>
      </c>
      <c r="AM14" s="37" t="s">
        <v>179</v>
      </c>
      <c r="AN14" s="37" t="s">
        <v>179</v>
      </c>
      <c r="AO14" s="37" t="s">
        <v>179</v>
      </c>
      <c r="AP14" s="37" t="s">
        <v>179</v>
      </c>
    </row>
    <row r="15" spans="1:42" ht="180" x14ac:dyDescent="0.25">
      <c r="A15" s="28" t="s">
        <v>483</v>
      </c>
      <c r="B15" s="28" t="s">
        <v>550</v>
      </c>
      <c r="C15" s="28" t="s">
        <v>1921</v>
      </c>
      <c r="D15" s="28">
        <v>241210000</v>
      </c>
      <c r="E15" s="29" t="s">
        <v>1934</v>
      </c>
      <c r="F15" s="28" t="s">
        <v>1935</v>
      </c>
      <c r="G15" s="28" t="s">
        <v>1936</v>
      </c>
      <c r="H15" s="30">
        <v>299424000</v>
      </c>
      <c r="I15" s="32">
        <v>8888585501</v>
      </c>
      <c r="J15" s="40"/>
      <c r="K15" s="40"/>
      <c r="L15" s="40"/>
      <c r="M15" s="40"/>
      <c r="N15" s="30">
        <f t="shared" si="0"/>
        <v>299424000</v>
      </c>
      <c r="O15" s="32">
        <f t="shared" si="0"/>
        <v>8888585501</v>
      </c>
      <c r="P15" s="32">
        <f t="shared" si="0"/>
        <v>0</v>
      </c>
      <c r="Q15" s="32">
        <v>4361192897</v>
      </c>
      <c r="R15" s="32"/>
      <c r="S15" s="32">
        <f t="shared" si="1"/>
        <v>4361192897</v>
      </c>
      <c r="T15" s="33"/>
      <c r="U15" s="33"/>
      <c r="V15" s="33"/>
      <c r="W15" s="35"/>
      <c r="X15" s="35"/>
      <c r="Y15" s="35"/>
      <c r="Z15" s="35"/>
      <c r="AA15" s="35">
        <v>0</v>
      </c>
      <c r="AB15" s="35"/>
      <c r="AC15" s="35"/>
      <c r="AD15" s="32" t="s">
        <v>1937</v>
      </c>
      <c r="AE15" s="36">
        <v>0</v>
      </c>
      <c r="AF15" s="36">
        <v>0</v>
      </c>
      <c r="AG15" s="36">
        <v>0</v>
      </c>
      <c r="AH15" s="37">
        <v>0</v>
      </c>
      <c r="AI15" s="37">
        <v>0</v>
      </c>
      <c r="AJ15" s="37">
        <v>0</v>
      </c>
      <c r="AK15" s="37">
        <v>0</v>
      </c>
      <c r="AL15" s="37">
        <v>0</v>
      </c>
      <c r="AM15" s="37">
        <v>0</v>
      </c>
      <c r="AN15" s="37">
        <v>0</v>
      </c>
      <c r="AO15" s="37">
        <v>0</v>
      </c>
      <c r="AP15" s="37">
        <v>0</v>
      </c>
    </row>
    <row r="16" spans="1:42" ht="51" customHeight="1" x14ac:dyDescent="0.25">
      <c r="A16" s="28"/>
      <c r="B16" s="28"/>
      <c r="C16" s="28"/>
      <c r="D16" s="28"/>
      <c r="E16" s="29"/>
      <c r="F16" s="28"/>
      <c r="G16" s="28"/>
      <c r="H16" s="30"/>
      <c r="I16" s="40"/>
      <c r="J16" s="40"/>
      <c r="K16" s="40"/>
      <c r="L16" s="40"/>
      <c r="M16" s="40"/>
      <c r="N16" s="30"/>
      <c r="O16" s="32"/>
      <c r="P16" s="32"/>
      <c r="Q16" s="32"/>
      <c r="R16" s="32"/>
      <c r="S16" s="32"/>
      <c r="T16" s="33" t="s">
        <v>1938</v>
      </c>
      <c r="U16" s="33" t="s">
        <v>522</v>
      </c>
      <c r="V16" s="33">
        <v>123</v>
      </c>
      <c r="W16" s="109">
        <v>3300</v>
      </c>
      <c r="X16" s="109"/>
      <c r="Y16" s="35">
        <v>1630</v>
      </c>
      <c r="Z16" s="35"/>
      <c r="AA16" s="35">
        <v>365</v>
      </c>
      <c r="AB16" s="35">
        <v>180</v>
      </c>
      <c r="AC16" s="35"/>
      <c r="AD16" s="36"/>
      <c r="AE16" s="36" t="s">
        <v>179</v>
      </c>
      <c r="AF16" s="36" t="s">
        <v>179</v>
      </c>
      <c r="AG16" s="36" t="s">
        <v>179</v>
      </c>
      <c r="AH16" s="37" t="s">
        <v>179</v>
      </c>
      <c r="AI16" s="37" t="s">
        <v>179</v>
      </c>
      <c r="AJ16" s="37" t="s">
        <v>179</v>
      </c>
      <c r="AK16" s="37" t="s">
        <v>179</v>
      </c>
      <c r="AL16" s="37" t="s">
        <v>179</v>
      </c>
      <c r="AM16" s="37" t="s">
        <v>179</v>
      </c>
      <c r="AN16" s="37" t="s">
        <v>179</v>
      </c>
      <c r="AO16" s="37" t="s">
        <v>179</v>
      </c>
      <c r="AP16" s="37" t="s">
        <v>179</v>
      </c>
    </row>
    <row r="17" spans="1:42" ht="66" customHeight="1" x14ac:dyDescent="0.25">
      <c r="A17" s="28"/>
      <c r="B17" s="28"/>
      <c r="C17" s="28"/>
      <c r="D17" s="28"/>
      <c r="E17" s="29"/>
      <c r="F17" s="28"/>
      <c r="G17" s="28"/>
      <c r="H17" s="30"/>
      <c r="I17" s="40"/>
      <c r="J17" s="40"/>
      <c r="K17" s="40"/>
      <c r="L17" s="40"/>
      <c r="M17" s="40"/>
      <c r="N17" s="30"/>
      <c r="O17" s="32"/>
      <c r="P17" s="32"/>
      <c r="Q17" s="32"/>
      <c r="R17" s="32"/>
      <c r="S17" s="32"/>
      <c r="T17" s="33" t="s">
        <v>1939</v>
      </c>
      <c r="U17" s="33" t="s">
        <v>522</v>
      </c>
      <c r="V17" s="33">
        <v>40</v>
      </c>
      <c r="W17" s="109">
        <v>9000</v>
      </c>
      <c r="X17" s="109"/>
      <c r="Y17" s="35">
        <v>629</v>
      </c>
      <c r="Z17" s="35"/>
      <c r="AA17" s="35">
        <v>365</v>
      </c>
      <c r="AB17" s="35">
        <v>180</v>
      </c>
      <c r="AC17" s="35"/>
      <c r="AD17" s="36"/>
      <c r="AE17" s="36" t="s">
        <v>179</v>
      </c>
      <c r="AF17" s="36" t="s">
        <v>179</v>
      </c>
      <c r="AG17" s="36" t="s">
        <v>179</v>
      </c>
      <c r="AH17" s="37" t="s">
        <v>179</v>
      </c>
      <c r="AI17" s="37" t="s">
        <v>179</v>
      </c>
      <c r="AJ17" s="37" t="s">
        <v>179</v>
      </c>
      <c r="AK17" s="37" t="s">
        <v>179</v>
      </c>
      <c r="AL17" s="37" t="s">
        <v>179</v>
      </c>
      <c r="AM17" s="37" t="s">
        <v>179</v>
      </c>
      <c r="AN17" s="37" t="s">
        <v>179</v>
      </c>
      <c r="AO17" s="37" t="s">
        <v>179</v>
      </c>
      <c r="AP17" s="37" t="s">
        <v>179</v>
      </c>
    </row>
    <row r="18" spans="1:42" ht="139.5" customHeight="1" x14ac:dyDescent="0.25">
      <c r="A18" s="28" t="s">
        <v>483</v>
      </c>
      <c r="B18" s="28" t="s">
        <v>550</v>
      </c>
      <c r="C18" s="28" t="s">
        <v>1921</v>
      </c>
      <c r="D18" s="28">
        <v>241210000</v>
      </c>
      <c r="E18" s="29" t="s">
        <v>1940</v>
      </c>
      <c r="F18" s="28" t="s">
        <v>1941</v>
      </c>
      <c r="G18" s="28" t="s">
        <v>1942</v>
      </c>
      <c r="H18" s="30">
        <v>76714380000</v>
      </c>
      <c r="I18" s="32">
        <v>78263497454</v>
      </c>
      <c r="J18" s="40"/>
      <c r="K18" s="40"/>
      <c r="L18" s="40"/>
      <c r="M18" s="40"/>
      <c r="N18" s="30">
        <f t="shared" si="0"/>
        <v>76714380000</v>
      </c>
      <c r="O18" s="32">
        <f t="shared" si="0"/>
        <v>78263497454</v>
      </c>
      <c r="P18" s="32">
        <f t="shared" si="0"/>
        <v>0</v>
      </c>
      <c r="Q18" s="32">
        <v>44209549144</v>
      </c>
      <c r="R18" s="32"/>
      <c r="S18" s="32">
        <f t="shared" si="1"/>
        <v>44209549144</v>
      </c>
      <c r="T18" s="33"/>
      <c r="U18" s="33"/>
      <c r="V18" s="33"/>
      <c r="W18" s="35"/>
      <c r="X18" s="35"/>
      <c r="Y18" s="35"/>
      <c r="Z18" s="35"/>
      <c r="AA18" s="35">
        <v>0</v>
      </c>
      <c r="AB18" s="35"/>
      <c r="AC18" s="35"/>
      <c r="AD18" s="36"/>
      <c r="AE18" s="36">
        <v>0</v>
      </c>
      <c r="AF18" s="36">
        <v>0</v>
      </c>
      <c r="AG18" s="36">
        <v>0</v>
      </c>
      <c r="AH18" s="37">
        <v>0</v>
      </c>
      <c r="AI18" s="37">
        <v>0</v>
      </c>
      <c r="AJ18" s="37">
        <v>0</v>
      </c>
      <c r="AK18" s="37">
        <v>0</v>
      </c>
      <c r="AL18" s="37">
        <v>0</v>
      </c>
      <c r="AM18" s="37">
        <v>0</v>
      </c>
      <c r="AN18" s="37">
        <v>0</v>
      </c>
      <c r="AO18" s="37">
        <v>0</v>
      </c>
      <c r="AP18" s="37">
        <v>0</v>
      </c>
    </row>
    <row r="19" spans="1:42" ht="108" customHeight="1" x14ac:dyDescent="0.25">
      <c r="A19" s="28"/>
      <c r="B19" s="28"/>
      <c r="C19" s="28"/>
      <c r="D19" s="28"/>
      <c r="E19" s="29"/>
      <c r="F19" s="28"/>
      <c r="G19" s="28"/>
      <c r="H19" s="30"/>
      <c r="I19" s="32"/>
      <c r="J19" s="40"/>
      <c r="K19" s="40"/>
      <c r="L19" s="40"/>
      <c r="M19" s="40"/>
      <c r="N19" s="30"/>
      <c r="O19" s="32"/>
      <c r="P19" s="32"/>
      <c r="Q19" s="32"/>
      <c r="R19" s="32"/>
      <c r="S19" s="32"/>
      <c r="T19" s="33" t="s">
        <v>1943</v>
      </c>
      <c r="U19" s="33" t="s">
        <v>152</v>
      </c>
      <c r="V19" s="33">
        <v>348568</v>
      </c>
      <c r="W19" s="35">
        <v>348568</v>
      </c>
      <c r="X19" s="109"/>
      <c r="Y19" s="35">
        <v>342964</v>
      </c>
      <c r="Z19" s="35"/>
      <c r="AA19" s="35">
        <v>180</v>
      </c>
      <c r="AB19" s="35">
        <v>76</v>
      </c>
      <c r="AC19" s="35"/>
      <c r="AD19" s="36"/>
      <c r="AE19" s="36" t="s">
        <v>179</v>
      </c>
      <c r="AF19" s="36" t="s">
        <v>179</v>
      </c>
      <c r="AG19" s="36" t="s">
        <v>179</v>
      </c>
      <c r="AH19" s="37" t="s">
        <v>179</v>
      </c>
      <c r="AI19" s="37" t="s">
        <v>179</v>
      </c>
      <c r="AJ19" s="37" t="s">
        <v>179</v>
      </c>
      <c r="AK19" s="37" t="s">
        <v>179</v>
      </c>
      <c r="AL19" s="37" t="s">
        <v>179</v>
      </c>
      <c r="AM19" s="37" t="s">
        <v>179</v>
      </c>
      <c r="AN19" s="37" t="s">
        <v>179</v>
      </c>
      <c r="AO19" s="37" t="s">
        <v>179</v>
      </c>
      <c r="AP19" s="37">
        <v>0</v>
      </c>
    </row>
    <row r="20" spans="1:42" ht="72.75" customHeight="1" x14ac:dyDescent="0.25">
      <c r="A20" s="28" t="s">
        <v>483</v>
      </c>
      <c r="B20" s="28" t="s">
        <v>550</v>
      </c>
      <c r="C20" s="28" t="s">
        <v>1921</v>
      </c>
      <c r="D20" s="28">
        <v>241210000</v>
      </c>
      <c r="E20" s="29" t="s">
        <v>1944</v>
      </c>
      <c r="F20" s="28" t="s">
        <v>1945</v>
      </c>
      <c r="G20" s="28" t="s">
        <v>1946</v>
      </c>
      <c r="H20" s="30">
        <v>10696000000</v>
      </c>
      <c r="I20" s="32">
        <v>10696000000</v>
      </c>
      <c r="J20" s="40"/>
      <c r="K20" s="40"/>
      <c r="L20" s="40"/>
      <c r="M20" s="40"/>
      <c r="N20" s="30">
        <f t="shared" si="0"/>
        <v>10696000000</v>
      </c>
      <c r="O20" s="32">
        <f t="shared" si="0"/>
        <v>10696000000</v>
      </c>
      <c r="P20" s="32">
        <f t="shared" si="0"/>
        <v>0</v>
      </c>
      <c r="Q20" s="32">
        <v>5669457258</v>
      </c>
      <c r="R20" s="32"/>
      <c r="S20" s="32">
        <f t="shared" si="1"/>
        <v>5669457258</v>
      </c>
      <c r="T20" s="33">
        <v>0</v>
      </c>
      <c r="U20" s="33">
        <v>0</v>
      </c>
      <c r="V20" s="33">
        <v>0</v>
      </c>
      <c r="W20" s="35"/>
      <c r="X20" s="35"/>
      <c r="Y20" s="35"/>
      <c r="Z20" s="35"/>
      <c r="AA20" s="35">
        <v>0</v>
      </c>
      <c r="AB20" s="35"/>
      <c r="AC20" s="35"/>
      <c r="AD20" s="36"/>
      <c r="AE20" s="36">
        <v>0</v>
      </c>
      <c r="AF20" s="36">
        <v>0</v>
      </c>
      <c r="AG20" s="36">
        <v>0</v>
      </c>
      <c r="AH20" s="37">
        <v>0</v>
      </c>
      <c r="AI20" s="37">
        <v>0</v>
      </c>
      <c r="AJ20" s="37">
        <v>0</v>
      </c>
      <c r="AK20" s="37">
        <v>0</v>
      </c>
      <c r="AL20" s="37">
        <v>0</v>
      </c>
      <c r="AM20" s="37">
        <v>0</v>
      </c>
      <c r="AN20" s="37">
        <v>0</v>
      </c>
      <c r="AO20" s="37">
        <v>0</v>
      </c>
      <c r="AP20" s="37">
        <v>0</v>
      </c>
    </row>
    <row r="21" spans="1:42" ht="28.5" customHeight="1" x14ac:dyDescent="0.25">
      <c r="A21" s="28"/>
      <c r="B21" s="28"/>
      <c r="C21" s="28"/>
      <c r="D21" s="28"/>
      <c r="E21" s="29"/>
      <c r="F21" s="28"/>
      <c r="G21" s="28"/>
      <c r="H21" s="30"/>
      <c r="I21" s="32"/>
      <c r="J21" s="40"/>
      <c r="K21" s="40"/>
      <c r="L21" s="40"/>
      <c r="M21" s="40"/>
      <c r="N21" s="30"/>
      <c r="O21" s="32"/>
      <c r="P21" s="32"/>
      <c r="Q21" s="32"/>
      <c r="R21" s="32"/>
      <c r="S21" s="32"/>
      <c r="T21" s="33" t="s">
        <v>1947</v>
      </c>
      <c r="U21" s="33" t="s">
        <v>152</v>
      </c>
      <c r="V21" s="33">
        <v>13030</v>
      </c>
      <c r="W21" s="35">
        <v>13030</v>
      </c>
      <c r="X21" s="109"/>
      <c r="Y21" s="35">
        <v>0</v>
      </c>
      <c r="Z21" s="35"/>
      <c r="AA21" s="35">
        <v>270</v>
      </c>
      <c r="AB21" s="35">
        <v>0</v>
      </c>
      <c r="AC21" s="35"/>
      <c r="AD21" s="36"/>
      <c r="AE21" s="36">
        <v>0</v>
      </c>
      <c r="AF21" s="36">
        <v>0</v>
      </c>
      <c r="AG21" s="36">
        <v>0</v>
      </c>
      <c r="AH21" s="37" t="s">
        <v>179</v>
      </c>
      <c r="AI21" s="37" t="s">
        <v>179</v>
      </c>
      <c r="AJ21" s="37" t="s">
        <v>179</v>
      </c>
      <c r="AK21" s="37" t="s">
        <v>179</v>
      </c>
      <c r="AL21" s="37" t="s">
        <v>179</v>
      </c>
      <c r="AM21" s="37" t="s">
        <v>179</v>
      </c>
      <c r="AN21" s="37" t="s">
        <v>179</v>
      </c>
      <c r="AO21" s="37" t="s">
        <v>179</v>
      </c>
      <c r="AP21" s="37" t="s">
        <v>179</v>
      </c>
    </row>
    <row r="22" spans="1:42" ht="84" x14ac:dyDescent="0.25">
      <c r="A22" s="28" t="s">
        <v>483</v>
      </c>
      <c r="B22" s="28" t="s">
        <v>550</v>
      </c>
      <c r="C22" s="28" t="s">
        <v>1921</v>
      </c>
      <c r="D22" s="28">
        <v>241220000</v>
      </c>
      <c r="E22" s="29" t="s">
        <v>1948</v>
      </c>
      <c r="F22" s="28" t="s">
        <v>1949</v>
      </c>
      <c r="G22" s="28" t="s">
        <v>1950</v>
      </c>
      <c r="H22" s="30">
        <v>290809000</v>
      </c>
      <c r="I22" s="32">
        <v>1269031000</v>
      </c>
      <c r="J22" s="40"/>
      <c r="K22" s="40"/>
      <c r="L22" s="40"/>
      <c r="M22" s="40"/>
      <c r="N22" s="30">
        <f t="shared" si="0"/>
        <v>290809000</v>
      </c>
      <c r="O22" s="32">
        <f t="shared" si="0"/>
        <v>1269031000</v>
      </c>
      <c r="P22" s="32">
        <f t="shared" si="0"/>
        <v>0</v>
      </c>
      <c r="Q22" s="32">
        <v>168904738</v>
      </c>
      <c r="R22" s="32"/>
      <c r="S22" s="32">
        <f t="shared" si="1"/>
        <v>168904738</v>
      </c>
      <c r="T22" s="33"/>
      <c r="U22" s="33"/>
      <c r="V22" s="33"/>
      <c r="W22" s="35"/>
      <c r="X22" s="35"/>
      <c r="Y22" s="35"/>
      <c r="Z22" s="35"/>
      <c r="AA22" s="35">
        <v>0</v>
      </c>
      <c r="AB22" s="35"/>
      <c r="AC22" s="35"/>
      <c r="AD22" s="32" t="s">
        <v>1951</v>
      </c>
      <c r="AE22" s="36">
        <v>0</v>
      </c>
      <c r="AF22" s="36">
        <v>0</v>
      </c>
      <c r="AG22" s="36">
        <v>0</v>
      </c>
      <c r="AH22" s="37">
        <v>0</v>
      </c>
      <c r="AI22" s="37">
        <v>0</v>
      </c>
      <c r="AJ22" s="37">
        <v>0</v>
      </c>
      <c r="AK22" s="37">
        <v>0</v>
      </c>
      <c r="AL22" s="37">
        <v>0</v>
      </c>
      <c r="AM22" s="37">
        <v>0</v>
      </c>
      <c r="AN22" s="37">
        <v>0</v>
      </c>
      <c r="AO22" s="37">
        <v>0</v>
      </c>
      <c r="AP22" s="37">
        <v>0</v>
      </c>
    </row>
    <row r="23" spans="1:42" ht="74.25" customHeight="1" x14ac:dyDescent="0.25">
      <c r="A23" s="28"/>
      <c r="B23" s="28"/>
      <c r="C23" s="28"/>
      <c r="D23" s="28"/>
      <c r="E23" s="29"/>
      <c r="F23" s="28"/>
      <c r="G23" s="28"/>
      <c r="H23" s="30"/>
      <c r="I23" s="32"/>
      <c r="J23" s="40"/>
      <c r="K23" s="40"/>
      <c r="L23" s="40"/>
      <c r="M23" s="40"/>
      <c r="N23" s="30"/>
      <c r="O23" s="32"/>
      <c r="P23" s="32"/>
      <c r="Q23" s="32"/>
      <c r="R23" s="32"/>
      <c r="S23" s="32"/>
      <c r="T23" s="33" t="s">
        <v>1952</v>
      </c>
      <c r="U23" s="33" t="s">
        <v>152</v>
      </c>
      <c r="V23" s="33">
        <v>40</v>
      </c>
      <c r="W23" s="35">
        <v>40</v>
      </c>
      <c r="X23" s="109"/>
      <c r="Y23" s="35">
        <v>0</v>
      </c>
      <c r="Z23" s="35"/>
      <c r="AA23" s="35">
        <v>0</v>
      </c>
      <c r="AB23" s="35">
        <v>0</v>
      </c>
      <c r="AC23" s="35"/>
      <c r="AD23" s="36"/>
      <c r="AE23" s="36">
        <v>0</v>
      </c>
      <c r="AF23" s="36">
        <v>0</v>
      </c>
      <c r="AG23" s="36">
        <v>0</v>
      </c>
      <c r="AH23" s="37" t="s">
        <v>179</v>
      </c>
      <c r="AI23" s="37" t="s">
        <v>179</v>
      </c>
      <c r="AJ23" s="37" t="s">
        <v>179</v>
      </c>
      <c r="AK23" s="37" t="s">
        <v>179</v>
      </c>
      <c r="AL23" s="37" t="s">
        <v>179</v>
      </c>
      <c r="AM23" s="37" t="s">
        <v>179</v>
      </c>
      <c r="AN23" s="37" t="s">
        <v>179</v>
      </c>
      <c r="AO23" s="37" t="s">
        <v>179</v>
      </c>
      <c r="AP23" s="37" t="s">
        <v>179</v>
      </c>
    </row>
    <row r="24" spans="1:42" ht="85.5" customHeight="1" x14ac:dyDescent="0.25">
      <c r="A24" s="28" t="s">
        <v>483</v>
      </c>
      <c r="B24" s="28" t="s">
        <v>550</v>
      </c>
      <c r="C24" s="28" t="s">
        <v>1921</v>
      </c>
      <c r="D24" s="28">
        <v>241230000</v>
      </c>
      <c r="E24" s="29" t="s">
        <v>1953</v>
      </c>
      <c r="F24" s="28" t="s">
        <v>1954</v>
      </c>
      <c r="G24" s="28" t="s">
        <v>1955</v>
      </c>
      <c r="H24" s="30">
        <v>1000000000</v>
      </c>
      <c r="I24" s="32">
        <v>2340000000</v>
      </c>
      <c r="J24" s="40"/>
      <c r="K24" s="40"/>
      <c r="L24" s="40"/>
      <c r="M24" s="40"/>
      <c r="N24" s="30">
        <f t="shared" si="0"/>
        <v>1000000000</v>
      </c>
      <c r="O24" s="32">
        <f t="shared" si="0"/>
        <v>2340000000</v>
      </c>
      <c r="P24" s="32">
        <f t="shared" si="0"/>
        <v>0</v>
      </c>
      <c r="Q24" s="32">
        <v>525927440</v>
      </c>
      <c r="R24" s="32"/>
      <c r="S24" s="32"/>
      <c r="T24" s="33"/>
      <c r="U24" s="33"/>
      <c r="V24" s="33"/>
      <c r="W24" s="35"/>
      <c r="X24" s="35"/>
      <c r="Y24" s="35"/>
      <c r="Z24" s="35"/>
      <c r="AA24" s="35">
        <v>0</v>
      </c>
      <c r="AB24" s="35"/>
      <c r="AC24" s="35"/>
      <c r="AD24" s="36"/>
      <c r="AE24" s="36">
        <v>0</v>
      </c>
      <c r="AF24" s="36">
        <v>0</v>
      </c>
      <c r="AG24" s="36">
        <v>0</v>
      </c>
      <c r="AH24" s="37">
        <v>0</v>
      </c>
      <c r="AI24" s="37">
        <v>0</v>
      </c>
      <c r="AJ24" s="37">
        <v>0</v>
      </c>
      <c r="AK24" s="37">
        <v>0</v>
      </c>
      <c r="AL24" s="37">
        <v>0</v>
      </c>
      <c r="AM24" s="37">
        <v>0</v>
      </c>
      <c r="AN24" s="37">
        <v>0</v>
      </c>
      <c r="AO24" s="37">
        <v>0</v>
      </c>
      <c r="AP24" s="37">
        <v>0</v>
      </c>
    </row>
    <row r="25" spans="1:42" ht="40.5" customHeight="1" x14ac:dyDescent="0.25">
      <c r="A25" s="28"/>
      <c r="B25" s="28"/>
      <c r="C25" s="28"/>
      <c r="D25" s="28"/>
      <c r="E25" s="29"/>
      <c r="F25" s="28"/>
      <c r="G25" s="28"/>
      <c r="H25" s="30"/>
      <c r="I25" s="32"/>
      <c r="J25" s="40"/>
      <c r="K25" s="40"/>
      <c r="L25" s="40"/>
      <c r="M25" s="40"/>
      <c r="N25" s="30"/>
      <c r="O25" s="32"/>
      <c r="P25" s="32"/>
      <c r="Q25" s="32"/>
      <c r="R25" s="32"/>
      <c r="S25" s="32"/>
      <c r="T25" s="33" t="s">
        <v>1956</v>
      </c>
      <c r="U25" s="33" t="s">
        <v>152</v>
      </c>
      <c r="V25" s="33">
        <v>40</v>
      </c>
      <c r="W25" s="35">
        <v>40</v>
      </c>
      <c r="X25" s="109"/>
      <c r="Y25" s="35">
        <v>0</v>
      </c>
      <c r="Z25" s="35"/>
      <c r="AA25" s="35">
        <v>270</v>
      </c>
      <c r="AB25" s="35">
        <v>0</v>
      </c>
      <c r="AC25" s="35"/>
      <c r="AD25" s="36"/>
      <c r="AE25" s="36">
        <v>0</v>
      </c>
      <c r="AF25" s="36">
        <v>0</v>
      </c>
      <c r="AG25" s="36">
        <v>0</v>
      </c>
      <c r="AH25" s="37" t="s">
        <v>179</v>
      </c>
      <c r="AI25" s="37" t="s">
        <v>179</v>
      </c>
      <c r="AJ25" s="37" t="s">
        <v>179</v>
      </c>
      <c r="AK25" s="37" t="s">
        <v>179</v>
      </c>
      <c r="AL25" s="37" t="s">
        <v>179</v>
      </c>
      <c r="AM25" s="37" t="s">
        <v>179</v>
      </c>
      <c r="AN25" s="37" t="s">
        <v>179</v>
      </c>
      <c r="AO25" s="37" t="s">
        <v>179</v>
      </c>
      <c r="AP25" s="37" t="s">
        <v>179</v>
      </c>
    </row>
    <row r="26" spans="1:42" ht="45" customHeight="1" x14ac:dyDescent="0.25">
      <c r="A26" s="28"/>
      <c r="B26" s="28"/>
      <c r="C26" s="28"/>
      <c r="D26" s="28"/>
      <c r="E26" s="29"/>
      <c r="F26" s="28"/>
      <c r="G26" s="28"/>
      <c r="H26" s="30"/>
      <c r="I26" s="32"/>
      <c r="J26" s="40"/>
      <c r="K26" s="40"/>
      <c r="L26" s="40"/>
      <c r="M26" s="40"/>
      <c r="N26" s="30"/>
      <c r="O26" s="32"/>
      <c r="P26" s="32"/>
      <c r="Q26" s="32"/>
      <c r="R26" s="32"/>
      <c r="S26" s="32"/>
      <c r="T26" s="33" t="s">
        <v>1957</v>
      </c>
      <c r="U26" s="33" t="s">
        <v>1958</v>
      </c>
      <c r="V26" s="33">
        <v>10</v>
      </c>
      <c r="W26" s="35">
        <v>10</v>
      </c>
      <c r="X26" s="109"/>
      <c r="Y26" s="35">
        <v>0</v>
      </c>
      <c r="Z26" s="35"/>
      <c r="AA26" s="35">
        <v>270</v>
      </c>
      <c r="AB26" s="35">
        <v>0</v>
      </c>
      <c r="AC26" s="35"/>
      <c r="AD26" s="36"/>
      <c r="AE26" s="36">
        <v>0</v>
      </c>
      <c r="AF26" s="36">
        <v>0</v>
      </c>
      <c r="AG26" s="36">
        <v>0</v>
      </c>
      <c r="AH26" s="37" t="s">
        <v>179</v>
      </c>
      <c r="AI26" s="37" t="s">
        <v>179</v>
      </c>
      <c r="AJ26" s="37" t="s">
        <v>179</v>
      </c>
      <c r="AK26" s="37" t="s">
        <v>179</v>
      </c>
      <c r="AL26" s="37" t="s">
        <v>179</v>
      </c>
      <c r="AM26" s="37" t="s">
        <v>179</v>
      </c>
      <c r="AN26" s="37" t="s">
        <v>179</v>
      </c>
      <c r="AO26" s="37" t="s">
        <v>179</v>
      </c>
      <c r="AP26" s="37" t="s">
        <v>179</v>
      </c>
    </row>
    <row r="27" spans="1:42" ht="53.25" customHeight="1" x14ac:dyDescent="0.25">
      <c r="A27" s="28"/>
      <c r="B27" s="28"/>
      <c r="C27" s="28"/>
      <c r="D27" s="28"/>
      <c r="E27" s="29"/>
      <c r="F27" s="28"/>
      <c r="G27" s="28"/>
      <c r="H27" s="30"/>
      <c r="I27" s="32"/>
      <c r="J27" s="40"/>
      <c r="K27" s="40"/>
      <c r="L27" s="40"/>
      <c r="M27" s="40"/>
      <c r="N27" s="30"/>
      <c r="O27" s="32"/>
      <c r="P27" s="32"/>
      <c r="Q27" s="32"/>
      <c r="R27" s="32"/>
      <c r="S27" s="32"/>
      <c r="T27" s="33" t="s">
        <v>1959</v>
      </c>
      <c r="U27" s="33" t="s">
        <v>703</v>
      </c>
      <c r="V27" s="33">
        <v>10</v>
      </c>
      <c r="W27" s="35">
        <v>10</v>
      </c>
      <c r="X27" s="109"/>
      <c r="Y27" s="35">
        <v>0</v>
      </c>
      <c r="Z27" s="35"/>
      <c r="AA27" s="35">
        <v>270</v>
      </c>
      <c r="AB27" s="35">
        <v>0</v>
      </c>
      <c r="AC27" s="35"/>
      <c r="AD27" s="36"/>
      <c r="AE27" s="36">
        <v>0</v>
      </c>
      <c r="AF27" s="36">
        <v>0</v>
      </c>
      <c r="AG27" s="36">
        <v>0</v>
      </c>
      <c r="AH27" s="37" t="s">
        <v>179</v>
      </c>
      <c r="AI27" s="37" t="s">
        <v>179</v>
      </c>
      <c r="AJ27" s="37" t="s">
        <v>179</v>
      </c>
      <c r="AK27" s="37" t="s">
        <v>179</v>
      </c>
      <c r="AL27" s="37" t="s">
        <v>179</v>
      </c>
      <c r="AM27" s="37" t="s">
        <v>179</v>
      </c>
      <c r="AN27" s="37" t="s">
        <v>179</v>
      </c>
      <c r="AO27" s="37" t="s">
        <v>179</v>
      </c>
      <c r="AP27" s="37" t="s">
        <v>179</v>
      </c>
    </row>
    <row r="28" spans="1:42" x14ac:dyDescent="0.25">
      <c r="A28" s="48"/>
      <c r="B28" s="48"/>
      <c r="C28" s="48"/>
      <c r="D28" s="48"/>
      <c r="E28" s="48"/>
      <c r="F28" s="48"/>
      <c r="G28" s="48"/>
      <c r="H28" s="48"/>
      <c r="I28" s="16"/>
      <c r="J28" s="16"/>
      <c r="K28" s="16"/>
      <c r="L28" s="16"/>
      <c r="M28" s="16"/>
      <c r="N28" s="48"/>
      <c r="O28" s="16"/>
      <c r="P28" s="16"/>
      <c r="Q28" s="16"/>
      <c r="R28" s="16"/>
      <c r="S28" s="16"/>
      <c r="T28" s="50"/>
      <c r="U28" s="50"/>
      <c r="V28" s="50"/>
      <c r="W28" s="17"/>
      <c r="X28" s="17"/>
      <c r="Y28" s="17"/>
      <c r="Z28" s="17"/>
      <c r="AA28" s="49"/>
      <c r="AB28" s="17"/>
      <c r="AC28" s="17"/>
      <c r="AD28" s="17"/>
      <c r="AE28" s="17"/>
      <c r="AF28" s="17"/>
      <c r="AG28" s="17"/>
      <c r="AH28" s="16"/>
      <c r="AI28" s="16"/>
      <c r="AJ28" s="16"/>
      <c r="AK28" s="16"/>
      <c r="AL28" s="16"/>
      <c r="AM28" s="16"/>
      <c r="AN28" s="16"/>
      <c r="AO28" s="16"/>
      <c r="AP28" s="16"/>
    </row>
    <row r="29" spans="1:42" x14ac:dyDescent="0.25">
      <c r="A29" s="48"/>
      <c r="B29" s="48"/>
      <c r="C29" s="48"/>
      <c r="D29" s="48"/>
      <c r="E29" s="48"/>
      <c r="F29" s="48"/>
      <c r="G29" s="48"/>
      <c r="H29" s="48"/>
      <c r="I29" s="16"/>
      <c r="J29" s="16"/>
      <c r="K29" s="16"/>
      <c r="L29" s="16"/>
      <c r="M29" s="16"/>
      <c r="N29" s="48"/>
      <c r="O29" s="16"/>
      <c r="P29" s="16"/>
      <c r="Q29" s="16"/>
      <c r="R29" s="16"/>
      <c r="S29" s="16"/>
      <c r="T29" s="50"/>
      <c r="U29" s="50"/>
      <c r="V29" s="50"/>
      <c r="W29" s="17"/>
      <c r="X29" s="17"/>
      <c r="Y29" s="17"/>
      <c r="Z29" s="17"/>
      <c r="AA29" s="49"/>
      <c r="AB29" s="17"/>
      <c r="AC29" s="17"/>
      <c r="AD29" s="17"/>
      <c r="AE29" s="17"/>
      <c r="AF29" s="17"/>
      <c r="AG29" s="17"/>
      <c r="AH29" s="16"/>
      <c r="AI29" s="16"/>
      <c r="AJ29" s="16"/>
      <c r="AK29" s="16"/>
      <c r="AL29" s="16"/>
      <c r="AM29" s="16"/>
      <c r="AN29" s="16"/>
      <c r="AO29" s="16"/>
      <c r="AP29" s="16"/>
    </row>
    <row r="30" spans="1:42" x14ac:dyDescent="0.25">
      <c r="A30" s="48"/>
      <c r="B30" s="48"/>
      <c r="C30" s="48"/>
      <c r="D30" s="48"/>
      <c r="E30" s="48"/>
      <c r="F30" s="48"/>
      <c r="G30" s="48"/>
      <c r="H30" s="48"/>
      <c r="I30" s="16"/>
      <c r="J30" s="16"/>
      <c r="K30" s="16"/>
      <c r="L30" s="16"/>
      <c r="M30" s="16"/>
      <c r="N30" s="48"/>
      <c r="O30" s="16"/>
      <c r="P30" s="16"/>
      <c r="Q30" s="16"/>
      <c r="R30" s="16"/>
      <c r="S30" s="16"/>
      <c r="T30" s="50"/>
      <c r="U30" s="50"/>
      <c r="V30" s="50"/>
      <c r="W30" s="17"/>
      <c r="X30" s="17"/>
      <c r="Y30" s="17"/>
      <c r="Z30" s="17"/>
      <c r="AA30" s="49"/>
      <c r="AB30" s="17"/>
      <c r="AC30" s="17"/>
      <c r="AD30" s="17"/>
      <c r="AE30" s="17"/>
      <c r="AF30" s="17"/>
      <c r="AG30" s="17"/>
      <c r="AH30" s="16"/>
      <c r="AI30" s="16"/>
      <c r="AJ30" s="16"/>
      <c r="AK30" s="16"/>
      <c r="AL30" s="16"/>
      <c r="AM30" s="16"/>
      <c r="AN30" s="16"/>
      <c r="AO30" s="16"/>
      <c r="AP30" s="16"/>
    </row>
    <row r="31" spans="1:42" x14ac:dyDescent="0.25">
      <c r="A31" s="48"/>
      <c r="B31" s="48"/>
      <c r="C31" s="48"/>
      <c r="D31" s="48"/>
      <c r="E31" s="48"/>
      <c r="F31" s="48"/>
      <c r="G31" s="48"/>
      <c r="H31" s="48"/>
      <c r="I31" s="16"/>
      <c r="J31" s="16"/>
      <c r="K31" s="16"/>
      <c r="L31" s="16"/>
      <c r="M31" s="16"/>
      <c r="N31" s="48"/>
      <c r="O31" s="16"/>
      <c r="P31" s="16"/>
      <c r="Q31" s="16"/>
      <c r="R31" s="16"/>
      <c r="S31" s="16"/>
      <c r="T31" s="50"/>
      <c r="U31" s="50"/>
      <c r="V31" s="50"/>
      <c r="W31" s="17"/>
      <c r="X31" s="17"/>
      <c r="Y31" s="17"/>
      <c r="Z31" s="17"/>
      <c r="AA31" s="49"/>
      <c r="AB31" s="17"/>
      <c r="AC31" s="17"/>
      <c r="AD31" s="17"/>
      <c r="AE31" s="17"/>
      <c r="AF31" s="17"/>
      <c r="AG31" s="17"/>
      <c r="AH31" s="16"/>
      <c r="AI31" s="16"/>
      <c r="AJ31" s="16"/>
      <c r="AK31" s="16"/>
      <c r="AL31" s="16"/>
      <c r="AM31" s="16"/>
      <c r="AN31" s="16"/>
      <c r="AO31" s="16"/>
      <c r="AP31" s="16"/>
    </row>
    <row r="32" spans="1:42" x14ac:dyDescent="0.25">
      <c r="A32" s="48"/>
      <c r="B32" s="48"/>
      <c r="C32" s="48"/>
      <c r="D32" s="48"/>
      <c r="E32" s="48"/>
      <c r="F32" s="48"/>
      <c r="G32" s="48"/>
      <c r="H32" s="48"/>
      <c r="I32" s="16"/>
      <c r="J32" s="16"/>
      <c r="K32" s="16"/>
      <c r="L32" s="16"/>
      <c r="M32" s="16"/>
      <c r="N32" s="48"/>
      <c r="O32" s="16"/>
      <c r="P32" s="16"/>
      <c r="Q32" s="16"/>
      <c r="R32" s="16"/>
      <c r="S32" s="16"/>
      <c r="T32" s="50"/>
      <c r="U32" s="50"/>
      <c r="V32" s="50"/>
      <c r="W32" s="17"/>
      <c r="X32" s="17"/>
      <c r="Y32" s="17"/>
      <c r="Z32" s="17"/>
      <c r="AA32" s="49"/>
      <c r="AB32" s="17"/>
      <c r="AC32" s="17"/>
      <c r="AD32" s="17"/>
      <c r="AE32" s="17"/>
      <c r="AF32" s="17"/>
      <c r="AG32" s="17"/>
      <c r="AH32" s="16"/>
      <c r="AI32" s="16"/>
      <c r="AJ32" s="16"/>
      <c r="AK32" s="16"/>
      <c r="AL32" s="16"/>
      <c r="AM32" s="16"/>
      <c r="AN32" s="16"/>
      <c r="AO32" s="16"/>
      <c r="AP32" s="16"/>
    </row>
    <row r="33" spans="1:42" x14ac:dyDescent="0.25">
      <c r="A33" s="48"/>
      <c r="B33" s="48"/>
      <c r="C33" s="48"/>
      <c r="D33" s="48"/>
      <c r="E33" s="48"/>
      <c r="F33" s="48"/>
      <c r="G33" s="48"/>
      <c r="H33" s="48"/>
      <c r="I33" s="16"/>
      <c r="J33" s="16"/>
      <c r="K33" s="16"/>
      <c r="L33" s="16"/>
      <c r="M33" s="16"/>
      <c r="N33" s="48"/>
      <c r="O33" s="16"/>
      <c r="P33" s="16"/>
      <c r="Q33" s="16"/>
      <c r="R33" s="16"/>
      <c r="S33" s="16"/>
      <c r="T33" s="50"/>
      <c r="U33" s="50"/>
      <c r="V33" s="50"/>
      <c r="W33" s="17"/>
      <c r="X33" s="17"/>
      <c r="Y33" s="17"/>
      <c r="Z33" s="17"/>
      <c r="AA33" s="49"/>
      <c r="AB33" s="17"/>
      <c r="AC33" s="17"/>
      <c r="AD33" s="17"/>
      <c r="AE33" s="17"/>
      <c r="AF33" s="17"/>
      <c r="AG33" s="17"/>
      <c r="AH33" s="16"/>
      <c r="AI33" s="16"/>
      <c r="AJ33" s="16"/>
      <c r="AK33" s="16"/>
      <c r="AL33" s="16"/>
      <c r="AM33" s="16"/>
      <c r="AN33" s="16"/>
      <c r="AO33" s="16"/>
      <c r="AP33" s="16"/>
    </row>
    <row r="34" spans="1:42" x14ac:dyDescent="0.25">
      <c r="A34" s="48"/>
      <c r="B34" s="48"/>
      <c r="C34" s="48"/>
      <c r="D34" s="48"/>
      <c r="E34" s="48"/>
      <c r="F34" s="48"/>
      <c r="G34" s="48"/>
      <c r="H34" s="48"/>
      <c r="I34" s="16"/>
      <c r="J34" s="16"/>
      <c r="K34" s="16"/>
      <c r="L34" s="16"/>
      <c r="M34" s="16"/>
      <c r="N34" s="48"/>
      <c r="O34" s="16"/>
      <c r="P34" s="16"/>
      <c r="Q34" s="16"/>
      <c r="R34" s="16"/>
      <c r="S34" s="16"/>
      <c r="T34" s="50"/>
      <c r="U34" s="50"/>
      <c r="V34" s="50"/>
      <c r="W34" s="17"/>
      <c r="X34" s="17"/>
      <c r="Y34" s="17"/>
      <c r="Z34" s="17"/>
      <c r="AA34" s="49"/>
      <c r="AB34" s="17"/>
      <c r="AC34" s="17"/>
      <c r="AD34" s="17"/>
      <c r="AE34" s="17"/>
      <c r="AF34" s="17"/>
      <c r="AG34" s="17"/>
      <c r="AH34" s="16"/>
      <c r="AI34" s="16"/>
      <c r="AJ34" s="16"/>
      <c r="AK34" s="16"/>
      <c r="AL34" s="16"/>
      <c r="AM34" s="16"/>
      <c r="AN34" s="16"/>
      <c r="AO34" s="16"/>
      <c r="AP34" s="16"/>
    </row>
    <row r="35" spans="1:42" x14ac:dyDescent="0.25">
      <c r="A35" s="48"/>
      <c r="B35" s="48"/>
      <c r="C35" s="48"/>
      <c r="D35" s="48"/>
      <c r="E35" s="48"/>
      <c r="F35" s="48"/>
      <c r="G35" s="48"/>
      <c r="H35" s="48"/>
      <c r="I35" s="16"/>
      <c r="J35" s="16"/>
      <c r="K35" s="16"/>
      <c r="L35" s="16"/>
      <c r="M35" s="16"/>
      <c r="N35" s="48"/>
      <c r="O35" s="16"/>
      <c r="P35" s="16"/>
      <c r="Q35" s="16"/>
      <c r="R35" s="16"/>
      <c r="S35" s="16"/>
      <c r="T35" s="50"/>
      <c r="U35" s="50"/>
      <c r="V35" s="50"/>
      <c r="W35" s="17"/>
      <c r="X35" s="17"/>
      <c r="Y35" s="17"/>
      <c r="Z35" s="17"/>
      <c r="AA35" s="49"/>
      <c r="AB35" s="17"/>
      <c r="AC35" s="17"/>
      <c r="AD35" s="17"/>
      <c r="AE35" s="17"/>
      <c r="AF35" s="17"/>
      <c r="AG35" s="17"/>
      <c r="AH35" s="16"/>
      <c r="AI35" s="16"/>
      <c r="AJ35" s="16"/>
      <c r="AK35" s="16"/>
      <c r="AL35" s="16"/>
      <c r="AM35" s="16"/>
      <c r="AN35" s="16"/>
      <c r="AO35" s="16"/>
      <c r="AP35" s="16"/>
    </row>
    <row r="36" spans="1:42" x14ac:dyDescent="0.25">
      <c r="A36" s="48"/>
      <c r="B36" s="48"/>
      <c r="C36" s="48"/>
      <c r="D36" s="48"/>
      <c r="E36" s="48"/>
      <c r="F36" s="48"/>
      <c r="G36" s="48"/>
      <c r="H36" s="48"/>
      <c r="I36" s="16"/>
      <c r="J36" s="16"/>
      <c r="K36" s="16"/>
      <c r="L36" s="16"/>
      <c r="M36" s="16"/>
      <c r="N36" s="48"/>
      <c r="O36" s="16"/>
      <c r="P36" s="16"/>
      <c r="Q36" s="16"/>
      <c r="R36" s="16"/>
      <c r="S36" s="16"/>
      <c r="T36" s="50"/>
      <c r="U36" s="50"/>
      <c r="V36" s="50"/>
      <c r="W36" s="17"/>
      <c r="X36" s="17"/>
      <c r="Y36" s="17"/>
      <c r="Z36" s="17"/>
      <c r="AA36" s="49"/>
      <c r="AB36" s="17"/>
      <c r="AC36" s="17"/>
      <c r="AD36" s="17"/>
      <c r="AE36" s="17"/>
      <c r="AF36" s="17"/>
      <c r="AG36" s="17"/>
      <c r="AH36" s="16"/>
      <c r="AI36" s="16"/>
      <c r="AJ36" s="16"/>
      <c r="AK36" s="16"/>
      <c r="AL36" s="16"/>
      <c r="AM36" s="16"/>
      <c r="AN36" s="16"/>
      <c r="AO36" s="16"/>
      <c r="AP36" s="16"/>
    </row>
    <row r="37" spans="1:42" x14ac:dyDescent="0.25">
      <c r="A37" s="48"/>
      <c r="B37" s="48"/>
      <c r="C37" s="48"/>
      <c r="D37" s="48"/>
      <c r="E37" s="48"/>
      <c r="F37" s="48"/>
      <c r="G37" s="48"/>
      <c r="H37" s="48"/>
      <c r="I37" s="16"/>
      <c r="J37" s="16"/>
      <c r="K37" s="16"/>
      <c r="L37" s="16"/>
      <c r="M37" s="16"/>
      <c r="N37" s="48"/>
      <c r="O37" s="16"/>
      <c r="P37" s="16"/>
      <c r="Q37" s="16"/>
      <c r="R37" s="16"/>
      <c r="S37" s="16"/>
      <c r="T37" s="50"/>
      <c r="U37" s="50"/>
      <c r="V37" s="50"/>
      <c r="W37" s="17"/>
      <c r="X37" s="17"/>
      <c r="Y37" s="17"/>
      <c r="Z37" s="17"/>
      <c r="AA37" s="49"/>
      <c r="AB37" s="17"/>
      <c r="AC37" s="17"/>
      <c r="AD37" s="17"/>
      <c r="AE37" s="17"/>
      <c r="AF37" s="17"/>
      <c r="AG37" s="17"/>
      <c r="AH37" s="16"/>
      <c r="AI37" s="16"/>
      <c r="AJ37" s="16"/>
      <c r="AK37" s="16"/>
      <c r="AL37" s="16"/>
      <c r="AM37" s="16"/>
      <c r="AN37" s="16"/>
      <c r="AO37" s="16"/>
      <c r="AP37" s="16"/>
    </row>
    <row r="38" spans="1:42" x14ac:dyDescent="0.25">
      <c r="A38" s="48"/>
      <c r="B38" s="48"/>
      <c r="C38" s="48"/>
      <c r="D38" s="48"/>
      <c r="E38" s="48"/>
      <c r="F38" s="48"/>
      <c r="G38" s="48"/>
      <c r="H38" s="48"/>
      <c r="I38" s="16"/>
      <c r="J38" s="16"/>
      <c r="K38" s="16"/>
      <c r="L38" s="16"/>
      <c r="M38" s="16"/>
      <c r="N38" s="48"/>
      <c r="O38" s="16"/>
      <c r="P38" s="16"/>
      <c r="Q38" s="16"/>
      <c r="R38" s="16"/>
      <c r="S38" s="16"/>
      <c r="T38" s="50"/>
      <c r="U38" s="50"/>
      <c r="V38" s="50"/>
      <c r="W38" s="17"/>
      <c r="X38" s="17"/>
      <c r="Y38" s="17"/>
      <c r="Z38" s="17"/>
      <c r="AA38" s="49"/>
      <c r="AB38" s="17"/>
      <c r="AC38" s="17"/>
      <c r="AD38" s="17"/>
      <c r="AE38" s="17"/>
      <c r="AF38" s="17"/>
      <c r="AG38" s="17"/>
      <c r="AH38" s="16"/>
      <c r="AI38" s="16"/>
      <c r="AJ38" s="16"/>
      <c r="AK38" s="16"/>
      <c r="AL38" s="16"/>
      <c r="AM38" s="16"/>
      <c r="AN38" s="16"/>
      <c r="AO38" s="16"/>
      <c r="AP38" s="16"/>
    </row>
    <row r="39" spans="1:42" x14ac:dyDescent="0.25">
      <c r="A39" s="48"/>
      <c r="B39" s="48"/>
      <c r="C39" s="48"/>
      <c r="D39" s="48"/>
      <c r="E39" s="48"/>
      <c r="F39" s="48"/>
      <c r="G39" s="48"/>
      <c r="H39" s="48"/>
      <c r="I39" s="16"/>
      <c r="J39" s="16"/>
      <c r="K39" s="16"/>
      <c r="L39" s="16"/>
      <c r="M39" s="16"/>
      <c r="N39" s="48"/>
      <c r="O39" s="16"/>
      <c r="P39" s="16"/>
      <c r="Q39" s="16"/>
      <c r="R39" s="16"/>
      <c r="S39" s="16"/>
      <c r="T39" s="50"/>
      <c r="U39" s="50"/>
      <c r="V39" s="50"/>
      <c r="W39" s="17"/>
      <c r="X39" s="17"/>
      <c r="Y39" s="17"/>
      <c r="Z39" s="17"/>
      <c r="AA39" s="49"/>
      <c r="AB39" s="17"/>
      <c r="AC39" s="17"/>
      <c r="AD39" s="17"/>
      <c r="AE39" s="17"/>
      <c r="AF39" s="17"/>
      <c r="AG39" s="17"/>
      <c r="AH39" s="16"/>
      <c r="AI39" s="16"/>
      <c r="AJ39" s="16"/>
      <c r="AK39" s="16"/>
      <c r="AL39" s="16"/>
      <c r="AM39" s="16"/>
      <c r="AN39" s="16"/>
      <c r="AO39" s="16"/>
      <c r="AP39" s="16"/>
    </row>
    <row r="40" spans="1:42" x14ac:dyDescent="0.25">
      <c r="A40" s="48"/>
      <c r="B40" s="48"/>
      <c r="C40" s="48"/>
      <c r="D40" s="48"/>
      <c r="E40" s="48"/>
      <c r="F40" s="48"/>
      <c r="G40" s="48"/>
      <c r="H40" s="48"/>
      <c r="I40" s="16"/>
      <c r="J40" s="16"/>
      <c r="K40" s="16"/>
      <c r="L40" s="16"/>
      <c r="M40" s="16"/>
      <c r="N40" s="48"/>
      <c r="O40" s="16"/>
      <c r="P40" s="16"/>
      <c r="Q40" s="16"/>
      <c r="R40" s="16"/>
      <c r="S40" s="16"/>
      <c r="T40" s="50"/>
      <c r="U40" s="50"/>
      <c r="V40" s="50"/>
      <c r="W40" s="17"/>
      <c r="X40" s="17"/>
      <c r="Y40" s="17"/>
      <c r="Z40" s="17"/>
      <c r="AA40" s="49"/>
      <c r="AB40" s="17"/>
      <c r="AC40" s="17"/>
      <c r="AD40" s="17"/>
      <c r="AE40" s="17"/>
      <c r="AF40" s="17"/>
      <c r="AG40" s="17"/>
      <c r="AH40" s="16"/>
      <c r="AI40" s="16"/>
      <c r="AJ40" s="16"/>
      <c r="AK40" s="16"/>
      <c r="AL40" s="16"/>
      <c r="AM40" s="16"/>
      <c r="AN40" s="16"/>
      <c r="AO40" s="16"/>
      <c r="AP40" s="16"/>
    </row>
    <row r="41" spans="1:42" x14ac:dyDescent="0.25">
      <c r="A41" s="48"/>
      <c r="B41" s="48"/>
      <c r="C41" s="48"/>
      <c r="D41" s="48"/>
      <c r="E41" s="48"/>
      <c r="F41" s="48"/>
      <c r="G41" s="48"/>
      <c r="H41" s="48"/>
      <c r="I41" s="16"/>
      <c r="J41" s="16"/>
      <c r="K41" s="16"/>
      <c r="L41" s="16"/>
      <c r="M41" s="16"/>
      <c r="N41" s="48"/>
      <c r="O41" s="16"/>
      <c r="P41" s="16"/>
      <c r="Q41" s="16"/>
      <c r="R41" s="16"/>
      <c r="S41" s="16"/>
      <c r="T41" s="50"/>
      <c r="U41" s="50"/>
      <c r="V41" s="50"/>
      <c r="W41" s="17"/>
      <c r="X41" s="17"/>
      <c r="Y41" s="17"/>
      <c r="Z41" s="17"/>
      <c r="AA41" s="49"/>
      <c r="AB41" s="17"/>
      <c r="AC41" s="17"/>
      <c r="AD41" s="17"/>
      <c r="AE41" s="17"/>
      <c r="AF41" s="17"/>
      <c r="AG41" s="17"/>
      <c r="AH41" s="16"/>
      <c r="AI41" s="16"/>
      <c r="AJ41" s="16"/>
      <c r="AK41" s="16"/>
      <c r="AL41" s="16"/>
      <c r="AM41" s="16"/>
      <c r="AN41" s="16"/>
      <c r="AO41" s="16"/>
      <c r="AP41" s="16"/>
    </row>
    <row r="42" spans="1:42" x14ac:dyDescent="0.25">
      <c r="A42" s="48"/>
      <c r="B42" s="48"/>
      <c r="C42" s="48"/>
      <c r="D42" s="48"/>
      <c r="E42" s="48"/>
      <c r="F42" s="48"/>
      <c r="G42" s="48"/>
      <c r="H42" s="48"/>
      <c r="I42" s="16"/>
      <c r="J42" s="16"/>
      <c r="K42" s="16"/>
      <c r="L42" s="16"/>
      <c r="M42" s="16"/>
      <c r="N42" s="48"/>
      <c r="O42" s="16"/>
      <c r="P42" s="16"/>
      <c r="Q42" s="16"/>
      <c r="R42" s="16"/>
      <c r="S42" s="16"/>
      <c r="T42" s="50"/>
      <c r="U42" s="50"/>
      <c r="V42" s="50"/>
      <c r="W42" s="17"/>
      <c r="X42" s="17"/>
      <c r="Y42" s="17"/>
      <c r="Z42" s="17"/>
      <c r="AA42" s="49"/>
      <c r="AB42" s="17"/>
      <c r="AC42" s="17"/>
      <c r="AD42" s="17"/>
      <c r="AE42" s="17"/>
      <c r="AF42" s="17"/>
      <c r="AG42" s="17"/>
      <c r="AH42" s="16"/>
      <c r="AI42" s="16"/>
      <c r="AJ42" s="16"/>
      <c r="AK42" s="16"/>
      <c r="AL42" s="16"/>
      <c r="AM42" s="16"/>
      <c r="AN42" s="16"/>
      <c r="AO42" s="16"/>
      <c r="AP42" s="16"/>
    </row>
    <row r="43" spans="1:42" x14ac:dyDescent="0.25">
      <c r="A43" s="48"/>
      <c r="B43" s="48"/>
      <c r="C43" s="48"/>
      <c r="D43" s="48"/>
      <c r="E43" s="48"/>
      <c r="F43" s="48"/>
      <c r="G43" s="48"/>
      <c r="H43" s="48"/>
      <c r="I43" s="16"/>
      <c r="J43" s="16"/>
      <c r="K43" s="16"/>
      <c r="L43" s="16"/>
      <c r="M43" s="16"/>
      <c r="N43" s="48"/>
      <c r="O43" s="16"/>
      <c r="P43" s="16"/>
      <c r="Q43" s="16"/>
      <c r="R43" s="16"/>
      <c r="S43" s="16"/>
      <c r="T43" s="50"/>
      <c r="U43" s="50"/>
      <c r="V43" s="50"/>
      <c r="W43" s="17"/>
      <c r="X43" s="17"/>
      <c r="Y43" s="17"/>
      <c r="Z43" s="17"/>
      <c r="AA43" s="49"/>
      <c r="AB43" s="17"/>
      <c r="AC43" s="17"/>
      <c r="AD43" s="17"/>
      <c r="AE43" s="17"/>
      <c r="AF43" s="17"/>
      <c r="AG43" s="17"/>
      <c r="AH43" s="16"/>
      <c r="AI43" s="16"/>
      <c r="AJ43" s="16"/>
      <c r="AK43" s="16"/>
      <c r="AL43" s="16"/>
      <c r="AM43" s="16"/>
      <c r="AN43" s="16"/>
      <c r="AO43" s="16"/>
      <c r="AP43" s="16"/>
    </row>
    <row r="44" spans="1:42" x14ac:dyDescent="0.25">
      <c r="A44" s="48"/>
      <c r="B44" s="48"/>
      <c r="C44" s="48"/>
      <c r="D44" s="48"/>
      <c r="E44" s="48"/>
      <c r="F44" s="48"/>
      <c r="G44" s="48"/>
      <c r="H44" s="48"/>
      <c r="I44" s="16"/>
      <c r="J44" s="16"/>
      <c r="K44" s="16"/>
      <c r="L44" s="16"/>
      <c r="M44" s="16"/>
      <c r="N44" s="48"/>
      <c r="O44" s="16"/>
      <c r="P44" s="16"/>
      <c r="Q44" s="16"/>
      <c r="R44" s="16"/>
      <c r="S44" s="16"/>
      <c r="T44" s="50"/>
      <c r="U44" s="50"/>
      <c r="V44" s="50"/>
      <c r="W44" s="17"/>
      <c r="X44" s="17"/>
      <c r="Y44" s="17"/>
      <c r="Z44" s="17"/>
      <c r="AA44" s="49"/>
      <c r="AB44" s="17"/>
      <c r="AC44" s="17"/>
      <c r="AD44" s="17"/>
      <c r="AE44" s="17"/>
      <c r="AF44" s="17"/>
      <c r="AG44" s="17"/>
      <c r="AH44" s="16"/>
      <c r="AI44" s="16"/>
      <c r="AJ44" s="16"/>
      <c r="AK44" s="16"/>
      <c r="AL44" s="16"/>
      <c r="AM44" s="16"/>
      <c r="AN44" s="16"/>
      <c r="AO44" s="16"/>
      <c r="AP44" s="16"/>
    </row>
    <row r="45" spans="1:42" x14ac:dyDescent="0.25">
      <c r="A45" s="48"/>
      <c r="B45" s="48"/>
      <c r="C45" s="48"/>
      <c r="D45" s="48"/>
      <c r="E45" s="48"/>
      <c r="F45" s="48"/>
      <c r="G45" s="48"/>
      <c r="H45" s="48"/>
      <c r="I45" s="16"/>
      <c r="J45" s="16"/>
      <c r="K45" s="16"/>
      <c r="L45" s="16"/>
      <c r="M45" s="16"/>
      <c r="N45" s="48"/>
      <c r="O45" s="16"/>
      <c r="P45" s="16"/>
      <c r="Q45" s="16"/>
      <c r="R45" s="16"/>
      <c r="S45" s="16"/>
      <c r="T45" s="50"/>
      <c r="U45" s="50"/>
      <c r="V45" s="50"/>
      <c r="W45" s="17"/>
      <c r="X45" s="17"/>
      <c r="Y45" s="17"/>
      <c r="Z45" s="17"/>
      <c r="AA45" s="49"/>
      <c r="AB45" s="17"/>
      <c r="AC45" s="17"/>
      <c r="AD45" s="17"/>
      <c r="AE45" s="17"/>
      <c r="AF45" s="17"/>
      <c r="AG45" s="17"/>
      <c r="AH45" s="16"/>
      <c r="AI45" s="16"/>
      <c r="AJ45" s="16"/>
      <c r="AK45" s="16"/>
      <c r="AL45" s="16"/>
      <c r="AM45" s="16"/>
      <c r="AN45" s="16"/>
      <c r="AO45" s="16"/>
      <c r="AP45" s="16"/>
    </row>
    <row r="46" spans="1:42" x14ac:dyDescent="0.25">
      <c r="A46" s="48"/>
      <c r="B46" s="48"/>
      <c r="C46" s="48"/>
      <c r="D46" s="48"/>
      <c r="E46" s="48"/>
      <c r="F46" s="48"/>
      <c r="G46" s="48"/>
      <c r="H46" s="48"/>
      <c r="I46" s="16"/>
      <c r="J46" s="16"/>
      <c r="K46" s="16"/>
      <c r="L46" s="16"/>
      <c r="M46" s="16"/>
      <c r="N46" s="48"/>
      <c r="O46" s="16"/>
      <c r="P46" s="16"/>
      <c r="Q46" s="16"/>
      <c r="R46" s="16"/>
      <c r="S46" s="16"/>
      <c r="T46" s="50"/>
      <c r="U46" s="50"/>
      <c r="V46" s="50"/>
      <c r="W46" s="17"/>
      <c r="X46" s="17"/>
      <c r="Y46" s="17"/>
      <c r="Z46" s="17"/>
      <c r="AA46" s="49"/>
      <c r="AB46" s="17"/>
      <c r="AC46" s="17"/>
      <c r="AD46" s="17"/>
      <c r="AE46" s="17"/>
      <c r="AF46" s="17"/>
      <c r="AG46" s="17"/>
      <c r="AH46" s="16"/>
      <c r="AI46" s="16"/>
      <c r="AJ46" s="16"/>
      <c r="AK46" s="16"/>
      <c r="AL46" s="16"/>
      <c r="AM46" s="16"/>
      <c r="AN46" s="16"/>
      <c r="AO46" s="16"/>
      <c r="AP46" s="16"/>
    </row>
    <row r="47" spans="1:42" x14ac:dyDescent="0.25">
      <c r="A47" s="48"/>
      <c r="B47" s="48"/>
      <c r="C47" s="48"/>
      <c r="D47" s="48"/>
      <c r="E47" s="48"/>
      <c r="F47" s="48"/>
      <c r="G47" s="48"/>
      <c r="H47" s="48"/>
      <c r="I47" s="16"/>
      <c r="J47" s="16"/>
      <c r="K47" s="16"/>
      <c r="L47" s="16"/>
      <c r="M47" s="16"/>
      <c r="N47" s="48"/>
      <c r="O47" s="16"/>
      <c r="P47" s="16"/>
      <c r="Q47" s="16"/>
      <c r="R47" s="16"/>
      <c r="S47" s="16"/>
      <c r="T47" s="50"/>
      <c r="U47" s="50"/>
      <c r="V47" s="50"/>
      <c r="W47" s="17"/>
      <c r="X47" s="17"/>
      <c r="Y47" s="17"/>
      <c r="Z47" s="17"/>
      <c r="AA47" s="49"/>
      <c r="AB47" s="17"/>
      <c r="AC47" s="17"/>
      <c r="AD47" s="17"/>
      <c r="AE47" s="17"/>
      <c r="AF47" s="17"/>
      <c r="AG47" s="17"/>
      <c r="AH47" s="16"/>
      <c r="AI47" s="16"/>
      <c r="AJ47" s="16"/>
      <c r="AK47" s="16"/>
      <c r="AL47" s="16"/>
      <c r="AM47" s="16"/>
      <c r="AN47" s="16"/>
      <c r="AO47" s="16"/>
      <c r="AP47" s="16"/>
    </row>
    <row r="48" spans="1:42" x14ac:dyDescent="0.25">
      <c r="A48" s="48"/>
      <c r="B48" s="48"/>
      <c r="C48" s="48"/>
      <c r="D48" s="48"/>
      <c r="E48" s="48"/>
      <c r="F48" s="48"/>
      <c r="G48" s="48"/>
      <c r="H48" s="48"/>
      <c r="I48" s="16"/>
      <c r="J48" s="16"/>
      <c r="K48" s="16"/>
      <c r="L48" s="16"/>
      <c r="M48" s="16"/>
      <c r="N48" s="48"/>
      <c r="O48" s="16"/>
      <c r="P48" s="16"/>
      <c r="Q48" s="16"/>
      <c r="R48" s="16"/>
      <c r="S48" s="16"/>
      <c r="T48" s="50"/>
      <c r="U48" s="50"/>
      <c r="V48" s="50"/>
      <c r="W48" s="17"/>
      <c r="X48" s="17"/>
      <c r="Y48" s="17"/>
      <c r="Z48" s="17"/>
      <c r="AA48" s="49"/>
      <c r="AB48" s="17"/>
      <c r="AC48" s="17"/>
      <c r="AD48" s="17"/>
      <c r="AE48" s="17"/>
      <c r="AF48" s="17"/>
      <c r="AG48" s="17"/>
      <c r="AH48" s="16"/>
      <c r="AI48" s="16"/>
      <c r="AJ48" s="16"/>
      <c r="AK48" s="16"/>
      <c r="AL48" s="16"/>
      <c r="AM48" s="16"/>
      <c r="AN48" s="16"/>
      <c r="AO48" s="16"/>
      <c r="AP48" s="16"/>
    </row>
    <row r="49" spans="1:42" x14ac:dyDescent="0.25">
      <c r="A49" s="48"/>
      <c r="B49" s="48"/>
      <c r="C49" s="48"/>
      <c r="D49" s="48"/>
      <c r="E49" s="48"/>
      <c r="F49" s="48"/>
      <c r="G49" s="48"/>
      <c r="H49" s="48"/>
      <c r="I49" s="16"/>
      <c r="J49" s="16"/>
      <c r="K49" s="16"/>
      <c r="L49" s="16"/>
      <c r="M49" s="16"/>
      <c r="N49" s="48"/>
      <c r="O49" s="16"/>
      <c r="P49" s="16"/>
      <c r="Q49" s="16"/>
      <c r="R49" s="16"/>
      <c r="S49" s="16"/>
      <c r="T49" s="50"/>
      <c r="U49" s="50"/>
      <c r="V49" s="50"/>
      <c r="W49" s="17"/>
      <c r="X49" s="17"/>
      <c r="Y49" s="17"/>
      <c r="Z49" s="17"/>
      <c r="AA49" s="49"/>
      <c r="AB49" s="17"/>
      <c r="AC49" s="17"/>
      <c r="AD49" s="17"/>
      <c r="AE49" s="17"/>
      <c r="AF49" s="17"/>
      <c r="AG49" s="17"/>
      <c r="AH49" s="16"/>
      <c r="AI49" s="16"/>
      <c r="AJ49" s="16"/>
      <c r="AK49" s="16"/>
      <c r="AL49" s="16"/>
      <c r="AM49" s="16"/>
      <c r="AN49" s="16"/>
      <c r="AO49" s="16"/>
      <c r="AP49" s="16"/>
    </row>
    <row r="50" spans="1:42" x14ac:dyDescent="0.25">
      <c r="A50" s="48"/>
      <c r="B50" s="48"/>
      <c r="C50" s="48"/>
      <c r="D50" s="48"/>
      <c r="E50" s="48"/>
      <c r="F50" s="48"/>
      <c r="G50" s="48"/>
      <c r="H50" s="48"/>
      <c r="I50" s="16"/>
      <c r="J50" s="16"/>
      <c r="K50" s="16"/>
      <c r="L50" s="16"/>
      <c r="M50" s="16"/>
      <c r="N50" s="48"/>
      <c r="O50" s="16"/>
      <c r="P50" s="16"/>
      <c r="Q50" s="16"/>
      <c r="R50" s="16"/>
      <c r="S50" s="16"/>
      <c r="T50" s="50"/>
      <c r="U50" s="50"/>
      <c r="V50" s="50"/>
      <c r="W50" s="17"/>
      <c r="X50" s="17"/>
      <c r="Y50" s="17"/>
      <c r="Z50" s="17"/>
      <c r="AA50" s="49"/>
      <c r="AB50" s="17"/>
      <c r="AC50" s="17"/>
      <c r="AD50" s="17"/>
      <c r="AE50" s="17"/>
      <c r="AF50" s="17"/>
      <c r="AG50" s="17"/>
      <c r="AH50" s="16"/>
      <c r="AI50" s="16"/>
      <c r="AJ50" s="16"/>
      <c r="AK50" s="16"/>
      <c r="AL50" s="16"/>
      <c r="AM50" s="16"/>
      <c r="AN50" s="16"/>
      <c r="AO50" s="16"/>
      <c r="AP50" s="16"/>
    </row>
    <row r="51" spans="1:42" x14ac:dyDescent="0.25">
      <c r="A51" s="48"/>
      <c r="B51" s="48"/>
      <c r="C51" s="48"/>
      <c r="D51" s="48"/>
      <c r="E51" s="48"/>
      <c r="F51" s="48"/>
      <c r="G51" s="48"/>
      <c r="H51" s="48"/>
      <c r="I51" s="16"/>
      <c r="J51" s="16"/>
      <c r="K51" s="16"/>
      <c r="L51" s="16"/>
      <c r="M51" s="16"/>
      <c r="N51" s="48"/>
      <c r="O51" s="16"/>
      <c r="P51" s="16"/>
      <c r="Q51" s="16"/>
      <c r="R51" s="16"/>
      <c r="S51" s="16"/>
      <c r="T51" s="50"/>
      <c r="U51" s="50"/>
      <c r="V51" s="50"/>
      <c r="W51" s="17"/>
      <c r="X51" s="17"/>
      <c r="Y51" s="17"/>
      <c r="Z51" s="17"/>
      <c r="AA51" s="49"/>
      <c r="AB51" s="17"/>
      <c r="AC51" s="17"/>
      <c r="AD51" s="17"/>
      <c r="AE51" s="17"/>
      <c r="AF51" s="17"/>
      <c r="AG51" s="17"/>
      <c r="AH51" s="16"/>
      <c r="AI51" s="16"/>
      <c r="AJ51" s="16"/>
      <c r="AK51" s="16"/>
      <c r="AL51" s="16"/>
      <c r="AM51" s="16"/>
      <c r="AN51" s="16"/>
      <c r="AO51" s="16"/>
      <c r="AP51" s="16"/>
    </row>
    <row r="52" spans="1:42" x14ac:dyDescent="0.25">
      <c r="A52" s="48"/>
      <c r="B52" s="48"/>
      <c r="C52" s="48"/>
      <c r="D52" s="48"/>
      <c r="E52" s="48"/>
      <c r="F52" s="48"/>
      <c r="G52" s="48"/>
      <c r="H52" s="48"/>
      <c r="I52" s="16"/>
      <c r="J52" s="16"/>
      <c r="K52" s="16"/>
      <c r="L52" s="16"/>
      <c r="M52" s="16"/>
      <c r="N52" s="48"/>
      <c r="O52" s="16"/>
      <c r="P52" s="16"/>
      <c r="Q52" s="16"/>
      <c r="R52" s="16"/>
      <c r="S52" s="16"/>
      <c r="T52" s="50"/>
      <c r="U52" s="50"/>
      <c r="V52" s="50"/>
      <c r="W52" s="17"/>
      <c r="X52" s="17"/>
      <c r="Y52" s="17"/>
      <c r="Z52" s="17"/>
      <c r="AA52" s="49"/>
      <c r="AB52" s="17"/>
      <c r="AC52" s="17"/>
      <c r="AD52" s="17"/>
      <c r="AE52" s="17"/>
      <c r="AF52" s="17"/>
      <c r="AG52" s="17"/>
      <c r="AH52" s="16"/>
      <c r="AI52" s="16"/>
      <c r="AJ52" s="16"/>
      <c r="AK52" s="16"/>
      <c r="AL52" s="16"/>
      <c r="AM52" s="16"/>
      <c r="AN52" s="16"/>
      <c r="AO52" s="16"/>
      <c r="AP52" s="16"/>
    </row>
    <row r="53" spans="1:42" x14ac:dyDescent="0.25">
      <c r="A53" s="48"/>
      <c r="B53" s="48"/>
      <c r="C53" s="48"/>
      <c r="D53" s="48"/>
      <c r="E53" s="48"/>
      <c r="F53" s="48"/>
      <c r="G53" s="48"/>
      <c r="H53" s="48"/>
      <c r="I53" s="16"/>
      <c r="J53" s="16"/>
      <c r="K53" s="16"/>
      <c r="L53" s="16"/>
      <c r="M53" s="16"/>
      <c r="N53" s="48"/>
      <c r="O53" s="16"/>
      <c r="P53" s="16"/>
      <c r="Q53" s="16"/>
      <c r="R53" s="16"/>
      <c r="S53" s="16"/>
      <c r="T53" s="50"/>
      <c r="U53" s="50"/>
      <c r="V53" s="50"/>
      <c r="W53" s="17"/>
      <c r="X53" s="17"/>
      <c r="Y53" s="17"/>
      <c r="Z53" s="17"/>
      <c r="AA53" s="49"/>
      <c r="AB53" s="17"/>
      <c r="AC53" s="17"/>
      <c r="AD53" s="17"/>
      <c r="AE53" s="17"/>
      <c r="AF53" s="17"/>
      <c r="AG53" s="17"/>
      <c r="AH53" s="16"/>
      <c r="AI53" s="16"/>
      <c r="AJ53" s="16"/>
      <c r="AK53" s="16"/>
      <c r="AL53" s="16"/>
      <c r="AM53" s="16"/>
      <c r="AN53" s="16"/>
      <c r="AO53" s="16"/>
      <c r="AP53" s="16"/>
    </row>
    <row r="54" spans="1:42" x14ac:dyDescent="0.25">
      <c r="A54" s="48"/>
      <c r="B54" s="48"/>
      <c r="C54" s="48"/>
      <c r="D54" s="48"/>
      <c r="E54" s="48"/>
      <c r="F54" s="48"/>
      <c r="G54" s="48"/>
      <c r="H54" s="48"/>
      <c r="I54" s="16"/>
      <c r="J54" s="16"/>
      <c r="K54" s="16"/>
      <c r="L54" s="16"/>
      <c r="M54" s="16"/>
      <c r="N54" s="48"/>
      <c r="O54" s="16"/>
      <c r="P54" s="16"/>
      <c r="Q54" s="16"/>
      <c r="R54" s="16"/>
      <c r="S54" s="16"/>
      <c r="T54" s="50"/>
      <c r="U54" s="50"/>
      <c r="V54" s="50"/>
      <c r="W54" s="17"/>
      <c r="X54" s="17"/>
      <c r="Y54" s="17"/>
      <c r="Z54" s="17"/>
      <c r="AA54" s="49"/>
      <c r="AB54" s="17"/>
      <c r="AC54" s="17"/>
      <c r="AD54" s="17"/>
      <c r="AE54" s="17"/>
      <c r="AF54" s="17"/>
      <c r="AG54" s="17"/>
      <c r="AH54" s="16"/>
      <c r="AI54" s="16"/>
      <c r="AJ54" s="16"/>
      <c r="AK54" s="16"/>
      <c r="AL54" s="16"/>
      <c r="AM54" s="16"/>
      <c r="AN54" s="16"/>
      <c r="AO54" s="16"/>
      <c r="AP54" s="16"/>
    </row>
    <row r="55" spans="1:42" x14ac:dyDescent="0.25">
      <c r="A55" s="48"/>
      <c r="B55" s="48"/>
      <c r="C55" s="48"/>
      <c r="D55" s="48"/>
      <c r="E55" s="48"/>
      <c r="F55" s="48"/>
      <c r="G55" s="48"/>
      <c r="H55" s="48"/>
      <c r="I55" s="16"/>
      <c r="J55" s="16"/>
      <c r="K55" s="16"/>
      <c r="L55" s="16"/>
      <c r="M55" s="16"/>
      <c r="N55" s="48"/>
      <c r="O55" s="16"/>
      <c r="P55" s="16"/>
      <c r="Q55" s="16"/>
      <c r="R55" s="16"/>
      <c r="S55" s="16"/>
      <c r="T55" s="50"/>
      <c r="U55" s="50"/>
      <c r="V55" s="50"/>
      <c r="W55" s="17"/>
      <c r="X55" s="17"/>
      <c r="Y55" s="17"/>
      <c r="Z55" s="17"/>
      <c r="AA55" s="49"/>
      <c r="AB55" s="17"/>
      <c r="AC55" s="17"/>
      <c r="AD55" s="17"/>
      <c r="AE55" s="17"/>
      <c r="AF55" s="17"/>
      <c r="AG55" s="17"/>
      <c r="AH55" s="16"/>
      <c r="AI55" s="16"/>
      <c r="AJ55" s="16"/>
      <c r="AK55" s="16"/>
      <c r="AL55" s="16"/>
      <c r="AM55" s="16"/>
      <c r="AN55" s="16"/>
      <c r="AO55" s="16"/>
      <c r="AP55" s="16"/>
    </row>
    <row r="56" spans="1:42" x14ac:dyDescent="0.25">
      <c r="A56" s="48"/>
      <c r="B56" s="48"/>
      <c r="C56" s="48"/>
      <c r="D56" s="48"/>
      <c r="E56" s="48"/>
      <c r="F56" s="48"/>
      <c r="G56" s="48"/>
      <c r="H56" s="48"/>
      <c r="I56" s="16"/>
      <c r="J56" s="16"/>
      <c r="K56" s="16"/>
      <c r="L56" s="16"/>
      <c r="M56" s="16"/>
      <c r="N56" s="48"/>
      <c r="O56" s="16"/>
      <c r="P56" s="16"/>
      <c r="Q56" s="16"/>
      <c r="R56" s="16"/>
      <c r="S56" s="16"/>
      <c r="T56" s="50"/>
      <c r="U56" s="50"/>
      <c r="V56" s="50"/>
      <c r="W56" s="17"/>
      <c r="X56" s="17"/>
      <c r="Y56" s="17"/>
      <c r="Z56" s="17"/>
      <c r="AA56" s="49"/>
      <c r="AB56" s="17"/>
      <c r="AC56" s="17"/>
      <c r="AD56" s="17"/>
      <c r="AE56" s="17"/>
      <c r="AF56" s="17"/>
      <c r="AG56" s="17"/>
      <c r="AH56" s="16"/>
      <c r="AI56" s="16"/>
      <c r="AJ56" s="16"/>
      <c r="AK56" s="16"/>
      <c r="AL56" s="16"/>
      <c r="AM56" s="16"/>
      <c r="AN56" s="16"/>
      <c r="AO56" s="16"/>
      <c r="AP56" s="16"/>
    </row>
    <row r="57" spans="1:42" x14ac:dyDescent="0.25">
      <c r="A57" s="48"/>
      <c r="B57" s="48"/>
      <c r="C57" s="48"/>
      <c r="D57" s="48"/>
      <c r="E57" s="48"/>
      <c r="F57" s="48"/>
      <c r="G57" s="48"/>
      <c r="H57" s="48"/>
      <c r="I57" s="16"/>
      <c r="J57" s="16"/>
      <c r="K57" s="16"/>
      <c r="L57" s="16"/>
      <c r="M57" s="16"/>
      <c r="N57" s="48"/>
      <c r="O57" s="16"/>
      <c r="P57" s="16"/>
      <c r="Q57" s="16"/>
      <c r="R57" s="16"/>
      <c r="S57" s="16"/>
      <c r="T57" s="50"/>
      <c r="U57" s="50"/>
      <c r="V57" s="50"/>
      <c r="W57" s="17"/>
      <c r="X57" s="17"/>
      <c r="Y57" s="17"/>
      <c r="Z57" s="17"/>
      <c r="AA57" s="49"/>
      <c r="AB57" s="17"/>
      <c r="AC57" s="17"/>
      <c r="AD57" s="17"/>
      <c r="AE57" s="17"/>
      <c r="AF57" s="17"/>
      <c r="AG57" s="17"/>
      <c r="AH57" s="16"/>
      <c r="AI57" s="16"/>
      <c r="AJ57" s="16"/>
      <c r="AK57" s="16"/>
      <c r="AL57" s="16"/>
      <c r="AM57" s="16"/>
      <c r="AN57" s="16"/>
      <c r="AO57" s="16"/>
      <c r="AP57" s="16"/>
    </row>
    <row r="58" spans="1:42" x14ac:dyDescent="0.25">
      <c r="A58" s="48"/>
      <c r="B58" s="48"/>
      <c r="C58" s="48"/>
      <c r="D58" s="48"/>
      <c r="E58" s="48"/>
      <c r="F58" s="48"/>
      <c r="G58" s="48"/>
      <c r="H58" s="48"/>
      <c r="I58" s="16"/>
      <c r="J58" s="16"/>
      <c r="K58" s="16"/>
      <c r="L58" s="16"/>
      <c r="M58" s="16"/>
      <c r="N58" s="48"/>
      <c r="O58" s="16"/>
      <c r="P58" s="16"/>
      <c r="Q58" s="16"/>
      <c r="R58" s="16"/>
      <c r="S58" s="16"/>
      <c r="T58" s="50"/>
      <c r="U58" s="50"/>
      <c r="V58" s="50"/>
      <c r="W58" s="17"/>
      <c r="X58" s="17"/>
      <c r="Y58" s="17"/>
      <c r="Z58" s="17"/>
      <c r="AA58" s="49"/>
      <c r="AB58" s="17"/>
      <c r="AC58" s="17"/>
      <c r="AD58" s="17"/>
      <c r="AE58" s="17"/>
      <c r="AF58" s="17"/>
      <c r="AG58" s="17"/>
      <c r="AH58" s="16"/>
      <c r="AI58" s="16"/>
      <c r="AJ58" s="16"/>
      <c r="AK58" s="16"/>
      <c r="AL58" s="16"/>
      <c r="AM58" s="16"/>
      <c r="AN58" s="16"/>
      <c r="AO58" s="16"/>
      <c r="AP58" s="16"/>
    </row>
    <row r="59" spans="1:42" x14ac:dyDescent="0.25">
      <c r="A59" s="48"/>
      <c r="B59" s="48"/>
      <c r="C59" s="48"/>
      <c r="D59" s="48"/>
      <c r="E59" s="48"/>
      <c r="F59" s="48"/>
      <c r="G59" s="48"/>
      <c r="H59" s="48"/>
      <c r="I59" s="16"/>
      <c r="J59" s="16"/>
      <c r="K59" s="16"/>
      <c r="L59" s="16"/>
      <c r="M59" s="16"/>
      <c r="N59" s="48"/>
      <c r="O59" s="16"/>
      <c r="P59" s="16"/>
      <c r="Q59" s="16"/>
      <c r="R59" s="16"/>
      <c r="S59" s="16"/>
      <c r="T59" s="50"/>
      <c r="U59" s="50"/>
      <c r="V59" s="50"/>
      <c r="W59" s="17"/>
      <c r="X59" s="17"/>
      <c r="Y59" s="17"/>
      <c r="Z59" s="17"/>
      <c r="AA59" s="49"/>
      <c r="AB59" s="17"/>
      <c r="AC59" s="17"/>
      <c r="AD59" s="17"/>
      <c r="AE59" s="17"/>
      <c r="AF59" s="17"/>
      <c r="AG59" s="17"/>
      <c r="AH59" s="16"/>
      <c r="AI59" s="16"/>
      <c r="AJ59" s="16"/>
      <c r="AK59" s="16"/>
      <c r="AL59" s="16"/>
      <c r="AM59" s="16"/>
      <c r="AN59" s="16"/>
      <c r="AO59" s="16"/>
      <c r="AP59" s="16"/>
    </row>
    <row r="60" spans="1:42" x14ac:dyDescent="0.25">
      <c r="A60" s="48"/>
      <c r="B60" s="48"/>
      <c r="C60" s="48"/>
      <c r="D60" s="48"/>
      <c r="E60" s="48"/>
      <c r="F60" s="48"/>
      <c r="G60" s="48"/>
      <c r="H60" s="48"/>
      <c r="I60" s="16"/>
      <c r="J60" s="16"/>
      <c r="K60" s="16"/>
      <c r="L60" s="16"/>
      <c r="M60" s="16"/>
      <c r="N60" s="48"/>
      <c r="O60" s="16"/>
      <c r="P60" s="16"/>
      <c r="Q60" s="16"/>
      <c r="R60" s="16"/>
      <c r="S60" s="16"/>
      <c r="T60" s="50"/>
      <c r="U60" s="50"/>
      <c r="V60" s="50"/>
      <c r="W60" s="17"/>
      <c r="X60" s="17"/>
      <c r="Y60" s="17"/>
      <c r="Z60" s="17"/>
      <c r="AA60" s="49"/>
      <c r="AB60" s="17"/>
      <c r="AC60" s="17"/>
      <c r="AD60" s="17"/>
      <c r="AE60" s="17"/>
      <c r="AF60" s="17"/>
      <c r="AG60" s="17"/>
      <c r="AH60" s="16"/>
      <c r="AI60" s="16"/>
      <c r="AJ60" s="16"/>
      <c r="AK60" s="16"/>
      <c r="AL60" s="16"/>
      <c r="AM60" s="16"/>
      <c r="AN60" s="16"/>
      <c r="AO60" s="16"/>
      <c r="AP60" s="16"/>
    </row>
    <row r="61" spans="1:42" x14ac:dyDescent="0.25">
      <c r="A61" s="48"/>
      <c r="B61" s="48"/>
      <c r="C61" s="48"/>
      <c r="D61" s="48"/>
      <c r="E61" s="48"/>
      <c r="F61" s="48"/>
      <c r="G61" s="48"/>
      <c r="H61" s="48"/>
      <c r="I61" s="16"/>
      <c r="J61" s="16"/>
      <c r="K61" s="16"/>
      <c r="L61" s="16"/>
      <c r="M61" s="16"/>
      <c r="N61" s="48"/>
      <c r="O61" s="16"/>
      <c r="P61" s="16"/>
      <c r="Q61" s="16"/>
      <c r="R61" s="16"/>
      <c r="S61" s="16"/>
      <c r="T61" s="50"/>
      <c r="U61" s="50"/>
      <c r="V61" s="50"/>
      <c r="W61" s="17"/>
      <c r="X61" s="17"/>
      <c r="Y61" s="17"/>
      <c r="Z61" s="17"/>
      <c r="AA61" s="49"/>
      <c r="AB61" s="17"/>
      <c r="AC61" s="17"/>
      <c r="AD61" s="17"/>
      <c r="AE61" s="17"/>
      <c r="AF61" s="17"/>
      <c r="AG61" s="17"/>
      <c r="AH61" s="16"/>
      <c r="AI61" s="16"/>
      <c r="AJ61" s="16"/>
      <c r="AK61" s="16"/>
      <c r="AL61" s="16"/>
      <c r="AM61" s="16"/>
      <c r="AN61" s="16"/>
      <c r="AO61" s="16"/>
      <c r="AP61" s="16"/>
    </row>
    <row r="62" spans="1:42" x14ac:dyDescent="0.25">
      <c r="A62" s="48"/>
      <c r="B62" s="48"/>
      <c r="C62" s="48"/>
      <c r="D62" s="48"/>
      <c r="E62" s="48"/>
      <c r="F62" s="48"/>
      <c r="G62" s="48"/>
      <c r="H62" s="48"/>
      <c r="I62" s="16"/>
      <c r="J62" s="16"/>
      <c r="K62" s="16"/>
      <c r="L62" s="16"/>
      <c r="M62" s="16"/>
      <c r="N62" s="48"/>
      <c r="O62" s="16"/>
      <c r="P62" s="16"/>
      <c r="Q62" s="16"/>
      <c r="R62" s="16"/>
      <c r="S62" s="16"/>
      <c r="T62" s="50"/>
      <c r="U62" s="50"/>
      <c r="V62" s="50"/>
      <c r="W62" s="17"/>
      <c r="X62" s="17"/>
      <c r="Y62" s="17"/>
      <c r="Z62" s="17"/>
      <c r="AA62" s="49"/>
      <c r="AB62" s="17"/>
      <c r="AC62" s="17"/>
      <c r="AD62" s="17"/>
      <c r="AE62" s="17"/>
      <c r="AF62" s="17"/>
      <c r="AG62" s="17"/>
      <c r="AH62" s="16"/>
      <c r="AI62" s="16"/>
      <c r="AJ62" s="16"/>
      <c r="AK62" s="16"/>
      <c r="AL62" s="16"/>
      <c r="AM62" s="16"/>
      <c r="AN62" s="16"/>
      <c r="AO62" s="16"/>
      <c r="AP62" s="16"/>
    </row>
    <row r="63" spans="1:42" x14ac:dyDescent="0.25">
      <c r="A63" s="48"/>
      <c r="B63" s="48"/>
      <c r="C63" s="48"/>
      <c r="D63" s="48"/>
      <c r="E63" s="48"/>
      <c r="F63" s="48"/>
      <c r="G63" s="48"/>
      <c r="H63" s="48"/>
      <c r="I63" s="16"/>
      <c r="J63" s="16"/>
      <c r="K63" s="16"/>
      <c r="L63" s="16"/>
      <c r="M63" s="16"/>
      <c r="N63" s="48"/>
      <c r="O63" s="16"/>
      <c r="P63" s="16"/>
      <c r="Q63" s="16"/>
      <c r="R63" s="16"/>
      <c r="S63" s="16"/>
      <c r="T63" s="50"/>
      <c r="U63" s="50"/>
      <c r="V63" s="50"/>
      <c r="W63" s="17"/>
      <c r="X63" s="17"/>
      <c r="Y63" s="17"/>
      <c r="Z63" s="17"/>
      <c r="AA63" s="49"/>
      <c r="AB63" s="17"/>
      <c r="AC63" s="17"/>
      <c r="AD63" s="17"/>
      <c r="AE63" s="17"/>
      <c r="AF63" s="17"/>
      <c r="AG63" s="17"/>
      <c r="AH63" s="16"/>
      <c r="AI63" s="16"/>
      <c r="AJ63" s="16"/>
      <c r="AK63" s="16"/>
      <c r="AL63" s="16"/>
      <c r="AM63" s="16"/>
      <c r="AN63" s="16"/>
      <c r="AO63" s="16"/>
      <c r="AP63" s="16"/>
    </row>
    <row r="64" spans="1:42" x14ac:dyDescent="0.25">
      <c r="A64" s="48"/>
      <c r="B64" s="48"/>
      <c r="C64" s="48"/>
      <c r="D64" s="48"/>
      <c r="E64" s="48"/>
      <c r="F64" s="48"/>
      <c r="G64" s="48"/>
      <c r="H64" s="48"/>
      <c r="I64" s="16"/>
      <c r="J64" s="16"/>
      <c r="K64" s="16"/>
      <c r="L64" s="16"/>
      <c r="M64" s="16"/>
      <c r="N64" s="48"/>
      <c r="O64" s="16"/>
      <c r="P64" s="16"/>
      <c r="Q64" s="16"/>
      <c r="R64" s="16"/>
      <c r="S64" s="16"/>
      <c r="T64" s="50"/>
      <c r="U64" s="50"/>
      <c r="V64" s="50"/>
      <c r="W64" s="17"/>
      <c r="X64" s="17"/>
      <c r="Y64" s="17"/>
      <c r="Z64" s="17"/>
      <c r="AA64" s="49"/>
      <c r="AB64" s="17"/>
      <c r="AC64" s="17"/>
      <c r="AD64" s="17"/>
      <c r="AE64" s="17"/>
      <c r="AF64" s="17"/>
      <c r="AG64" s="17"/>
      <c r="AH64" s="16"/>
      <c r="AI64" s="16"/>
      <c r="AJ64" s="16"/>
      <c r="AK64" s="16"/>
      <c r="AL64" s="16"/>
      <c r="AM64" s="16"/>
      <c r="AN64" s="16"/>
      <c r="AO64" s="16"/>
      <c r="AP64" s="16"/>
    </row>
    <row r="65" spans="1:42" x14ac:dyDescent="0.25">
      <c r="A65" s="48"/>
      <c r="B65" s="48"/>
      <c r="C65" s="48"/>
      <c r="D65" s="48"/>
      <c r="E65" s="48"/>
      <c r="F65" s="48"/>
      <c r="G65" s="48"/>
      <c r="H65" s="48"/>
      <c r="I65" s="16"/>
      <c r="J65" s="16"/>
      <c r="K65" s="16"/>
      <c r="L65" s="16"/>
      <c r="M65" s="16"/>
      <c r="N65" s="48"/>
      <c r="O65" s="16"/>
      <c r="P65" s="16"/>
      <c r="Q65" s="16"/>
      <c r="R65" s="16"/>
      <c r="S65" s="16"/>
      <c r="T65" s="50"/>
      <c r="U65" s="50"/>
      <c r="V65" s="50"/>
      <c r="W65" s="17"/>
      <c r="X65" s="17"/>
      <c r="Y65" s="17"/>
      <c r="Z65" s="17"/>
      <c r="AA65" s="49"/>
      <c r="AB65" s="17"/>
      <c r="AC65" s="17"/>
      <c r="AD65" s="17"/>
      <c r="AE65" s="17"/>
      <c r="AF65" s="17"/>
      <c r="AG65" s="17"/>
      <c r="AH65" s="16"/>
      <c r="AI65" s="16"/>
      <c r="AJ65" s="16"/>
      <c r="AK65" s="16"/>
      <c r="AL65" s="16"/>
      <c r="AM65" s="16"/>
      <c r="AN65" s="16"/>
      <c r="AO65" s="16"/>
      <c r="AP65" s="16"/>
    </row>
    <row r="66" spans="1:42" x14ac:dyDescent="0.25">
      <c r="A66" s="48"/>
      <c r="B66" s="48"/>
      <c r="C66" s="48"/>
      <c r="D66" s="48"/>
      <c r="E66" s="48"/>
      <c r="F66" s="48"/>
      <c r="G66" s="48"/>
      <c r="H66" s="48"/>
      <c r="I66" s="16"/>
      <c r="J66" s="16"/>
      <c r="K66" s="16"/>
      <c r="L66" s="16"/>
      <c r="M66" s="16"/>
      <c r="N66" s="48"/>
      <c r="O66" s="16"/>
      <c r="P66" s="16"/>
      <c r="Q66" s="16"/>
      <c r="R66" s="16"/>
      <c r="S66" s="16"/>
      <c r="T66" s="50"/>
      <c r="U66" s="50"/>
      <c r="V66" s="50"/>
      <c r="W66" s="17"/>
      <c r="X66" s="17"/>
      <c r="Y66" s="17"/>
      <c r="Z66" s="17"/>
      <c r="AA66" s="49"/>
      <c r="AB66" s="17"/>
      <c r="AC66" s="17"/>
      <c r="AD66" s="17"/>
      <c r="AE66" s="17"/>
      <c r="AF66" s="17"/>
      <c r="AG66" s="17"/>
      <c r="AH66" s="16"/>
      <c r="AI66" s="16"/>
      <c r="AJ66" s="16"/>
      <c r="AK66" s="16"/>
      <c r="AL66" s="16"/>
      <c r="AM66" s="16"/>
      <c r="AN66" s="16"/>
      <c r="AO66" s="16"/>
      <c r="AP66" s="16"/>
    </row>
    <row r="67" spans="1:42" x14ac:dyDescent="0.25">
      <c r="A67" s="48"/>
      <c r="B67" s="48"/>
      <c r="C67" s="48"/>
      <c r="D67" s="48"/>
      <c r="E67" s="48"/>
      <c r="F67" s="48"/>
      <c r="G67" s="48"/>
      <c r="H67" s="48"/>
      <c r="I67" s="16"/>
      <c r="J67" s="16"/>
      <c r="K67" s="16"/>
      <c r="L67" s="16"/>
      <c r="M67" s="16"/>
      <c r="N67" s="48"/>
      <c r="O67" s="16"/>
      <c r="P67" s="16"/>
      <c r="Q67" s="16"/>
      <c r="R67" s="16"/>
      <c r="S67" s="16"/>
      <c r="T67" s="50"/>
      <c r="U67" s="50"/>
      <c r="V67" s="50"/>
      <c r="W67" s="17"/>
      <c r="X67" s="17"/>
      <c r="Y67" s="17"/>
      <c r="Z67" s="17"/>
      <c r="AA67" s="49"/>
      <c r="AB67" s="17"/>
      <c r="AC67" s="17"/>
      <c r="AD67" s="17"/>
      <c r="AE67" s="17"/>
      <c r="AF67" s="17"/>
      <c r="AG67" s="17"/>
      <c r="AH67" s="16"/>
      <c r="AI67" s="16"/>
      <c r="AJ67" s="16"/>
      <c r="AK67" s="16"/>
      <c r="AL67" s="16"/>
      <c r="AM67" s="16"/>
      <c r="AN67" s="16"/>
      <c r="AO67" s="16"/>
      <c r="AP67" s="16"/>
    </row>
    <row r="68" spans="1:42" x14ac:dyDescent="0.25">
      <c r="A68" s="48"/>
      <c r="B68" s="48"/>
      <c r="C68" s="48"/>
      <c r="D68" s="48"/>
      <c r="E68" s="48"/>
      <c r="F68" s="48"/>
      <c r="G68" s="48"/>
      <c r="H68" s="48"/>
      <c r="I68" s="16"/>
      <c r="J68" s="16"/>
      <c r="K68" s="16"/>
      <c r="L68" s="16"/>
      <c r="M68" s="16"/>
      <c r="N68" s="48"/>
      <c r="O68" s="16"/>
      <c r="P68" s="16"/>
      <c r="Q68" s="16"/>
      <c r="R68" s="16"/>
      <c r="S68" s="16"/>
      <c r="T68" s="50"/>
      <c r="U68" s="50"/>
      <c r="V68" s="50"/>
      <c r="W68" s="17"/>
      <c r="X68" s="17"/>
      <c r="Y68" s="17"/>
      <c r="Z68" s="17"/>
      <c r="AA68" s="49"/>
      <c r="AB68" s="17"/>
      <c r="AC68" s="17"/>
      <c r="AD68" s="17"/>
      <c r="AE68" s="17"/>
      <c r="AF68" s="17"/>
      <c r="AG68" s="17"/>
      <c r="AH68" s="16"/>
      <c r="AI68" s="16"/>
      <c r="AJ68" s="16"/>
      <c r="AK68" s="16"/>
      <c r="AL68" s="16"/>
      <c r="AM68" s="16"/>
      <c r="AN68" s="16"/>
      <c r="AO68" s="16"/>
      <c r="AP68" s="16"/>
    </row>
    <row r="69" spans="1:42" x14ac:dyDescent="0.25">
      <c r="A69" s="48"/>
      <c r="B69" s="48"/>
      <c r="C69" s="48"/>
      <c r="D69" s="48"/>
      <c r="E69" s="48"/>
      <c r="F69" s="48"/>
      <c r="G69" s="48"/>
      <c r="H69" s="48"/>
      <c r="I69" s="16"/>
      <c r="J69" s="16"/>
      <c r="K69" s="16"/>
      <c r="L69" s="16"/>
      <c r="M69" s="16"/>
      <c r="N69" s="48"/>
      <c r="O69" s="16"/>
      <c r="P69" s="16"/>
      <c r="Q69" s="16"/>
      <c r="R69" s="16"/>
      <c r="S69" s="16"/>
      <c r="T69" s="50"/>
      <c r="U69" s="50"/>
      <c r="V69" s="50"/>
      <c r="W69" s="17"/>
      <c r="X69" s="17"/>
      <c r="Y69" s="17"/>
      <c r="Z69" s="17"/>
      <c r="AA69" s="49"/>
      <c r="AB69" s="17"/>
      <c r="AC69" s="17"/>
      <c r="AD69" s="17"/>
      <c r="AE69" s="17"/>
      <c r="AF69" s="17"/>
      <c r="AG69" s="17"/>
      <c r="AH69" s="16"/>
      <c r="AI69" s="16"/>
      <c r="AJ69" s="16"/>
      <c r="AK69" s="16"/>
      <c r="AL69" s="16"/>
      <c r="AM69" s="16"/>
      <c r="AN69" s="16"/>
      <c r="AO69" s="16"/>
      <c r="AP69" s="16"/>
    </row>
    <row r="70" spans="1:42" x14ac:dyDescent="0.25">
      <c r="A70" s="48"/>
      <c r="B70" s="48"/>
      <c r="C70" s="48"/>
      <c r="D70" s="48"/>
      <c r="E70" s="48"/>
      <c r="F70" s="48"/>
      <c r="G70" s="48"/>
      <c r="H70" s="48"/>
      <c r="I70" s="16"/>
      <c r="J70" s="16"/>
      <c r="K70" s="16"/>
      <c r="L70" s="16"/>
      <c r="M70" s="16"/>
      <c r="N70" s="48"/>
      <c r="O70" s="16"/>
      <c r="P70" s="16"/>
      <c r="Q70" s="16"/>
      <c r="R70" s="16"/>
      <c r="S70" s="16"/>
      <c r="T70" s="50"/>
      <c r="U70" s="50"/>
      <c r="V70" s="50"/>
      <c r="W70" s="17"/>
      <c r="X70" s="17"/>
      <c r="Y70" s="17"/>
      <c r="Z70" s="17"/>
      <c r="AA70" s="49"/>
      <c r="AB70" s="17"/>
      <c r="AC70" s="17"/>
      <c r="AD70" s="17"/>
      <c r="AE70" s="17"/>
      <c r="AF70" s="17"/>
      <c r="AG70" s="17"/>
      <c r="AH70" s="16"/>
      <c r="AI70" s="16"/>
      <c r="AJ70" s="16"/>
      <c r="AK70" s="16"/>
      <c r="AL70" s="16"/>
      <c r="AM70" s="16"/>
      <c r="AN70" s="16"/>
      <c r="AO70" s="16"/>
      <c r="AP70" s="16"/>
    </row>
    <row r="71" spans="1:42" x14ac:dyDescent="0.25">
      <c r="A71" s="48"/>
      <c r="B71" s="48"/>
      <c r="C71" s="48"/>
      <c r="D71" s="48"/>
      <c r="E71" s="48"/>
      <c r="F71" s="48"/>
      <c r="G71" s="48"/>
      <c r="H71" s="48"/>
      <c r="I71" s="16"/>
      <c r="J71" s="16"/>
      <c r="K71" s="16"/>
      <c r="L71" s="16"/>
      <c r="M71" s="16"/>
      <c r="N71" s="48"/>
      <c r="O71" s="16"/>
      <c r="P71" s="16"/>
      <c r="Q71" s="16"/>
      <c r="R71" s="16"/>
      <c r="S71" s="16"/>
      <c r="T71" s="50"/>
      <c r="U71" s="50"/>
      <c r="V71" s="50"/>
      <c r="W71" s="17"/>
      <c r="X71" s="17"/>
      <c r="Y71" s="17"/>
      <c r="Z71" s="17"/>
      <c r="AA71" s="49"/>
      <c r="AB71" s="17"/>
      <c r="AC71" s="17"/>
      <c r="AD71" s="17"/>
      <c r="AE71" s="17"/>
      <c r="AF71" s="17"/>
      <c r="AG71" s="17"/>
      <c r="AH71" s="16"/>
      <c r="AI71" s="16"/>
      <c r="AJ71" s="16"/>
      <c r="AK71" s="16"/>
      <c r="AL71" s="16"/>
      <c r="AM71" s="16"/>
      <c r="AN71" s="16"/>
      <c r="AO71" s="16"/>
      <c r="AP71" s="16"/>
    </row>
    <row r="72" spans="1:42" x14ac:dyDescent="0.25">
      <c r="A72" s="48"/>
      <c r="B72" s="48"/>
      <c r="C72" s="48"/>
      <c r="D72" s="48"/>
      <c r="E72" s="48"/>
      <c r="F72" s="48"/>
      <c r="G72" s="48"/>
      <c r="H72" s="48"/>
      <c r="I72" s="16"/>
      <c r="J72" s="16"/>
      <c r="K72" s="16"/>
      <c r="L72" s="16"/>
      <c r="M72" s="16"/>
      <c r="N72" s="48"/>
      <c r="O72" s="16"/>
      <c r="P72" s="16"/>
      <c r="Q72" s="16"/>
      <c r="R72" s="16"/>
      <c r="S72" s="16"/>
      <c r="T72" s="50"/>
      <c r="U72" s="50"/>
      <c r="V72" s="50"/>
      <c r="W72" s="17"/>
      <c r="X72" s="17"/>
      <c r="Y72" s="17"/>
      <c r="Z72" s="17"/>
      <c r="AA72" s="49"/>
      <c r="AB72" s="17"/>
      <c r="AC72" s="17"/>
      <c r="AD72" s="17"/>
      <c r="AE72" s="17"/>
      <c r="AF72" s="17"/>
      <c r="AG72" s="17"/>
      <c r="AH72" s="16"/>
      <c r="AI72" s="16"/>
      <c r="AJ72" s="16"/>
      <c r="AK72" s="16"/>
      <c r="AL72" s="16"/>
      <c r="AM72" s="16"/>
      <c r="AN72" s="16"/>
      <c r="AO72" s="16"/>
      <c r="AP72" s="16"/>
    </row>
    <row r="73" spans="1:42" x14ac:dyDescent="0.25">
      <c r="A73" s="48"/>
      <c r="B73" s="48"/>
      <c r="C73" s="48"/>
      <c r="D73" s="48"/>
      <c r="E73" s="48"/>
      <c r="F73" s="48"/>
      <c r="G73" s="48"/>
      <c r="H73" s="48"/>
      <c r="I73" s="16"/>
      <c r="J73" s="16"/>
      <c r="K73" s="16"/>
      <c r="L73" s="16"/>
      <c r="M73" s="16"/>
      <c r="N73" s="48"/>
      <c r="O73" s="16"/>
      <c r="P73" s="16"/>
      <c r="Q73" s="16"/>
      <c r="R73" s="16"/>
      <c r="S73" s="16"/>
      <c r="T73" s="50"/>
      <c r="U73" s="50"/>
      <c r="V73" s="50"/>
      <c r="W73" s="17"/>
      <c r="X73" s="17"/>
      <c r="Y73" s="17"/>
      <c r="Z73" s="17"/>
      <c r="AA73" s="49"/>
      <c r="AB73" s="17"/>
      <c r="AC73" s="17"/>
      <c r="AD73" s="17"/>
      <c r="AE73" s="17"/>
      <c r="AF73" s="17"/>
      <c r="AG73" s="17"/>
      <c r="AH73" s="16"/>
      <c r="AI73" s="16"/>
      <c r="AJ73" s="16"/>
      <c r="AK73" s="16"/>
      <c r="AL73" s="16"/>
      <c r="AM73" s="16"/>
      <c r="AN73" s="16"/>
      <c r="AO73" s="16"/>
      <c r="AP73" s="16"/>
    </row>
    <row r="74" spans="1:42" x14ac:dyDescent="0.25">
      <c r="A74" s="48"/>
      <c r="B74" s="48"/>
      <c r="C74" s="48"/>
      <c r="D74" s="48"/>
      <c r="E74" s="48"/>
      <c r="F74" s="48"/>
      <c r="G74" s="48"/>
      <c r="H74" s="48"/>
      <c r="I74" s="16"/>
      <c r="J74" s="16"/>
      <c r="K74" s="16"/>
      <c r="L74" s="16"/>
      <c r="M74" s="16"/>
      <c r="N74" s="48"/>
      <c r="O74" s="16"/>
      <c r="P74" s="16"/>
      <c r="Q74" s="16"/>
      <c r="R74" s="16"/>
      <c r="S74" s="16"/>
      <c r="T74" s="50"/>
      <c r="U74" s="50"/>
      <c r="V74" s="50"/>
      <c r="W74" s="17"/>
      <c r="X74" s="17"/>
      <c r="Y74" s="17"/>
      <c r="Z74" s="17"/>
      <c r="AA74" s="49"/>
      <c r="AB74" s="17"/>
      <c r="AC74" s="17"/>
      <c r="AD74" s="17"/>
      <c r="AE74" s="17"/>
      <c r="AF74" s="17"/>
      <c r="AG74" s="17"/>
      <c r="AH74" s="16"/>
      <c r="AI74" s="16"/>
      <c r="AJ74" s="16"/>
      <c r="AK74" s="16"/>
      <c r="AL74" s="16"/>
      <c r="AM74" s="16"/>
      <c r="AN74" s="16"/>
      <c r="AO74" s="16"/>
      <c r="AP74" s="16"/>
    </row>
    <row r="75" spans="1:42" x14ac:dyDescent="0.25">
      <c r="A75" s="48"/>
      <c r="B75" s="48"/>
      <c r="C75" s="48"/>
      <c r="D75" s="48"/>
      <c r="E75" s="48"/>
      <c r="F75" s="48"/>
      <c r="G75" s="48"/>
      <c r="H75" s="48"/>
      <c r="I75" s="16"/>
      <c r="J75" s="16"/>
      <c r="K75" s="16"/>
      <c r="L75" s="16"/>
      <c r="M75" s="16"/>
      <c r="N75" s="48"/>
      <c r="O75" s="16"/>
      <c r="P75" s="16"/>
      <c r="Q75" s="16"/>
      <c r="R75" s="16"/>
      <c r="S75" s="16"/>
      <c r="T75" s="50"/>
      <c r="U75" s="50"/>
      <c r="V75" s="50"/>
      <c r="W75" s="17"/>
      <c r="X75" s="17"/>
      <c r="Y75" s="17"/>
      <c r="Z75" s="17"/>
      <c r="AA75" s="49"/>
      <c r="AB75" s="17"/>
      <c r="AC75" s="17"/>
      <c r="AD75" s="17"/>
      <c r="AE75" s="17"/>
      <c r="AF75" s="17"/>
      <c r="AG75" s="17"/>
      <c r="AH75" s="16"/>
      <c r="AI75" s="16"/>
      <c r="AJ75" s="16"/>
      <c r="AK75" s="16"/>
      <c r="AL75" s="16"/>
      <c r="AM75" s="16"/>
      <c r="AN75" s="16"/>
      <c r="AO75" s="16"/>
      <c r="AP75" s="16"/>
    </row>
    <row r="76" spans="1:42" x14ac:dyDescent="0.25">
      <c r="A76" s="48"/>
      <c r="B76" s="48"/>
      <c r="C76" s="48"/>
      <c r="D76" s="48"/>
      <c r="E76" s="48"/>
      <c r="F76" s="48"/>
      <c r="G76" s="48"/>
      <c r="H76" s="48"/>
      <c r="I76" s="16"/>
      <c r="J76" s="16"/>
      <c r="K76" s="16"/>
      <c r="L76" s="16"/>
      <c r="M76" s="16"/>
      <c r="N76" s="48"/>
      <c r="O76" s="16"/>
      <c r="P76" s="16"/>
      <c r="Q76" s="16"/>
      <c r="R76" s="16"/>
      <c r="S76" s="16"/>
      <c r="T76" s="50"/>
      <c r="U76" s="50"/>
      <c r="V76" s="50"/>
      <c r="W76" s="17"/>
      <c r="X76" s="17"/>
      <c r="Y76" s="17"/>
      <c r="Z76" s="17"/>
      <c r="AA76" s="49"/>
      <c r="AB76" s="17"/>
      <c r="AC76" s="17"/>
      <c r="AD76" s="17"/>
      <c r="AE76" s="17"/>
      <c r="AF76" s="17"/>
      <c r="AG76" s="17"/>
      <c r="AH76" s="16"/>
      <c r="AI76" s="16"/>
      <c r="AJ76" s="16"/>
      <c r="AK76" s="16"/>
      <c r="AL76" s="16"/>
      <c r="AM76" s="16"/>
      <c r="AN76" s="16"/>
      <c r="AO76" s="16"/>
      <c r="AP76" s="16"/>
    </row>
    <row r="77" spans="1:42" x14ac:dyDescent="0.25">
      <c r="A77" s="48"/>
      <c r="B77" s="48"/>
      <c r="C77" s="48"/>
      <c r="D77" s="48"/>
      <c r="E77" s="48"/>
      <c r="F77" s="48"/>
      <c r="G77" s="48"/>
      <c r="H77" s="48"/>
      <c r="I77" s="16"/>
      <c r="J77" s="16"/>
      <c r="K77" s="16"/>
      <c r="L77" s="16"/>
      <c r="M77" s="16"/>
      <c r="N77" s="48"/>
      <c r="O77" s="16"/>
      <c r="P77" s="16"/>
      <c r="Q77" s="16"/>
      <c r="R77" s="16"/>
      <c r="S77" s="16"/>
      <c r="T77" s="50"/>
      <c r="U77" s="50"/>
      <c r="V77" s="50"/>
      <c r="W77" s="17"/>
      <c r="X77" s="17"/>
      <c r="Y77" s="17"/>
      <c r="Z77" s="17"/>
      <c r="AA77" s="49"/>
      <c r="AB77" s="17"/>
      <c r="AC77" s="17"/>
      <c r="AD77" s="17"/>
      <c r="AE77" s="17"/>
      <c r="AF77" s="17"/>
      <c r="AG77" s="17"/>
      <c r="AH77" s="16"/>
      <c r="AI77" s="16"/>
      <c r="AJ77" s="16"/>
      <c r="AK77" s="16"/>
      <c r="AL77" s="16"/>
      <c r="AM77" s="16"/>
      <c r="AN77" s="16"/>
      <c r="AO77" s="16"/>
      <c r="AP77" s="16"/>
    </row>
    <row r="78" spans="1:42" x14ac:dyDescent="0.25">
      <c r="A78" s="48"/>
      <c r="B78" s="48"/>
      <c r="C78" s="48"/>
      <c r="D78" s="48"/>
      <c r="E78" s="48"/>
      <c r="F78" s="48"/>
      <c r="G78" s="48"/>
      <c r="H78" s="48"/>
      <c r="I78" s="16"/>
      <c r="J78" s="16"/>
      <c r="K78" s="16"/>
      <c r="L78" s="16"/>
      <c r="M78" s="16"/>
      <c r="N78" s="48"/>
      <c r="O78" s="16"/>
      <c r="P78" s="16"/>
      <c r="Q78" s="16"/>
      <c r="R78" s="16"/>
      <c r="S78" s="16"/>
      <c r="T78" s="50"/>
      <c r="U78" s="50"/>
      <c r="V78" s="50"/>
      <c r="W78" s="17"/>
      <c r="X78" s="17"/>
      <c r="Y78" s="17"/>
      <c r="Z78" s="17"/>
      <c r="AA78" s="49"/>
      <c r="AB78" s="17"/>
      <c r="AC78" s="17"/>
      <c r="AD78" s="17"/>
      <c r="AE78" s="17"/>
      <c r="AF78" s="17"/>
      <c r="AG78" s="17"/>
      <c r="AH78" s="16"/>
      <c r="AI78" s="16"/>
      <c r="AJ78" s="16"/>
      <c r="AK78" s="16"/>
      <c r="AL78" s="16"/>
      <c r="AM78" s="16"/>
      <c r="AN78" s="16"/>
      <c r="AO78" s="16"/>
      <c r="AP78" s="16"/>
    </row>
    <row r="79" spans="1:42" x14ac:dyDescent="0.25">
      <c r="A79" s="48"/>
      <c r="B79" s="48"/>
      <c r="C79" s="48"/>
      <c r="D79" s="48"/>
      <c r="E79" s="48"/>
      <c r="F79" s="48"/>
      <c r="G79" s="48"/>
      <c r="H79" s="48"/>
      <c r="I79" s="16"/>
      <c r="J79" s="16"/>
      <c r="K79" s="16"/>
      <c r="L79" s="16"/>
      <c r="M79" s="16"/>
      <c r="N79" s="48"/>
      <c r="O79" s="16"/>
      <c r="P79" s="16"/>
      <c r="Q79" s="16"/>
      <c r="R79" s="16"/>
      <c r="S79" s="16"/>
      <c r="T79" s="50"/>
      <c r="U79" s="50"/>
      <c r="V79" s="50"/>
      <c r="W79" s="17"/>
      <c r="X79" s="17"/>
      <c r="Y79" s="17"/>
      <c r="Z79" s="17"/>
      <c r="AA79" s="49"/>
      <c r="AB79" s="17"/>
      <c r="AC79" s="17"/>
      <c r="AD79" s="17"/>
      <c r="AE79" s="17"/>
      <c r="AF79" s="17"/>
      <c r="AG79" s="17"/>
      <c r="AH79" s="16"/>
      <c r="AI79" s="16"/>
      <c r="AJ79" s="16"/>
      <c r="AK79" s="16"/>
      <c r="AL79" s="16"/>
      <c r="AM79" s="16"/>
      <c r="AN79" s="16"/>
      <c r="AO79" s="16"/>
      <c r="AP79" s="16"/>
    </row>
    <row r="80" spans="1:42" x14ac:dyDescent="0.25">
      <c r="A80" s="55" t="e">
        <f>#REF!</f>
        <v>#REF!</v>
      </c>
      <c r="B80" s="55" t="e">
        <f>#REF!</f>
        <v>#REF!</v>
      </c>
      <c r="C80" s="55" t="e">
        <f>#REF!</f>
        <v>#REF!</v>
      </c>
      <c r="D80" s="55" t="e">
        <f>#REF!</f>
        <v>#REF!</v>
      </c>
      <c r="E80" s="55" t="e">
        <f>#REF!</f>
        <v>#REF!</v>
      </c>
      <c r="F80" s="55" t="e">
        <f>#REF!</f>
        <v>#REF!</v>
      </c>
      <c r="G80" s="55" t="e">
        <f>#REF!</f>
        <v>#REF!</v>
      </c>
      <c r="H80" s="55" t="e">
        <f>#REF!</f>
        <v>#REF!</v>
      </c>
    </row>
  </sheetData>
  <sheetProtection algorithmName="SHA-512" hashValue="azSHUVHPZRYIfXCBA42mOPm6xmh0kZP2zn3hZnvrlx8hR/tXZV14xoje7L5gNNJTEROu3TuvPHv3l6JDaRZEvQ==" saltValue="9+2EvqmXI4Xxqf1BfPRMLg=="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13"/>
  <sheetViews>
    <sheetView topLeftCell="A4" zoomScale="75" zoomScaleNormal="75" workbookViewId="0">
      <pane ySplit="5" topLeftCell="A9" activePane="bottomLeft" state="frozen"/>
      <selection activeCell="A4" sqref="A4"/>
      <selection pane="bottomLeft" activeCell="J10" sqref="J10"/>
    </sheetView>
  </sheetViews>
  <sheetFormatPr baseColWidth="10" defaultRowHeight="15" x14ac:dyDescent="0.25"/>
  <cols>
    <col min="1" max="1" width="12" style="1" customWidth="1"/>
    <col min="2" max="2" width="13.5703125" style="1" customWidth="1"/>
    <col min="3" max="3" width="18.5703125" style="1" customWidth="1"/>
    <col min="4" max="4" width="11.42578125" style="1"/>
    <col min="5" max="5" width="18.28515625" style="1" customWidth="1"/>
    <col min="6" max="6" width="17.7109375" style="1" customWidth="1"/>
    <col min="7" max="7" width="14.42578125" style="1" customWidth="1"/>
    <col min="8" max="8" width="26.85546875" style="1" customWidth="1"/>
    <col min="9" max="9" width="19" style="1" customWidth="1"/>
    <col min="10" max="10" width="20" style="1" customWidth="1"/>
    <col min="11" max="11" width="20.42578125" style="1" customWidth="1"/>
    <col min="12" max="12" width="15.7109375" style="1" customWidth="1"/>
    <col min="13" max="13" width="16.5703125" style="1" customWidth="1"/>
    <col min="14" max="14" width="17.85546875" style="1" customWidth="1"/>
    <col min="15" max="15" width="13.28515625" style="1" customWidth="1"/>
    <col min="16" max="16" width="13.5703125" style="1" customWidth="1"/>
    <col min="17" max="17" width="21.5703125" style="1" customWidth="1"/>
    <col min="18" max="18" width="23.85546875" style="69" customWidth="1"/>
    <col min="19"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717">
        <v>2013</v>
      </c>
      <c r="B4" s="717"/>
      <c r="C4" s="717"/>
      <c r="D4" s="717"/>
      <c r="E4" s="717"/>
      <c r="F4" s="717"/>
      <c r="G4" s="717"/>
      <c r="H4" s="717"/>
      <c r="I4" s="717"/>
      <c r="J4" s="717"/>
      <c r="K4" s="717"/>
      <c r="L4" s="717"/>
      <c r="M4" s="717"/>
      <c r="N4" s="717"/>
      <c r="O4" s="717"/>
      <c r="P4" s="168"/>
      <c r="Q4" s="168"/>
    </row>
    <row r="5" spans="1:97" x14ac:dyDescent="0.25">
      <c r="A5" s="193"/>
      <c r="B5" s="193"/>
      <c r="C5" s="193"/>
      <c r="D5" s="193"/>
      <c r="E5" s="193"/>
      <c r="F5" s="193"/>
      <c r="G5" s="193"/>
      <c r="H5" s="193"/>
      <c r="I5" s="193"/>
      <c r="J5" s="193"/>
      <c r="K5" s="193"/>
      <c r="L5" s="194"/>
      <c r="M5" s="205"/>
      <c r="N5" s="182"/>
      <c r="O5" s="182"/>
      <c r="P5" s="168"/>
      <c r="Q5" s="168"/>
    </row>
    <row r="6" spans="1:97" x14ac:dyDescent="0.25">
      <c r="A6" s="183" t="s">
        <v>4</v>
      </c>
      <c r="B6" s="712" t="s">
        <v>1872</v>
      </c>
      <c r="C6" s="712"/>
      <c r="D6" s="712"/>
      <c r="E6" s="712"/>
      <c r="F6" s="712"/>
      <c r="G6" s="712"/>
      <c r="H6" s="712"/>
      <c r="I6" s="712"/>
      <c r="J6" s="712"/>
      <c r="K6" s="712"/>
      <c r="L6" s="712"/>
      <c r="M6" s="712"/>
      <c r="N6" s="712"/>
      <c r="O6" s="712"/>
      <c r="P6" s="168"/>
      <c r="Q6" s="168"/>
    </row>
    <row r="7" spans="1:97" ht="15" customHeight="1" x14ac:dyDescent="0.25">
      <c r="A7" s="637" t="s">
        <v>6</v>
      </c>
      <c r="B7" s="637" t="s">
        <v>7</v>
      </c>
      <c r="C7" s="637" t="s">
        <v>8</v>
      </c>
      <c r="D7" s="637" t="s">
        <v>9</v>
      </c>
      <c r="E7" s="637" t="s">
        <v>10</v>
      </c>
      <c r="F7" s="637" t="s">
        <v>11</v>
      </c>
      <c r="G7" s="637" t="s">
        <v>12</v>
      </c>
      <c r="H7" s="637" t="s">
        <v>13</v>
      </c>
      <c r="I7" s="643" t="s">
        <v>14</v>
      </c>
      <c r="J7" s="643" t="s">
        <v>15</v>
      </c>
      <c r="K7" s="637" t="s">
        <v>16</v>
      </c>
      <c r="L7" s="637" t="s">
        <v>17</v>
      </c>
      <c r="M7" s="639" t="s">
        <v>18</v>
      </c>
      <c r="N7" s="639" t="s">
        <v>19</v>
      </c>
      <c r="O7" s="639" t="s">
        <v>20</v>
      </c>
      <c r="P7" s="639" t="s">
        <v>21</v>
      </c>
      <c r="Q7" s="641" t="s">
        <v>22</v>
      </c>
    </row>
    <row r="8" spans="1:97" ht="32.25" customHeight="1" x14ac:dyDescent="0.25">
      <c r="A8" s="638"/>
      <c r="B8" s="638"/>
      <c r="C8" s="638"/>
      <c r="D8" s="638"/>
      <c r="E8" s="638"/>
      <c r="F8" s="638"/>
      <c r="G8" s="638"/>
      <c r="H8" s="638"/>
      <c r="I8" s="644"/>
      <c r="J8" s="644"/>
      <c r="K8" s="638"/>
      <c r="L8" s="638"/>
      <c r="M8" s="640"/>
      <c r="N8" s="640"/>
      <c r="O8" s="640"/>
      <c r="P8" s="640"/>
      <c r="Q8" s="642"/>
      <c r="R8" s="1"/>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110.25" customHeight="1" x14ac:dyDescent="0.25">
      <c r="A9" s="37" t="s">
        <v>23</v>
      </c>
      <c r="B9" s="37" t="s">
        <v>1146</v>
      </c>
      <c r="C9" s="37" t="s">
        <v>1147</v>
      </c>
      <c r="D9" s="37">
        <v>212350000</v>
      </c>
      <c r="E9" s="36" t="s">
        <v>1910</v>
      </c>
      <c r="F9" s="130" t="s">
        <v>1873</v>
      </c>
      <c r="G9" s="36" t="s">
        <v>1874</v>
      </c>
      <c r="H9" s="37" t="s">
        <v>1875</v>
      </c>
      <c r="I9" s="36">
        <v>3000000000</v>
      </c>
      <c r="J9" s="170"/>
      <c r="K9" s="36" t="s">
        <v>1911</v>
      </c>
      <c r="L9" s="363">
        <v>111300</v>
      </c>
      <c r="M9" s="364"/>
      <c r="N9" s="365"/>
      <c r="O9" s="364"/>
      <c r="P9" s="366"/>
      <c r="Q9" s="36" t="s">
        <v>1912</v>
      </c>
      <c r="R9" s="14"/>
      <c r="U9" s="9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109.5" customHeight="1" x14ac:dyDescent="0.25">
      <c r="A10" s="37" t="s">
        <v>23</v>
      </c>
      <c r="B10" s="37" t="s">
        <v>32</v>
      </c>
      <c r="C10" s="37" t="s">
        <v>1898</v>
      </c>
      <c r="D10" s="37">
        <v>214620000</v>
      </c>
      <c r="E10" s="36" t="s">
        <v>1199</v>
      </c>
      <c r="F10" s="130" t="s">
        <v>1899</v>
      </c>
      <c r="G10" s="36" t="s">
        <v>1900</v>
      </c>
      <c r="H10" s="37" t="s">
        <v>1901</v>
      </c>
      <c r="I10" s="37"/>
      <c r="J10" s="37"/>
      <c r="K10" s="36" t="s">
        <v>1913</v>
      </c>
      <c r="L10" s="363">
        <v>6257</v>
      </c>
      <c r="M10" s="364"/>
      <c r="N10" s="364"/>
      <c r="O10" s="363">
        <v>4533</v>
      </c>
      <c r="P10" s="364"/>
      <c r="Q10" s="36" t="s">
        <v>1914</v>
      </c>
      <c r="R10" s="14"/>
      <c r="U10" s="9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109.5" customHeight="1" x14ac:dyDescent="0.25">
      <c r="A11" s="37"/>
      <c r="B11" s="37"/>
      <c r="C11" s="37"/>
      <c r="D11" s="37"/>
      <c r="E11" s="36"/>
      <c r="F11" s="130"/>
      <c r="G11" s="36"/>
      <c r="H11" s="37"/>
      <c r="I11" s="37"/>
      <c r="J11" s="37"/>
      <c r="K11" s="367" t="s">
        <v>1915</v>
      </c>
      <c r="L11" s="368">
        <v>420055</v>
      </c>
      <c r="M11" s="369"/>
      <c r="N11" s="364"/>
      <c r="O11" s="368">
        <v>264693</v>
      </c>
      <c r="P11" s="364"/>
      <c r="Q11" s="36" t="s">
        <v>1916</v>
      </c>
      <c r="R11" s="14"/>
      <c r="U11" s="97"/>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109.5" customHeight="1" x14ac:dyDescent="0.25">
      <c r="A12" s="37"/>
      <c r="B12" s="37"/>
      <c r="C12" s="37"/>
      <c r="D12" s="37"/>
      <c r="E12" s="36"/>
      <c r="F12" s="130"/>
      <c r="G12" s="36"/>
      <c r="H12" s="37"/>
      <c r="I12" s="37"/>
      <c r="J12" s="37"/>
      <c r="K12" s="367" t="s">
        <v>1917</v>
      </c>
      <c r="L12" s="370">
        <v>2186094</v>
      </c>
      <c r="M12" s="369"/>
      <c r="N12" s="364"/>
      <c r="O12" s="370">
        <v>1371288</v>
      </c>
      <c r="P12" s="370"/>
      <c r="Q12" s="36" t="s">
        <v>1914</v>
      </c>
      <c r="R12" s="14"/>
      <c r="U12" s="9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80.25" customHeight="1" x14ac:dyDescent="0.25">
      <c r="A13" s="37" t="s">
        <v>483</v>
      </c>
      <c r="B13" s="37" t="s">
        <v>550</v>
      </c>
      <c r="C13" s="37" t="s">
        <v>1904</v>
      </c>
      <c r="D13" s="37">
        <v>241330000</v>
      </c>
      <c r="E13" s="36" t="s">
        <v>1918</v>
      </c>
      <c r="F13" s="130" t="s">
        <v>1905</v>
      </c>
      <c r="G13" s="36" t="s">
        <v>1906</v>
      </c>
      <c r="H13" s="37" t="s">
        <v>1907</v>
      </c>
      <c r="I13" s="37"/>
      <c r="J13" s="37"/>
      <c r="K13" s="37" t="s">
        <v>1919</v>
      </c>
      <c r="L13" s="371"/>
      <c r="M13" s="365"/>
      <c r="N13" s="364"/>
      <c r="O13" s="364"/>
      <c r="P13" s="364"/>
      <c r="Q13" s="36"/>
      <c r="R13" s="14"/>
      <c r="U13" s="97"/>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sheetData>
  <sheetProtection algorithmName="SHA-512" hashValue="ZQYWexrRhcRLwnwsDapKYnP06dmU23zC23CanAmkEkblgbh1x83JDC3GuwOiNjWhuTzd5GoxUIJKUQEpn8s+fw==" saltValue="GREYMek6PhrDTyHQzOiNhw==" spinCount="100000" sheet="1" objects="1" scenarios="1" insertRows="0"/>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9"/>
  <sheetViews>
    <sheetView showZeros="0" topLeftCell="A4" zoomScale="91" zoomScaleNormal="91" workbookViewId="0">
      <pane ySplit="5" topLeftCell="A9" activePane="bottomLeft" state="frozen"/>
      <selection activeCell="A4" sqref="A4"/>
      <selection pane="bottomLeft" activeCell="G10" sqref="G10"/>
    </sheetView>
  </sheetViews>
  <sheetFormatPr baseColWidth="10" defaultRowHeight="15" x14ac:dyDescent="0.25"/>
  <cols>
    <col min="1" max="1" width="11.140625" style="1" customWidth="1"/>
    <col min="2" max="2" width="14.28515625" style="1" customWidth="1"/>
    <col min="3" max="3" width="14" style="1" customWidth="1"/>
    <col min="4" max="4" width="10.28515625" style="1" customWidth="1"/>
    <col min="5" max="5" width="15.140625" style="1" customWidth="1"/>
    <col min="6" max="6" width="12.5703125" style="1" customWidth="1"/>
    <col min="7" max="7" width="19.28515625" style="1" customWidth="1"/>
    <col min="8" max="8" width="14.140625" style="1" customWidth="1"/>
    <col min="9" max="9" width="15.85546875" style="1" customWidth="1"/>
    <col min="10" max="10" width="15.140625" style="1" customWidth="1"/>
    <col min="11" max="11" width="13.42578125" style="1" customWidth="1"/>
    <col min="12" max="12" width="15.85546875" style="1" customWidth="1"/>
    <col min="13" max="13" width="12.140625" style="1" customWidth="1"/>
    <col min="14" max="14" width="13" style="1" customWidth="1"/>
    <col min="15" max="16" width="13.140625" style="1" customWidth="1"/>
    <col min="17" max="17" width="13.7109375" style="1" customWidth="1"/>
    <col min="18" max="18" width="13.85546875" style="1" customWidth="1"/>
    <col min="19" max="19" width="12" style="1" customWidth="1"/>
    <col min="20" max="20" width="18.140625" style="1" customWidth="1"/>
    <col min="21" max="21" width="9.28515625" style="1" customWidth="1"/>
    <col min="22" max="22" width="13.42578125" style="1" customWidth="1"/>
    <col min="23" max="24" width="14.57031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717" t="s">
        <v>1</v>
      </c>
      <c r="B2" s="717"/>
      <c r="C2" s="717"/>
      <c r="D2" s="717"/>
      <c r="E2" s="717"/>
      <c r="F2" s="717"/>
      <c r="G2" s="717"/>
      <c r="H2" s="717"/>
      <c r="I2" s="717"/>
      <c r="J2" s="717"/>
      <c r="K2" s="717"/>
      <c r="L2" s="717"/>
      <c r="M2" s="717"/>
      <c r="N2" s="717"/>
      <c r="O2" s="717"/>
      <c r="P2" s="717"/>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42" x14ac:dyDescent="0.25">
      <c r="A3" s="717" t="s">
        <v>111</v>
      </c>
      <c r="B3" s="717"/>
      <c r="C3" s="717"/>
      <c r="D3" s="717"/>
      <c r="E3" s="717"/>
      <c r="F3" s="717"/>
      <c r="G3" s="717"/>
      <c r="H3" s="717"/>
      <c r="I3" s="717"/>
      <c r="J3" s="717"/>
      <c r="K3" s="717"/>
      <c r="L3" s="717"/>
      <c r="M3" s="717"/>
      <c r="N3" s="717"/>
      <c r="O3" s="717"/>
      <c r="P3" s="717"/>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1872</v>
      </c>
      <c r="D5" s="175"/>
      <c r="E5" s="175"/>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241"/>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72" x14ac:dyDescent="0.25">
      <c r="A9" s="28" t="s">
        <v>23</v>
      </c>
      <c r="B9" s="28" t="s">
        <v>1146</v>
      </c>
      <c r="C9" s="28" t="s">
        <v>1147</v>
      </c>
      <c r="D9" s="28">
        <v>212350000</v>
      </c>
      <c r="E9" s="29" t="s">
        <v>1873</v>
      </c>
      <c r="F9" s="28" t="s">
        <v>1874</v>
      </c>
      <c r="G9" s="35" t="s">
        <v>1875</v>
      </c>
      <c r="H9" s="30">
        <v>2500000000</v>
      </c>
      <c r="I9" s="32">
        <v>5500000000</v>
      </c>
      <c r="J9" s="32"/>
      <c r="K9" s="32">
        <v>0</v>
      </c>
      <c r="L9" s="32"/>
      <c r="M9" s="32"/>
      <c r="N9" s="30">
        <f t="shared" ref="N9:P10" si="0">H9+K9</f>
        <v>2500000000</v>
      </c>
      <c r="O9" s="32">
        <f t="shared" si="0"/>
        <v>5500000000</v>
      </c>
      <c r="P9" s="32">
        <f t="shared" si="0"/>
        <v>0</v>
      </c>
      <c r="Q9" s="32">
        <v>674801642</v>
      </c>
      <c r="R9" s="32"/>
      <c r="S9" s="32">
        <f>Q9+R9</f>
        <v>674801642</v>
      </c>
      <c r="T9" s="33">
        <v>0</v>
      </c>
      <c r="U9" s="33">
        <v>0</v>
      </c>
      <c r="V9" s="33">
        <v>0</v>
      </c>
      <c r="W9" s="28"/>
      <c r="X9" s="28"/>
      <c r="Y9" s="28"/>
      <c r="Z9" s="28"/>
      <c r="AA9" s="28">
        <v>0</v>
      </c>
      <c r="AB9" s="28"/>
      <c r="AC9" s="28"/>
      <c r="AD9" s="37"/>
      <c r="AE9" s="37">
        <v>0</v>
      </c>
      <c r="AF9" s="37">
        <v>0</v>
      </c>
      <c r="AG9" s="37">
        <v>0</v>
      </c>
      <c r="AH9" s="37">
        <v>0</v>
      </c>
      <c r="AI9" s="37">
        <v>0</v>
      </c>
      <c r="AJ9" s="37">
        <v>0</v>
      </c>
      <c r="AK9" s="37">
        <v>0</v>
      </c>
      <c r="AL9" s="37">
        <v>0</v>
      </c>
      <c r="AM9" s="37">
        <v>0</v>
      </c>
      <c r="AN9" s="37">
        <v>0</v>
      </c>
      <c r="AO9" s="37">
        <v>0</v>
      </c>
      <c r="AP9" s="37">
        <v>0</v>
      </c>
    </row>
    <row r="10" spans="1:42" ht="101.25" x14ac:dyDescent="0.25">
      <c r="A10" s="28">
        <v>0</v>
      </c>
      <c r="B10" s="28">
        <v>0</v>
      </c>
      <c r="C10" s="28">
        <v>0</v>
      </c>
      <c r="D10" s="28">
        <v>0</v>
      </c>
      <c r="E10" s="29">
        <v>0</v>
      </c>
      <c r="F10" s="28">
        <v>0</v>
      </c>
      <c r="G10" s="28">
        <v>0</v>
      </c>
      <c r="H10" s="30">
        <v>0</v>
      </c>
      <c r="I10" s="40"/>
      <c r="J10" s="40"/>
      <c r="K10" s="40"/>
      <c r="L10" s="40"/>
      <c r="M10" s="40"/>
      <c r="N10" s="30">
        <f t="shared" si="0"/>
        <v>0</v>
      </c>
      <c r="O10" s="32">
        <f t="shared" si="0"/>
        <v>0</v>
      </c>
      <c r="P10" s="32">
        <f t="shared" si="0"/>
        <v>0</v>
      </c>
      <c r="Q10" s="40"/>
      <c r="R10" s="40"/>
      <c r="S10" s="32">
        <f>Q10+R10</f>
        <v>0</v>
      </c>
      <c r="T10" s="372" t="s">
        <v>1876</v>
      </c>
      <c r="U10" s="373" t="s">
        <v>522</v>
      </c>
      <c r="V10" s="373">
        <v>1</v>
      </c>
      <c r="W10" s="373"/>
      <c r="X10" s="36"/>
      <c r="Y10" s="374">
        <v>0.6</v>
      </c>
      <c r="Z10" s="36"/>
      <c r="AA10" s="375">
        <v>360</v>
      </c>
      <c r="AB10" s="375">
        <v>180</v>
      </c>
      <c r="AC10" s="36"/>
      <c r="AD10" s="372" t="s">
        <v>1877</v>
      </c>
      <c r="AE10" s="376" t="s">
        <v>192</v>
      </c>
      <c r="AF10" s="376" t="s">
        <v>192</v>
      </c>
      <c r="AG10" s="376" t="s">
        <v>192</v>
      </c>
      <c r="AH10" s="376" t="s">
        <v>192</v>
      </c>
      <c r="AI10" s="376" t="s">
        <v>192</v>
      </c>
      <c r="AJ10" s="376" t="s">
        <v>192</v>
      </c>
      <c r="AK10" s="376" t="s">
        <v>192</v>
      </c>
      <c r="AL10" s="376" t="s">
        <v>192</v>
      </c>
      <c r="AM10" s="376" t="s">
        <v>192</v>
      </c>
      <c r="AN10" s="376" t="s">
        <v>192</v>
      </c>
      <c r="AO10" s="376" t="s">
        <v>192</v>
      </c>
      <c r="AP10" s="376" t="s">
        <v>192</v>
      </c>
    </row>
    <row r="11" spans="1:42" ht="90" x14ac:dyDescent="0.25">
      <c r="A11" s="28"/>
      <c r="B11" s="28"/>
      <c r="C11" s="28"/>
      <c r="D11" s="28"/>
      <c r="E11" s="29"/>
      <c r="F11" s="28"/>
      <c r="G11" s="28"/>
      <c r="H11" s="30"/>
      <c r="I11" s="40"/>
      <c r="J11" s="40"/>
      <c r="K11" s="40"/>
      <c r="L11" s="40"/>
      <c r="M11" s="40"/>
      <c r="N11" s="30"/>
      <c r="O11" s="32"/>
      <c r="P11" s="32"/>
      <c r="Q11" s="40"/>
      <c r="R11" s="40"/>
      <c r="S11" s="32"/>
      <c r="T11" s="372" t="s">
        <v>1878</v>
      </c>
      <c r="U11" s="373" t="s">
        <v>522</v>
      </c>
      <c r="V11" s="373">
        <v>1</v>
      </c>
      <c r="W11" s="373"/>
      <c r="X11" s="36"/>
      <c r="Y11" s="374">
        <v>0.75</v>
      </c>
      <c r="Z11" s="36"/>
      <c r="AA11" s="375">
        <v>360</v>
      </c>
      <c r="AB11" s="375">
        <v>180</v>
      </c>
      <c r="AC11" s="36"/>
      <c r="AD11" s="372" t="s">
        <v>1879</v>
      </c>
      <c r="AE11" s="376" t="s">
        <v>192</v>
      </c>
      <c r="AF11" s="376" t="s">
        <v>192</v>
      </c>
      <c r="AG11" s="376" t="s">
        <v>192</v>
      </c>
      <c r="AH11" s="376" t="s">
        <v>192</v>
      </c>
      <c r="AI11" s="376" t="s">
        <v>192</v>
      </c>
      <c r="AJ11" s="376" t="s">
        <v>192</v>
      </c>
      <c r="AK11" s="376" t="s">
        <v>192</v>
      </c>
      <c r="AL11" s="376" t="s">
        <v>192</v>
      </c>
      <c r="AM11" s="376" t="s">
        <v>192</v>
      </c>
      <c r="AN11" s="376" t="s">
        <v>192</v>
      </c>
      <c r="AO11" s="376" t="s">
        <v>192</v>
      </c>
      <c r="AP11" s="376" t="s">
        <v>192</v>
      </c>
    </row>
    <row r="12" spans="1:42" ht="132" customHeight="1" x14ac:dyDescent="0.25">
      <c r="A12" s="28"/>
      <c r="B12" s="28"/>
      <c r="C12" s="28"/>
      <c r="D12" s="28"/>
      <c r="E12" s="29"/>
      <c r="F12" s="28"/>
      <c r="G12" s="28"/>
      <c r="H12" s="30"/>
      <c r="I12" s="40"/>
      <c r="J12" s="40"/>
      <c r="K12" s="40"/>
      <c r="L12" s="40"/>
      <c r="M12" s="40"/>
      <c r="N12" s="30"/>
      <c r="O12" s="32"/>
      <c r="P12" s="32"/>
      <c r="Q12" s="40"/>
      <c r="R12" s="40"/>
      <c r="S12" s="32"/>
      <c r="T12" s="372" t="s">
        <v>1880</v>
      </c>
      <c r="U12" s="373" t="s">
        <v>522</v>
      </c>
      <c r="V12" s="373">
        <v>1</v>
      </c>
      <c r="W12" s="373"/>
      <c r="X12" s="36"/>
      <c r="Y12" s="375">
        <v>0.5</v>
      </c>
      <c r="Z12" s="36"/>
      <c r="AA12" s="373">
        <v>360</v>
      </c>
      <c r="AB12" s="373">
        <v>180</v>
      </c>
      <c r="AC12" s="36"/>
      <c r="AD12" s="36"/>
      <c r="AE12" s="376" t="s">
        <v>192</v>
      </c>
      <c r="AF12" s="376" t="s">
        <v>192</v>
      </c>
      <c r="AG12" s="376" t="s">
        <v>192</v>
      </c>
      <c r="AH12" s="376" t="s">
        <v>192</v>
      </c>
      <c r="AI12" s="376" t="s">
        <v>192</v>
      </c>
      <c r="AJ12" s="376" t="s">
        <v>192</v>
      </c>
      <c r="AK12" s="376" t="s">
        <v>192</v>
      </c>
      <c r="AL12" s="376" t="s">
        <v>192</v>
      </c>
      <c r="AM12" s="376" t="s">
        <v>192</v>
      </c>
      <c r="AN12" s="376" t="s">
        <v>192</v>
      </c>
      <c r="AO12" s="376" t="s">
        <v>192</v>
      </c>
      <c r="AP12" s="376" t="s">
        <v>192</v>
      </c>
    </row>
    <row r="13" spans="1:42" ht="135" x14ac:dyDescent="0.25">
      <c r="A13" s="28"/>
      <c r="B13" s="28"/>
      <c r="C13" s="28"/>
      <c r="D13" s="28"/>
      <c r="E13" s="29"/>
      <c r="F13" s="28"/>
      <c r="G13" s="28"/>
      <c r="H13" s="30"/>
      <c r="I13" s="40"/>
      <c r="J13" s="40"/>
      <c r="K13" s="40"/>
      <c r="L13" s="40"/>
      <c r="M13" s="40"/>
      <c r="N13" s="30"/>
      <c r="O13" s="32"/>
      <c r="P13" s="32"/>
      <c r="Q13" s="40"/>
      <c r="R13" s="40"/>
      <c r="S13" s="32"/>
      <c r="T13" s="372" t="s">
        <v>1881</v>
      </c>
      <c r="U13" s="373" t="s">
        <v>522</v>
      </c>
      <c r="V13" s="373">
        <v>1</v>
      </c>
      <c r="W13" s="373"/>
      <c r="X13" s="36"/>
      <c r="Y13" s="375">
        <v>0.5</v>
      </c>
      <c r="Z13" s="36"/>
      <c r="AA13" s="373">
        <v>360</v>
      </c>
      <c r="AB13" s="373">
        <v>180</v>
      </c>
      <c r="AC13" s="36"/>
      <c r="AD13" s="372" t="s">
        <v>1882</v>
      </c>
      <c r="AE13" s="376" t="s">
        <v>192</v>
      </c>
      <c r="AF13" s="376" t="s">
        <v>192</v>
      </c>
      <c r="AG13" s="376" t="s">
        <v>192</v>
      </c>
      <c r="AH13" s="376" t="s">
        <v>192</v>
      </c>
      <c r="AI13" s="376" t="s">
        <v>192</v>
      </c>
      <c r="AJ13" s="376" t="s">
        <v>192</v>
      </c>
      <c r="AK13" s="376" t="s">
        <v>192</v>
      </c>
      <c r="AL13" s="376" t="s">
        <v>192</v>
      </c>
      <c r="AM13" s="376" t="s">
        <v>192</v>
      </c>
      <c r="AN13" s="376" t="s">
        <v>192</v>
      </c>
      <c r="AO13" s="376" t="s">
        <v>192</v>
      </c>
      <c r="AP13" s="376" t="s">
        <v>192</v>
      </c>
    </row>
    <row r="14" spans="1:42" ht="78.75" x14ac:dyDescent="0.25">
      <c r="A14" s="28"/>
      <c r="B14" s="28"/>
      <c r="C14" s="28"/>
      <c r="D14" s="28"/>
      <c r="E14" s="29"/>
      <c r="F14" s="28"/>
      <c r="G14" s="28"/>
      <c r="H14" s="30"/>
      <c r="I14" s="40"/>
      <c r="J14" s="40"/>
      <c r="K14" s="40"/>
      <c r="L14" s="40"/>
      <c r="M14" s="40"/>
      <c r="N14" s="30"/>
      <c r="O14" s="32"/>
      <c r="P14" s="32"/>
      <c r="Q14" s="40"/>
      <c r="R14" s="40"/>
      <c r="S14" s="32"/>
      <c r="T14" s="372" t="s">
        <v>1883</v>
      </c>
      <c r="U14" s="373" t="s">
        <v>522</v>
      </c>
      <c r="V14" s="373">
        <v>4</v>
      </c>
      <c r="W14" s="373"/>
      <c r="X14" s="36"/>
      <c r="Y14" s="375">
        <v>0.1</v>
      </c>
      <c r="Z14" s="36"/>
      <c r="AA14" s="373">
        <v>360</v>
      </c>
      <c r="AB14" s="373">
        <v>180</v>
      </c>
      <c r="AC14" s="36"/>
      <c r="AD14" s="372" t="s">
        <v>1884</v>
      </c>
      <c r="AE14" s="376" t="s">
        <v>192</v>
      </c>
      <c r="AF14" s="376" t="s">
        <v>192</v>
      </c>
      <c r="AG14" s="376" t="s">
        <v>192</v>
      </c>
      <c r="AH14" s="376" t="s">
        <v>192</v>
      </c>
      <c r="AI14" s="376" t="s">
        <v>192</v>
      </c>
      <c r="AJ14" s="376" t="s">
        <v>192</v>
      </c>
      <c r="AK14" s="376" t="s">
        <v>192</v>
      </c>
      <c r="AL14" s="376" t="s">
        <v>192</v>
      </c>
      <c r="AM14" s="376" t="s">
        <v>192</v>
      </c>
      <c r="AN14" s="376" t="s">
        <v>192</v>
      </c>
      <c r="AO14" s="376" t="s">
        <v>192</v>
      </c>
      <c r="AP14" s="376" t="s">
        <v>192</v>
      </c>
    </row>
    <row r="15" spans="1:42" ht="56.25" x14ac:dyDescent="0.25">
      <c r="A15" s="28"/>
      <c r="B15" s="28"/>
      <c r="C15" s="28"/>
      <c r="D15" s="28"/>
      <c r="E15" s="29"/>
      <c r="F15" s="28"/>
      <c r="G15" s="28"/>
      <c r="H15" s="30"/>
      <c r="I15" s="40"/>
      <c r="J15" s="40"/>
      <c r="K15" s="40"/>
      <c r="L15" s="40"/>
      <c r="M15" s="40"/>
      <c r="N15" s="30"/>
      <c r="O15" s="32"/>
      <c r="P15" s="32"/>
      <c r="Q15" s="40"/>
      <c r="R15" s="40"/>
      <c r="S15" s="32"/>
      <c r="T15" s="372" t="s">
        <v>1885</v>
      </c>
      <c r="U15" s="373" t="s">
        <v>522</v>
      </c>
      <c r="V15" s="375">
        <v>1</v>
      </c>
      <c r="W15" s="373"/>
      <c r="X15" s="36"/>
      <c r="Y15" s="36"/>
      <c r="Z15" s="36"/>
      <c r="AA15" s="373">
        <v>360</v>
      </c>
      <c r="AB15" s="373">
        <v>180</v>
      </c>
      <c r="AC15" s="36"/>
      <c r="AD15" s="372" t="s">
        <v>1886</v>
      </c>
      <c r="AE15" s="376" t="s">
        <v>192</v>
      </c>
      <c r="AF15" s="376" t="s">
        <v>192</v>
      </c>
      <c r="AG15" s="376" t="s">
        <v>192</v>
      </c>
      <c r="AH15" s="376" t="s">
        <v>192</v>
      </c>
      <c r="AI15" s="376" t="s">
        <v>192</v>
      </c>
      <c r="AJ15" s="376" t="s">
        <v>192</v>
      </c>
      <c r="AK15" s="376" t="s">
        <v>192</v>
      </c>
      <c r="AL15" s="376" t="s">
        <v>192</v>
      </c>
      <c r="AM15" s="376" t="s">
        <v>192</v>
      </c>
      <c r="AN15" s="376" t="s">
        <v>192</v>
      </c>
      <c r="AO15" s="376" t="s">
        <v>192</v>
      </c>
      <c r="AP15" s="376" t="s">
        <v>192</v>
      </c>
    </row>
    <row r="16" spans="1:42" ht="56.25" x14ac:dyDescent="0.25">
      <c r="A16" s="28"/>
      <c r="B16" s="28"/>
      <c r="C16" s="28"/>
      <c r="D16" s="28"/>
      <c r="E16" s="29"/>
      <c r="F16" s="28"/>
      <c r="G16" s="28"/>
      <c r="H16" s="30"/>
      <c r="I16" s="40"/>
      <c r="J16" s="40"/>
      <c r="K16" s="40"/>
      <c r="L16" s="40"/>
      <c r="M16" s="40"/>
      <c r="N16" s="30"/>
      <c r="O16" s="32"/>
      <c r="P16" s="32"/>
      <c r="Q16" s="40"/>
      <c r="R16" s="40"/>
      <c r="S16" s="32"/>
      <c r="T16" s="372" t="s">
        <v>1887</v>
      </c>
      <c r="U16" s="373" t="s">
        <v>522</v>
      </c>
      <c r="V16" s="375">
        <v>200</v>
      </c>
      <c r="W16" s="373"/>
      <c r="X16" s="36"/>
      <c r="Y16" s="377">
        <v>96</v>
      </c>
      <c r="Z16" s="36"/>
      <c r="AA16" s="373">
        <v>360</v>
      </c>
      <c r="AB16" s="373">
        <v>180</v>
      </c>
      <c r="AC16" s="36"/>
      <c r="AD16" s="364"/>
      <c r="AE16" s="376" t="s">
        <v>192</v>
      </c>
      <c r="AF16" s="376" t="s">
        <v>192</v>
      </c>
      <c r="AG16" s="376" t="s">
        <v>192</v>
      </c>
      <c r="AH16" s="376" t="s">
        <v>192</v>
      </c>
      <c r="AI16" s="376" t="s">
        <v>192</v>
      </c>
      <c r="AJ16" s="376" t="s">
        <v>192</v>
      </c>
      <c r="AK16" s="376" t="s">
        <v>192</v>
      </c>
      <c r="AL16" s="376" t="s">
        <v>192</v>
      </c>
      <c r="AM16" s="376" t="s">
        <v>192</v>
      </c>
      <c r="AN16" s="376" t="s">
        <v>192</v>
      </c>
      <c r="AO16" s="376" t="s">
        <v>192</v>
      </c>
      <c r="AP16" s="376" t="s">
        <v>192</v>
      </c>
    </row>
    <row r="17" spans="1:42" ht="48" customHeight="1" x14ac:dyDescent="0.25">
      <c r="A17" s="28"/>
      <c r="B17" s="28"/>
      <c r="C17" s="28"/>
      <c r="D17" s="28"/>
      <c r="E17" s="29"/>
      <c r="F17" s="28"/>
      <c r="G17" s="28"/>
      <c r="H17" s="30"/>
      <c r="I17" s="40"/>
      <c r="J17" s="40"/>
      <c r="K17" s="40"/>
      <c r="L17" s="40"/>
      <c r="M17" s="40"/>
      <c r="N17" s="30"/>
      <c r="O17" s="32"/>
      <c r="P17" s="32"/>
      <c r="Q17" s="40"/>
      <c r="R17" s="40"/>
      <c r="S17" s="32"/>
      <c r="T17" s="372" t="s">
        <v>1888</v>
      </c>
      <c r="U17" s="373" t="s">
        <v>522</v>
      </c>
      <c r="V17" s="375">
        <v>2</v>
      </c>
      <c r="W17" s="373"/>
      <c r="X17" s="36"/>
      <c r="Y17" s="373">
        <v>1</v>
      </c>
      <c r="Z17" s="36"/>
      <c r="AA17" s="373">
        <v>360</v>
      </c>
      <c r="AB17" s="373">
        <v>180</v>
      </c>
      <c r="AC17" s="36"/>
      <c r="AD17" s="36"/>
      <c r="AE17" s="376" t="s">
        <v>192</v>
      </c>
      <c r="AF17" s="376" t="s">
        <v>192</v>
      </c>
      <c r="AG17" s="376" t="s">
        <v>192</v>
      </c>
      <c r="AH17" s="376" t="s">
        <v>192</v>
      </c>
      <c r="AI17" s="376" t="s">
        <v>192</v>
      </c>
      <c r="AJ17" s="376" t="s">
        <v>192</v>
      </c>
      <c r="AK17" s="376" t="s">
        <v>192</v>
      </c>
      <c r="AL17" s="376" t="s">
        <v>192</v>
      </c>
      <c r="AM17" s="376" t="s">
        <v>192</v>
      </c>
      <c r="AN17" s="376" t="s">
        <v>192</v>
      </c>
      <c r="AO17" s="376" t="s">
        <v>192</v>
      </c>
      <c r="AP17" s="376" t="s">
        <v>192</v>
      </c>
    </row>
    <row r="18" spans="1:42" ht="56.25" x14ac:dyDescent="0.25">
      <c r="A18" s="28"/>
      <c r="B18" s="28"/>
      <c r="C18" s="28"/>
      <c r="D18" s="28"/>
      <c r="E18" s="29"/>
      <c r="F18" s="28"/>
      <c r="G18" s="28"/>
      <c r="H18" s="30"/>
      <c r="I18" s="40"/>
      <c r="J18" s="40"/>
      <c r="K18" s="40"/>
      <c r="L18" s="40"/>
      <c r="M18" s="40"/>
      <c r="N18" s="30"/>
      <c r="O18" s="32"/>
      <c r="P18" s="32"/>
      <c r="Q18" s="40"/>
      <c r="R18" s="40"/>
      <c r="S18" s="32"/>
      <c r="T18" s="372" t="s">
        <v>1889</v>
      </c>
      <c r="U18" s="373" t="s">
        <v>522</v>
      </c>
      <c r="V18" s="375">
        <v>1</v>
      </c>
      <c r="W18" s="373"/>
      <c r="X18" s="36"/>
      <c r="Y18" s="373">
        <v>0.85</v>
      </c>
      <c r="Z18" s="36"/>
      <c r="AA18" s="373">
        <v>360</v>
      </c>
      <c r="AB18" s="373">
        <v>180</v>
      </c>
      <c r="AC18" s="36"/>
      <c r="AD18" s="36"/>
      <c r="AE18" s="376" t="s">
        <v>192</v>
      </c>
      <c r="AF18" s="376" t="s">
        <v>192</v>
      </c>
      <c r="AG18" s="376" t="s">
        <v>192</v>
      </c>
      <c r="AH18" s="376" t="s">
        <v>192</v>
      </c>
      <c r="AI18" s="376" t="s">
        <v>192</v>
      </c>
      <c r="AJ18" s="376" t="s">
        <v>192</v>
      </c>
      <c r="AK18" s="376" t="s">
        <v>192</v>
      </c>
      <c r="AL18" s="376" t="s">
        <v>192</v>
      </c>
      <c r="AM18" s="376" t="s">
        <v>192</v>
      </c>
      <c r="AN18" s="376" t="s">
        <v>192</v>
      </c>
      <c r="AO18" s="376" t="s">
        <v>192</v>
      </c>
      <c r="AP18" s="376" t="s">
        <v>192</v>
      </c>
    </row>
    <row r="19" spans="1:42" ht="22.5" x14ac:dyDescent="0.25">
      <c r="A19" s="28"/>
      <c r="B19" s="28"/>
      <c r="C19" s="28"/>
      <c r="D19" s="28"/>
      <c r="E19" s="29"/>
      <c r="F19" s="28"/>
      <c r="G19" s="28"/>
      <c r="H19" s="30"/>
      <c r="I19" s="40"/>
      <c r="J19" s="40"/>
      <c r="K19" s="40"/>
      <c r="L19" s="40"/>
      <c r="M19" s="40"/>
      <c r="N19" s="30"/>
      <c r="O19" s="32"/>
      <c r="P19" s="32"/>
      <c r="Q19" s="40"/>
      <c r="R19" s="40"/>
      <c r="S19" s="32"/>
      <c r="T19" s="372" t="s">
        <v>1890</v>
      </c>
      <c r="U19" s="373" t="s">
        <v>522</v>
      </c>
      <c r="V19" s="373">
        <v>1</v>
      </c>
      <c r="W19" s="373"/>
      <c r="X19" s="36"/>
      <c r="Y19" s="373">
        <v>0.8</v>
      </c>
      <c r="Z19" s="36"/>
      <c r="AA19" s="373">
        <v>360</v>
      </c>
      <c r="AB19" s="373">
        <v>180</v>
      </c>
      <c r="AC19" s="36"/>
      <c r="AD19" s="36"/>
      <c r="AE19" s="376" t="s">
        <v>192</v>
      </c>
      <c r="AF19" s="376" t="s">
        <v>192</v>
      </c>
      <c r="AG19" s="376" t="s">
        <v>192</v>
      </c>
      <c r="AH19" s="376" t="s">
        <v>192</v>
      </c>
      <c r="AI19" s="376" t="s">
        <v>192</v>
      </c>
      <c r="AJ19" s="376" t="s">
        <v>192</v>
      </c>
      <c r="AK19" s="376" t="s">
        <v>192</v>
      </c>
      <c r="AL19" s="376" t="s">
        <v>192</v>
      </c>
      <c r="AM19" s="376" t="s">
        <v>192</v>
      </c>
      <c r="AN19" s="376" t="s">
        <v>192</v>
      </c>
      <c r="AO19" s="376" t="s">
        <v>192</v>
      </c>
      <c r="AP19" s="376" t="s">
        <v>192</v>
      </c>
    </row>
    <row r="20" spans="1:42" ht="45" x14ac:dyDescent="0.25">
      <c r="A20" s="28"/>
      <c r="B20" s="28"/>
      <c r="C20" s="28"/>
      <c r="D20" s="28"/>
      <c r="E20" s="29"/>
      <c r="F20" s="28"/>
      <c r="G20" s="28"/>
      <c r="H20" s="30"/>
      <c r="I20" s="40"/>
      <c r="J20" s="40"/>
      <c r="K20" s="40"/>
      <c r="L20" s="40"/>
      <c r="M20" s="40"/>
      <c r="N20" s="30"/>
      <c r="O20" s="32"/>
      <c r="P20" s="32"/>
      <c r="Q20" s="40"/>
      <c r="R20" s="40"/>
      <c r="S20" s="32"/>
      <c r="T20" s="372" t="s">
        <v>1891</v>
      </c>
      <c r="U20" s="373" t="s">
        <v>522</v>
      </c>
      <c r="V20" s="373">
        <v>20</v>
      </c>
      <c r="W20" s="373"/>
      <c r="X20" s="36"/>
      <c r="Y20" s="373">
        <f>5+11</f>
        <v>16</v>
      </c>
      <c r="Z20" s="36"/>
      <c r="AA20" s="373">
        <v>360</v>
      </c>
      <c r="AB20" s="373">
        <v>180</v>
      </c>
      <c r="AC20" s="36"/>
      <c r="AD20" s="36"/>
      <c r="AE20" s="376" t="s">
        <v>192</v>
      </c>
      <c r="AF20" s="376" t="s">
        <v>192</v>
      </c>
      <c r="AG20" s="376" t="s">
        <v>192</v>
      </c>
      <c r="AH20" s="376" t="s">
        <v>192</v>
      </c>
      <c r="AI20" s="376" t="s">
        <v>192</v>
      </c>
      <c r="AJ20" s="376" t="s">
        <v>192</v>
      </c>
      <c r="AK20" s="376" t="s">
        <v>192</v>
      </c>
      <c r="AL20" s="376" t="s">
        <v>192</v>
      </c>
      <c r="AM20" s="376" t="s">
        <v>192</v>
      </c>
      <c r="AN20" s="376" t="s">
        <v>192</v>
      </c>
      <c r="AO20" s="376" t="s">
        <v>192</v>
      </c>
      <c r="AP20" s="376" t="s">
        <v>192</v>
      </c>
    </row>
    <row r="21" spans="1:42" ht="67.5" x14ac:dyDescent="0.25">
      <c r="A21" s="28"/>
      <c r="B21" s="28"/>
      <c r="C21" s="28"/>
      <c r="D21" s="28"/>
      <c r="E21" s="29"/>
      <c r="F21" s="28"/>
      <c r="G21" s="28"/>
      <c r="H21" s="30"/>
      <c r="I21" s="40"/>
      <c r="J21" s="40"/>
      <c r="K21" s="40"/>
      <c r="L21" s="40"/>
      <c r="M21" s="40"/>
      <c r="N21" s="30"/>
      <c r="O21" s="32"/>
      <c r="P21" s="32"/>
      <c r="Q21" s="40"/>
      <c r="R21" s="40"/>
      <c r="S21" s="32"/>
      <c r="T21" s="372" t="s">
        <v>1892</v>
      </c>
      <c r="U21" s="373" t="s">
        <v>522</v>
      </c>
      <c r="V21" s="373">
        <v>12</v>
      </c>
      <c r="W21" s="373"/>
      <c r="X21" s="36"/>
      <c r="Y21" s="373">
        <v>6</v>
      </c>
      <c r="Z21" s="36"/>
      <c r="AA21" s="373">
        <v>360</v>
      </c>
      <c r="AB21" s="373">
        <v>180</v>
      </c>
      <c r="AC21" s="36"/>
      <c r="AD21" s="36"/>
      <c r="AE21" s="376" t="s">
        <v>192</v>
      </c>
      <c r="AF21" s="376" t="s">
        <v>192</v>
      </c>
      <c r="AG21" s="376" t="s">
        <v>192</v>
      </c>
      <c r="AH21" s="376" t="s">
        <v>192</v>
      </c>
      <c r="AI21" s="376" t="s">
        <v>192</v>
      </c>
      <c r="AJ21" s="376" t="s">
        <v>192</v>
      </c>
      <c r="AK21" s="376" t="s">
        <v>192</v>
      </c>
      <c r="AL21" s="376" t="s">
        <v>192</v>
      </c>
      <c r="AM21" s="376" t="s">
        <v>192</v>
      </c>
      <c r="AN21" s="376" t="s">
        <v>192</v>
      </c>
      <c r="AO21" s="376" t="s">
        <v>192</v>
      </c>
      <c r="AP21" s="376" t="s">
        <v>192</v>
      </c>
    </row>
    <row r="22" spans="1:42" ht="45" x14ac:dyDescent="0.25">
      <c r="A22" s="28"/>
      <c r="B22" s="28"/>
      <c r="C22" s="28"/>
      <c r="D22" s="28"/>
      <c r="E22" s="29"/>
      <c r="F22" s="28"/>
      <c r="G22" s="28"/>
      <c r="H22" s="30"/>
      <c r="I22" s="40"/>
      <c r="J22" s="40"/>
      <c r="K22" s="40"/>
      <c r="L22" s="40"/>
      <c r="M22" s="40"/>
      <c r="N22" s="30"/>
      <c r="O22" s="32"/>
      <c r="P22" s="32"/>
      <c r="Q22" s="40"/>
      <c r="R22" s="40"/>
      <c r="S22" s="32"/>
      <c r="T22" s="372" t="s">
        <v>1893</v>
      </c>
      <c r="U22" s="373" t="s">
        <v>522</v>
      </c>
      <c r="V22" s="375">
        <f>5*12</f>
        <v>60</v>
      </c>
      <c r="W22" s="373"/>
      <c r="X22" s="36"/>
      <c r="Y22" s="373">
        <v>30</v>
      </c>
      <c r="Z22" s="36"/>
      <c r="AA22" s="373">
        <v>360</v>
      </c>
      <c r="AB22" s="373">
        <v>180</v>
      </c>
      <c r="AC22" s="36"/>
      <c r="AD22" s="36"/>
      <c r="AE22" s="376" t="s">
        <v>192</v>
      </c>
      <c r="AF22" s="376" t="s">
        <v>192</v>
      </c>
      <c r="AG22" s="376" t="s">
        <v>192</v>
      </c>
      <c r="AH22" s="376" t="s">
        <v>192</v>
      </c>
      <c r="AI22" s="376" t="s">
        <v>192</v>
      </c>
      <c r="AJ22" s="376" t="s">
        <v>192</v>
      </c>
      <c r="AK22" s="376" t="s">
        <v>192</v>
      </c>
      <c r="AL22" s="376" t="s">
        <v>192</v>
      </c>
      <c r="AM22" s="376" t="s">
        <v>192</v>
      </c>
      <c r="AN22" s="376" t="s">
        <v>192</v>
      </c>
      <c r="AO22" s="376" t="s">
        <v>192</v>
      </c>
      <c r="AP22" s="376" t="s">
        <v>192</v>
      </c>
    </row>
    <row r="23" spans="1:42" ht="78.75" x14ac:dyDescent="0.25">
      <c r="A23" s="28"/>
      <c r="B23" s="28"/>
      <c r="C23" s="28"/>
      <c r="D23" s="28"/>
      <c r="E23" s="29"/>
      <c r="F23" s="28"/>
      <c r="G23" s="28"/>
      <c r="H23" s="30"/>
      <c r="I23" s="40"/>
      <c r="J23" s="40"/>
      <c r="K23" s="40"/>
      <c r="L23" s="40"/>
      <c r="M23" s="40"/>
      <c r="N23" s="30"/>
      <c r="O23" s="32"/>
      <c r="P23" s="32"/>
      <c r="Q23" s="40"/>
      <c r="R23" s="40"/>
      <c r="S23" s="32"/>
      <c r="T23" s="372" t="s">
        <v>1894</v>
      </c>
      <c r="U23" s="373" t="s">
        <v>522</v>
      </c>
      <c r="V23" s="373">
        <v>1</v>
      </c>
      <c r="W23" s="373"/>
      <c r="X23" s="36"/>
      <c r="Y23" s="373">
        <v>0.6</v>
      </c>
      <c r="Z23" s="36"/>
      <c r="AA23" s="373">
        <v>360</v>
      </c>
      <c r="AB23" s="373">
        <v>180</v>
      </c>
      <c r="AC23" s="36"/>
      <c r="AD23" s="36"/>
      <c r="AE23" s="376" t="s">
        <v>192</v>
      </c>
      <c r="AF23" s="376" t="s">
        <v>192</v>
      </c>
      <c r="AG23" s="376" t="s">
        <v>192</v>
      </c>
      <c r="AH23" s="376" t="s">
        <v>192</v>
      </c>
      <c r="AI23" s="376" t="s">
        <v>192</v>
      </c>
      <c r="AJ23" s="376" t="s">
        <v>192</v>
      </c>
      <c r="AK23" s="376" t="s">
        <v>192</v>
      </c>
      <c r="AL23" s="376" t="s">
        <v>192</v>
      </c>
      <c r="AM23" s="376" t="s">
        <v>192</v>
      </c>
      <c r="AN23" s="376" t="s">
        <v>192</v>
      </c>
      <c r="AO23" s="376" t="s">
        <v>192</v>
      </c>
      <c r="AP23" s="376" t="s">
        <v>192</v>
      </c>
    </row>
    <row r="24" spans="1:42" ht="56.25" x14ac:dyDescent="0.25">
      <c r="A24" s="28"/>
      <c r="B24" s="28"/>
      <c r="C24" s="28"/>
      <c r="D24" s="28"/>
      <c r="E24" s="29"/>
      <c r="F24" s="28"/>
      <c r="G24" s="28"/>
      <c r="H24" s="30"/>
      <c r="I24" s="40"/>
      <c r="J24" s="40"/>
      <c r="K24" s="40"/>
      <c r="L24" s="40"/>
      <c r="M24" s="40"/>
      <c r="N24" s="30"/>
      <c r="O24" s="32"/>
      <c r="P24" s="32"/>
      <c r="Q24" s="40"/>
      <c r="R24" s="40"/>
      <c r="S24" s="32"/>
      <c r="T24" s="372" t="s">
        <v>1895</v>
      </c>
      <c r="U24" s="373" t="s">
        <v>522</v>
      </c>
      <c r="V24" s="373">
        <v>1</v>
      </c>
      <c r="W24" s="373"/>
      <c r="X24" s="36"/>
      <c r="Y24" s="373">
        <v>0.7</v>
      </c>
      <c r="Z24" s="36"/>
      <c r="AA24" s="373">
        <v>360</v>
      </c>
      <c r="AB24" s="373">
        <v>180</v>
      </c>
      <c r="AC24" s="36"/>
      <c r="AD24" s="36"/>
      <c r="AE24" s="376" t="s">
        <v>192</v>
      </c>
      <c r="AF24" s="376" t="s">
        <v>192</v>
      </c>
      <c r="AG24" s="376" t="s">
        <v>192</v>
      </c>
      <c r="AH24" s="376" t="s">
        <v>192</v>
      </c>
      <c r="AI24" s="376" t="s">
        <v>192</v>
      </c>
      <c r="AJ24" s="376" t="s">
        <v>192</v>
      </c>
      <c r="AK24" s="376" t="s">
        <v>192</v>
      </c>
      <c r="AL24" s="376" t="s">
        <v>192</v>
      </c>
      <c r="AM24" s="376" t="s">
        <v>192</v>
      </c>
      <c r="AN24" s="376" t="s">
        <v>192</v>
      </c>
      <c r="AO24" s="376" t="s">
        <v>192</v>
      </c>
      <c r="AP24" s="376" t="s">
        <v>192</v>
      </c>
    </row>
    <row r="25" spans="1:42" ht="45" x14ac:dyDescent="0.25">
      <c r="A25" s="28"/>
      <c r="B25" s="28"/>
      <c r="C25" s="28"/>
      <c r="D25" s="28"/>
      <c r="E25" s="29"/>
      <c r="F25" s="28"/>
      <c r="G25" s="28"/>
      <c r="H25" s="30"/>
      <c r="I25" s="40"/>
      <c r="J25" s="40"/>
      <c r="K25" s="40"/>
      <c r="L25" s="40"/>
      <c r="M25" s="40"/>
      <c r="N25" s="30"/>
      <c r="O25" s="32"/>
      <c r="P25" s="32"/>
      <c r="Q25" s="40"/>
      <c r="R25" s="40"/>
      <c r="S25" s="32"/>
      <c r="T25" s="372" t="s">
        <v>1896</v>
      </c>
      <c r="U25" s="373" t="s">
        <v>522</v>
      </c>
      <c r="V25" s="377">
        <v>3</v>
      </c>
      <c r="W25" s="373"/>
      <c r="X25" s="36"/>
      <c r="Y25" s="373">
        <f>0.8+0.9+0.38</f>
        <v>2.08</v>
      </c>
      <c r="Z25" s="36"/>
      <c r="AA25" s="373">
        <v>360</v>
      </c>
      <c r="AB25" s="373">
        <v>180</v>
      </c>
      <c r="AC25" s="36"/>
      <c r="AD25" s="372" t="s">
        <v>1897</v>
      </c>
      <c r="AE25" s="376" t="s">
        <v>192</v>
      </c>
      <c r="AF25" s="376" t="s">
        <v>192</v>
      </c>
      <c r="AG25" s="376" t="s">
        <v>192</v>
      </c>
      <c r="AH25" s="376" t="s">
        <v>192</v>
      </c>
      <c r="AI25" s="376" t="s">
        <v>192</v>
      </c>
      <c r="AJ25" s="376" t="s">
        <v>192</v>
      </c>
      <c r="AK25" s="376" t="s">
        <v>192</v>
      </c>
      <c r="AL25" s="376" t="s">
        <v>192</v>
      </c>
      <c r="AM25" s="376" t="s">
        <v>192</v>
      </c>
      <c r="AN25" s="376" t="s">
        <v>192</v>
      </c>
      <c r="AO25" s="376" t="s">
        <v>192</v>
      </c>
      <c r="AP25" s="376" t="s">
        <v>192</v>
      </c>
    </row>
    <row r="26" spans="1:42" ht="80.25" customHeight="1" x14ac:dyDescent="0.25">
      <c r="A26" s="28" t="s">
        <v>23</v>
      </c>
      <c r="B26" s="28" t="s">
        <v>32</v>
      </c>
      <c r="C26" s="28" t="s">
        <v>1898</v>
      </c>
      <c r="D26" s="28">
        <v>214620000</v>
      </c>
      <c r="E26" s="29" t="s">
        <v>1899</v>
      </c>
      <c r="F26" s="28" t="s">
        <v>1900</v>
      </c>
      <c r="G26" s="35" t="s">
        <v>1901</v>
      </c>
      <c r="H26" s="30">
        <v>1000000000</v>
      </c>
      <c r="I26" s="30">
        <v>1000000000</v>
      </c>
      <c r="J26" s="40"/>
      <c r="K26" s="30">
        <f>2000000000+500000000+535000000</f>
        <v>3035000000</v>
      </c>
      <c r="L26" s="30">
        <f>+K26</f>
        <v>3035000000</v>
      </c>
      <c r="M26" s="30"/>
      <c r="N26" s="30">
        <f t="shared" ref="N26:P29" si="1">H26+K26</f>
        <v>4035000000</v>
      </c>
      <c r="O26" s="30">
        <f t="shared" si="1"/>
        <v>4035000000</v>
      </c>
      <c r="P26" s="32">
        <f t="shared" si="1"/>
        <v>0</v>
      </c>
      <c r="Q26" s="40"/>
      <c r="R26" s="30">
        <v>1001392201</v>
      </c>
      <c r="S26" s="30">
        <f>Q26+R26</f>
        <v>1001392201</v>
      </c>
      <c r="T26" s="33">
        <v>0</v>
      </c>
      <c r="U26" s="33">
        <v>0</v>
      </c>
      <c r="V26" s="33">
        <v>0</v>
      </c>
      <c r="W26" s="373"/>
      <c r="X26" s="36"/>
      <c r="Y26" s="36"/>
      <c r="Z26" s="36"/>
      <c r="AA26" s="35">
        <v>0</v>
      </c>
      <c r="AB26" s="36"/>
      <c r="AC26" s="36"/>
      <c r="AD26" s="36"/>
      <c r="AE26" s="37">
        <v>0</v>
      </c>
      <c r="AF26" s="37">
        <v>0</v>
      </c>
      <c r="AG26" s="37">
        <v>0</v>
      </c>
      <c r="AH26" s="37">
        <v>0</v>
      </c>
      <c r="AI26" s="37">
        <v>0</v>
      </c>
      <c r="AJ26" s="37">
        <v>0</v>
      </c>
      <c r="AK26" s="37">
        <v>0</v>
      </c>
      <c r="AL26" s="37">
        <v>0</v>
      </c>
      <c r="AM26" s="37">
        <v>0</v>
      </c>
      <c r="AN26" s="37">
        <v>0</v>
      </c>
      <c r="AO26" s="37">
        <v>0</v>
      </c>
      <c r="AP26" s="37">
        <v>0</v>
      </c>
    </row>
    <row r="27" spans="1:42" ht="45" x14ac:dyDescent="0.25">
      <c r="A27" s="28">
        <v>0</v>
      </c>
      <c r="B27" s="28">
        <v>0</v>
      </c>
      <c r="C27" s="28">
        <v>0</v>
      </c>
      <c r="D27" s="28">
        <v>0</v>
      </c>
      <c r="E27" s="29">
        <v>0</v>
      </c>
      <c r="F27" s="28">
        <v>0</v>
      </c>
      <c r="G27" s="28">
        <v>0</v>
      </c>
      <c r="H27" s="30">
        <v>0</v>
      </c>
      <c r="I27" s="40"/>
      <c r="J27" s="40"/>
      <c r="K27" s="40"/>
      <c r="L27" s="40"/>
      <c r="M27" s="40"/>
      <c r="N27" s="30">
        <f t="shared" si="1"/>
        <v>0</v>
      </c>
      <c r="O27" s="32">
        <f t="shared" si="1"/>
        <v>0</v>
      </c>
      <c r="P27" s="32">
        <f t="shared" si="1"/>
        <v>0</v>
      </c>
      <c r="Q27" s="40"/>
      <c r="R27" s="40"/>
      <c r="S27" s="32">
        <f>Q27+R27</f>
        <v>0</v>
      </c>
      <c r="T27" s="372" t="s">
        <v>1902</v>
      </c>
      <c r="U27" s="373" t="s">
        <v>522</v>
      </c>
      <c r="V27" s="375">
        <v>8000</v>
      </c>
      <c r="W27" s="373"/>
      <c r="X27" s="36"/>
      <c r="Y27" s="373">
        <v>4350</v>
      </c>
      <c r="Z27" s="36"/>
      <c r="AA27" s="373">
        <v>360</v>
      </c>
      <c r="AB27" s="373">
        <v>180</v>
      </c>
      <c r="AC27" s="36"/>
      <c r="AD27" s="36"/>
      <c r="AE27" s="376" t="s">
        <v>192</v>
      </c>
      <c r="AF27" s="376" t="s">
        <v>192</v>
      </c>
      <c r="AG27" s="376" t="s">
        <v>192</v>
      </c>
      <c r="AH27" s="376" t="s">
        <v>192</v>
      </c>
      <c r="AI27" s="376" t="s">
        <v>192</v>
      </c>
      <c r="AJ27" s="376" t="s">
        <v>192</v>
      </c>
      <c r="AK27" s="376" t="s">
        <v>192</v>
      </c>
      <c r="AL27" s="376" t="s">
        <v>192</v>
      </c>
      <c r="AM27" s="376" t="s">
        <v>192</v>
      </c>
      <c r="AN27" s="376" t="s">
        <v>192</v>
      </c>
      <c r="AO27" s="376" t="s">
        <v>192</v>
      </c>
      <c r="AP27" s="376" t="s">
        <v>192</v>
      </c>
    </row>
    <row r="28" spans="1:42" ht="96" customHeight="1" x14ac:dyDescent="0.25">
      <c r="A28" s="28">
        <v>0</v>
      </c>
      <c r="B28" s="28">
        <v>0</v>
      </c>
      <c r="C28" s="28">
        <v>0</v>
      </c>
      <c r="D28" s="28">
        <v>0</v>
      </c>
      <c r="E28" s="29">
        <v>0</v>
      </c>
      <c r="F28" s="28">
        <v>0</v>
      </c>
      <c r="G28" s="28">
        <v>0</v>
      </c>
      <c r="H28" s="30">
        <v>0</v>
      </c>
      <c r="I28" s="40"/>
      <c r="J28" s="40"/>
      <c r="K28" s="40"/>
      <c r="L28" s="40"/>
      <c r="M28" s="40"/>
      <c r="N28" s="30">
        <f t="shared" si="1"/>
        <v>0</v>
      </c>
      <c r="O28" s="32">
        <f t="shared" si="1"/>
        <v>0</v>
      </c>
      <c r="P28" s="32">
        <f t="shared" si="1"/>
        <v>0</v>
      </c>
      <c r="Q28" s="40"/>
      <c r="R28" s="40"/>
      <c r="S28" s="32">
        <f>Q28+R28</f>
        <v>0</v>
      </c>
      <c r="T28" s="372" t="s">
        <v>1903</v>
      </c>
      <c r="U28" s="373" t="s">
        <v>522</v>
      </c>
      <c r="V28" s="378">
        <v>120</v>
      </c>
      <c r="W28" s="373"/>
      <c r="X28" s="36"/>
      <c r="Y28" s="378">
        <v>80</v>
      </c>
      <c r="Z28" s="36"/>
      <c r="AA28" s="373">
        <v>360</v>
      </c>
      <c r="AB28" s="373">
        <v>180</v>
      </c>
      <c r="AC28" s="36"/>
      <c r="AD28" s="36"/>
      <c r="AE28" s="376" t="s">
        <v>192</v>
      </c>
      <c r="AF28" s="376" t="s">
        <v>192</v>
      </c>
      <c r="AG28" s="376" t="s">
        <v>192</v>
      </c>
      <c r="AH28" s="376" t="s">
        <v>192</v>
      </c>
      <c r="AI28" s="376" t="s">
        <v>192</v>
      </c>
      <c r="AJ28" s="376" t="s">
        <v>192</v>
      </c>
      <c r="AK28" s="376" t="s">
        <v>192</v>
      </c>
      <c r="AL28" s="376" t="s">
        <v>192</v>
      </c>
      <c r="AM28" s="376" t="s">
        <v>192</v>
      </c>
      <c r="AN28" s="376" t="s">
        <v>192</v>
      </c>
      <c r="AO28" s="376" t="s">
        <v>192</v>
      </c>
      <c r="AP28" s="376" t="s">
        <v>192</v>
      </c>
    </row>
    <row r="29" spans="1:42" ht="123.75" x14ac:dyDescent="0.25">
      <c r="A29" s="28" t="s">
        <v>483</v>
      </c>
      <c r="B29" s="28" t="s">
        <v>550</v>
      </c>
      <c r="C29" s="28" t="s">
        <v>1904</v>
      </c>
      <c r="D29" s="28">
        <v>241330000</v>
      </c>
      <c r="E29" s="29" t="s">
        <v>1905</v>
      </c>
      <c r="F29" s="28" t="s">
        <v>1906</v>
      </c>
      <c r="G29" s="28" t="s">
        <v>1907</v>
      </c>
      <c r="H29" s="30">
        <v>2000000000</v>
      </c>
      <c r="I29" s="40"/>
      <c r="J29" s="40"/>
      <c r="K29" s="40"/>
      <c r="L29" s="40"/>
      <c r="M29" s="40"/>
      <c r="N29" s="30">
        <f t="shared" si="1"/>
        <v>2000000000</v>
      </c>
      <c r="O29" s="32">
        <f t="shared" si="1"/>
        <v>0</v>
      </c>
      <c r="P29" s="32">
        <f t="shared" si="1"/>
        <v>0</v>
      </c>
      <c r="Q29" s="40"/>
      <c r="R29" s="40"/>
      <c r="S29" s="32">
        <f>Q29+R29</f>
        <v>0</v>
      </c>
      <c r="T29" s="372" t="s">
        <v>1908</v>
      </c>
      <c r="U29" s="33">
        <v>0</v>
      </c>
      <c r="V29" s="379"/>
      <c r="W29" s="373"/>
      <c r="X29" s="36"/>
      <c r="Y29" s="378">
        <v>1</v>
      </c>
      <c r="Z29" s="36"/>
      <c r="AA29" s="373">
        <v>360</v>
      </c>
      <c r="AB29" s="373">
        <v>180</v>
      </c>
      <c r="AC29" s="36"/>
      <c r="AD29" s="372" t="s">
        <v>1909</v>
      </c>
      <c r="AE29" s="376" t="s">
        <v>192</v>
      </c>
      <c r="AF29" s="376" t="s">
        <v>192</v>
      </c>
      <c r="AG29" s="376" t="s">
        <v>192</v>
      </c>
      <c r="AH29" s="376" t="s">
        <v>192</v>
      </c>
      <c r="AI29" s="376" t="s">
        <v>192</v>
      </c>
      <c r="AJ29" s="376" t="s">
        <v>192</v>
      </c>
      <c r="AK29" s="376" t="s">
        <v>192</v>
      </c>
      <c r="AL29" s="376" t="s">
        <v>192</v>
      </c>
      <c r="AM29" s="376" t="s">
        <v>192</v>
      </c>
      <c r="AN29" s="376" t="s">
        <v>192</v>
      </c>
      <c r="AO29" s="376" t="s">
        <v>192</v>
      </c>
      <c r="AP29" s="376" t="s">
        <v>192</v>
      </c>
    </row>
  </sheetData>
  <sheetProtection algorithmName="SHA-512" hashValue="GOwXPFCnepI7EtebmH+SJoH71oDpkAS3ztLHSAqAvmO1GWy+PXPjz9P/EYc3iXW2Mncm6QSNstGVNvUzou3ldw==" saltValue="glgR6x+BsvLHyGb8HamGDw==" spinCount="100000" sheet="1" objects="1" scenarios="1" insertRows="0"/>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9"/>
  <sheetViews>
    <sheetView topLeftCell="A4" zoomScale="80" zoomScaleNormal="80" workbookViewId="0">
      <pane ySplit="5" topLeftCell="A9" activePane="bottomLeft" state="frozen"/>
      <selection activeCell="A4" sqref="A4"/>
      <selection pane="bottomLeft" activeCell="M10" sqref="M10"/>
    </sheetView>
  </sheetViews>
  <sheetFormatPr baseColWidth="10" defaultRowHeight="15" x14ac:dyDescent="0.25"/>
  <cols>
    <col min="1" max="1" width="16.28515625" style="1" customWidth="1"/>
    <col min="2" max="2" width="17" style="1" customWidth="1"/>
    <col min="3" max="3" width="17.42578125" style="1" customWidth="1"/>
    <col min="4" max="4" width="14.140625" style="1" customWidth="1"/>
    <col min="5" max="5" width="11.42578125" style="1"/>
    <col min="6" max="6" width="17.85546875" style="1" customWidth="1"/>
    <col min="7" max="7" width="21.85546875" style="1" customWidth="1"/>
    <col min="8" max="8" width="23.85546875" style="1" customWidth="1"/>
    <col min="9" max="9" width="14.42578125" style="1" customWidth="1"/>
    <col min="10" max="10" width="15.7109375" style="1" customWidth="1"/>
    <col min="11" max="11" width="20.42578125" style="1" customWidth="1"/>
    <col min="12" max="13" width="11.42578125" style="1"/>
    <col min="14" max="14" width="14.7109375" style="1" customWidth="1"/>
    <col min="15" max="16" width="11.42578125" style="1"/>
    <col min="17" max="17" width="93.85546875" style="1" customWidth="1"/>
    <col min="18" max="256" width="11.42578125" style="1"/>
    <col min="257" max="257" width="16.28515625" style="1" customWidth="1"/>
    <col min="258" max="258" width="17" style="1" customWidth="1"/>
    <col min="259" max="259" width="17.42578125" style="1" customWidth="1"/>
    <col min="260" max="260" width="14.140625" style="1" customWidth="1"/>
    <col min="261" max="261" width="11.42578125" style="1"/>
    <col min="262" max="262" width="17.85546875" style="1" customWidth="1"/>
    <col min="263" max="263" width="21.85546875" style="1" customWidth="1"/>
    <col min="264" max="264" width="23.85546875" style="1" customWidth="1"/>
    <col min="265" max="265" width="14.42578125" style="1" customWidth="1"/>
    <col min="266" max="266" width="15.7109375" style="1" customWidth="1"/>
    <col min="267" max="267" width="20.42578125" style="1" customWidth="1"/>
    <col min="268" max="269" width="11.42578125" style="1"/>
    <col min="270" max="270" width="14.7109375" style="1" customWidth="1"/>
    <col min="271" max="272" width="11.42578125" style="1"/>
    <col min="273" max="273" width="93.85546875" style="1" customWidth="1"/>
    <col min="274" max="512" width="11.42578125" style="1"/>
    <col min="513" max="513" width="16.28515625" style="1" customWidth="1"/>
    <col min="514" max="514" width="17" style="1" customWidth="1"/>
    <col min="515" max="515" width="17.42578125" style="1" customWidth="1"/>
    <col min="516" max="516" width="14.140625" style="1" customWidth="1"/>
    <col min="517" max="517" width="11.42578125" style="1"/>
    <col min="518" max="518" width="17.85546875" style="1" customWidth="1"/>
    <col min="519" max="519" width="21.85546875" style="1" customWidth="1"/>
    <col min="520" max="520" width="23.85546875" style="1" customWidth="1"/>
    <col min="521" max="521" width="14.42578125" style="1" customWidth="1"/>
    <col min="522" max="522" width="15.7109375" style="1" customWidth="1"/>
    <col min="523" max="523" width="20.42578125" style="1" customWidth="1"/>
    <col min="524" max="525" width="11.42578125" style="1"/>
    <col min="526" max="526" width="14.7109375" style="1" customWidth="1"/>
    <col min="527" max="528" width="11.42578125" style="1"/>
    <col min="529" max="529" width="93.85546875" style="1" customWidth="1"/>
    <col min="530" max="768" width="11.42578125" style="1"/>
    <col min="769" max="769" width="16.28515625" style="1" customWidth="1"/>
    <col min="770" max="770" width="17" style="1" customWidth="1"/>
    <col min="771" max="771" width="17.42578125" style="1" customWidth="1"/>
    <col min="772" max="772" width="14.140625" style="1" customWidth="1"/>
    <col min="773" max="773" width="11.42578125" style="1"/>
    <col min="774" max="774" width="17.85546875" style="1" customWidth="1"/>
    <col min="775" max="775" width="21.85546875" style="1" customWidth="1"/>
    <col min="776" max="776" width="23.85546875" style="1" customWidth="1"/>
    <col min="777" max="777" width="14.42578125" style="1" customWidth="1"/>
    <col min="778" max="778" width="15.7109375" style="1" customWidth="1"/>
    <col min="779" max="779" width="20.42578125" style="1" customWidth="1"/>
    <col min="780" max="781" width="11.42578125" style="1"/>
    <col min="782" max="782" width="14.7109375" style="1" customWidth="1"/>
    <col min="783" max="784" width="11.42578125" style="1"/>
    <col min="785" max="785" width="93.85546875" style="1" customWidth="1"/>
    <col min="786" max="1024" width="11.42578125" style="1"/>
    <col min="1025" max="1025" width="16.28515625" style="1" customWidth="1"/>
    <col min="1026" max="1026" width="17" style="1" customWidth="1"/>
    <col min="1027" max="1027" width="17.42578125" style="1" customWidth="1"/>
    <col min="1028" max="1028" width="14.140625" style="1" customWidth="1"/>
    <col min="1029" max="1029" width="11.42578125" style="1"/>
    <col min="1030" max="1030" width="17.85546875" style="1" customWidth="1"/>
    <col min="1031" max="1031" width="21.85546875" style="1" customWidth="1"/>
    <col min="1032" max="1032" width="23.85546875" style="1" customWidth="1"/>
    <col min="1033" max="1033" width="14.42578125" style="1" customWidth="1"/>
    <col min="1034" max="1034" width="15.7109375" style="1" customWidth="1"/>
    <col min="1035" max="1035" width="20.42578125" style="1" customWidth="1"/>
    <col min="1036" max="1037" width="11.42578125" style="1"/>
    <col min="1038" max="1038" width="14.7109375" style="1" customWidth="1"/>
    <col min="1039" max="1040" width="11.42578125" style="1"/>
    <col min="1041" max="1041" width="93.85546875" style="1" customWidth="1"/>
    <col min="1042" max="1280" width="11.42578125" style="1"/>
    <col min="1281" max="1281" width="16.28515625" style="1" customWidth="1"/>
    <col min="1282" max="1282" width="17" style="1" customWidth="1"/>
    <col min="1283" max="1283" width="17.42578125" style="1" customWidth="1"/>
    <col min="1284" max="1284" width="14.140625" style="1" customWidth="1"/>
    <col min="1285" max="1285" width="11.42578125" style="1"/>
    <col min="1286" max="1286" width="17.85546875" style="1" customWidth="1"/>
    <col min="1287" max="1287" width="21.85546875" style="1" customWidth="1"/>
    <col min="1288" max="1288" width="23.85546875" style="1" customWidth="1"/>
    <col min="1289" max="1289" width="14.42578125" style="1" customWidth="1"/>
    <col min="1290" max="1290" width="15.7109375" style="1" customWidth="1"/>
    <col min="1291" max="1291" width="20.42578125" style="1" customWidth="1"/>
    <col min="1292" max="1293" width="11.42578125" style="1"/>
    <col min="1294" max="1294" width="14.7109375" style="1" customWidth="1"/>
    <col min="1295" max="1296" width="11.42578125" style="1"/>
    <col min="1297" max="1297" width="93.85546875" style="1" customWidth="1"/>
    <col min="1298" max="1536" width="11.42578125" style="1"/>
    <col min="1537" max="1537" width="16.28515625" style="1" customWidth="1"/>
    <col min="1538" max="1538" width="17" style="1" customWidth="1"/>
    <col min="1539" max="1539" width="17.42578125" style="1" customWidth="1"/>
    <col min="1540" max="1540" width="14.140625" style="1" customWidth="1"/>
    <col min="1541" max="1541" width="11.42578125" style="1"/>
    <col min="1542" max="1542" width="17.85546875" style="1" customWidth="1"/>
    <col min="1543" max="1543" width="21.85546875" style="1" customWidth="1"/>
    <col min="1544" max="1544" width="23.85546875" style="1" customWidth="1"/>
    <col min="1545" max="1545" width="14.42578125" style="1" customWidth="1"/>
    <col min="1546" max="1546" width="15.7109375" style="1" customWidth="1"/>
    <col min="1547" max="1547" width="20.42578125" style="1" customWidth="1"/>
    <col min="1548" max="1549" width="11.42578125" style="1"/>
    <col min="1550" max="1550" width="14.7109375" style="1" customWidth="1"/>
    <col min="1551" max="1552" width="11.42578125" style="1"/>
    <col min="1553" max="1553" width="93.85546875" style="1" customWidth="1"/>
    <col min="1554" max="1792" width="11.42578125" style="1"/>
    <col min="1793" max="1793" width="16.28515625" style="1" customWidth="1"/>
    <col min="1794" max="1794" width="17" style="1" customWidth="1"/>
    <col min="1795" max="1795" width="17.42578125" style="1" customWidth="1"/>
    <col min="1796" max="1796" width="14.140625" style="1" customWidth="1"/>
    <col min="1797" max="1797" width="11.42578125" style="1"/>
    <col min="1798" max="1798" width="17.85546875" style="1" customWidth="1"/>
    <col min="1799" max="1799" width="21.85546875" style="1" customWidth="1"/>
    <col min="1800" max="1800" width="23.85546875" style="1" customWidth="1"/>
    <col min="1801" max="1801" width="14.42578125" style="1" customWidth="1"/>
    <col min="1802" max="1802" width="15.7109375" style="1" customWidth="1"/>
    <col min="1803" max="1803" width="20.42578125" style="1" customWidth="1"/>
    <col min="1804" max="1805" width="11.42578125" style="1"/>
    <col min="1806" max="1806" width="14.7109375" style="1" customWidth="1"/>
    <col min="1807" max="1808" width="11.42578125" style="1"/>
    <col min="1809" max="1809" width="93.85546875" style="1" customWidth="1"/>
    <col min="1810" max="2048" width="11.42578125" style="1"/>
    <col min="2049" max="2049" width="16.28515625" style="1" customWidth="1"/>
    <col min="2050" max="2050" width="17" style="1" customWidth="1"/>
    <col min="2051" max="2051" width="17.42578125" style="1" customWidth="1"/>
    <col min="2052" max="2052" width="14.140625" style="1" customWidth="1"/>
    <col min="2053" max="2053" width="11.42578125" style="1"/>
    <col min="2054" max="2054" width="17.85546875" style="1" customWidth="1"/>
    <col min="2055" max="2055" width="21.85546875" style="1" customWidth="1"/>
    <col min="2056" max="2056" width="23.85546875" style="1" customWidth="1"/>
    <col min="2057" max="2057" width="14.42578125" style="1" customWidth="1"/>
    <col min="2058" max="2058" width="15.7109375" style="1" customWidth="1"/>
    <col min="2059" max="2059" width="20.42578125" style="1" customWidth="1"/>
    <col min="2060" max="2061" width="11.42578125" style="1"/>
    <col min="2062" max="2062" width="14.7109375" style="1" customWidth="1"/>
    <col min="2063" max="2064" width="11.42578125" style="1"/>
    <col min="2065" max="2065" width="93.85546875" style="1" customWidth="1"/>
    <col min="2066" max="2304" width="11.42578125" style="1"/>
    <col min="2305" max="2305" width="16.28515625" style="1" customWidth="1"/>
    <col min="2306" max="2306" width="17" style="1" customWidth="1"/>
    <col min="2307" max="2307" width="17.42578125" style="1" customWidth="1"/>
    <col min="2308" max="2308" width="14.140625" style="1" customWidth="1"/>
    <col min="2309" max="2309" width="11.42578125" style="1"/>
    <col min="2310" max="2310" width="17.85546875" style="1" customWidth="1"/>
    <col min="2311" max="2311" width="21.85546875" style="1" customWidth="1"/>
    <col min="2312" max="2312" width="23.85546875" style="1" customWidth="1"/>
    <col min="2313" max="2313" width="14.42578125" style="1" customWidth="1"/>
    <col min="2314" max="2314" width="15.7109375" style="1" customWidth="1"/>
    <col min="2315" max="2315" width="20.42578125" style="1" customWidth="1"/>
    <col min="2316" max="2317" width="11.42578125" style="1"/>
    <col min="2318" max="2318" width="14.7109375" style="1" customWidth="1"/>
    <col min="2319" max="2320" width="11.42578125" style="1"/>
    <col min="2321" max="2321" width="93.85546875" style="1" customWidth="1"/>
    <col min="2322" max="2560" width="11.42578125" style="1"/>
    <col min="2561" max="2561" width="16.28515625" style="1" customWidth="1"/>
    <col min="2562" max="2562" width="17" style="1" customWidth="1"/>
    <col min="2563" max="2563" width="17.42578125" style="1" customWidth="1"/>
    <col min="2564" max="2564" width="14.140625" style="1" customWidth="1"/>
    <col min="2565" max="2565" width="11.42578125" style="1"/>
    <col min="2566" max="2566" width="17.85546875" style="1" customWidth="1"/>
    <col min="2567" max="2567" width="21.85546875" style="1" customWidth="1"/>
    <col min="2568" max="2568" width="23.85546875" style="1" customWidth="1"/>
    <col min="2569" max="2569" width="14.42578125" style="1" customWidth="1"/>
    <col min="2570" max="2570" width="15.7109375" style="1" customWidth="1"/>
    <col min="2571" max="2571" width="20.42578125" style="1" customWidth="1"/>
    <col min="2572" max="2573" width="11.42578125" style="1"/>
    <col min="2574" max="2574" width="14.7109375" style="1" customWidth="1"/>
    <col min="2575" max="2576" width="11.42578125" style="1"/>
    <col min="2577" max="2577" width="93.85546875" style="1" customWidth="1"/>
    <col min="2578" max="2816" width="11.42578125" style="1"/>
    <col min="2817" max="2817" width="16.28515625" style="1" customWidth="1"/>
    <col min="2818" max="2818" width="17" style="1" customWidth="1"/>
    <col min="2819" max="2819" width="17.42578125" style="1" customWidth="1"/>
    <col min="2820" max="2820" width="14.140625" style="1" customWidth="1"/>
    <col min="2821" max="2821" width="11.42578125" style="1"/>
    <col min="2822" max="2822" width="17.85546875" style="1" customWidth="1"/>
    <col min="2823" max="2823" width="21.85546875" style="1" customWidth="1"/>
    <col min="2824" max="2824" width="23.85546875" style="1" customWidth="1"/>
    <col min="2825" max="2825" width="14.42578125" style="1" customWidth="1"/>
    <col min="2826" max="2826" width="15.7109375" style="1" customWidth="1"/>
    <col min="2827" max="2827" width="20.42578125" style="1" customWidth="1"/>
    <col min="2828" max="2829" width="11.42578125" style="1"/>
    <col min="2830" max="2830" width="14.7109375" style="1" customWidth="1"/>
    <col min="2831" max="2832" width="11.42578125" style="1"/>
    <col min="2833" max="2833" width="93.85546875" style="1" customWidth="1"/>
    <col min="2834" max="3072" width="11.42578125" style="1"/>
    <col min="3073" max="3073" width="16.28515625" style="1" customWidth="1"/>
    <col min="3074" max="3074" width="17" style="1" customWidth="1"/>
    <col min="3075" max="3075" width="17.42578125" style="1" customWidth="1"/>
    <col min="3076" max="3076" width="14.140625" style="1" customWidth="1"/>
    <col min="3077" max="3077" width="11.42578125" style="1"/>
    <col min="3078" max="3078" width="17.85546875" style="1" customWidth="1"/>
    <col min="3079" max="3079" width="21.85546875" style="1" customWidth="1"/>
    <col min="3080" max="3080" width="23.85546875" style="1" customWidth="1"/>
    <col min="3081" max="3081" width="14.42578125" style="1" customWidth="1"/>
    <col min="3082" max="3082" width="15.7109375" style="1" customWidth="1"/>
    <col min="3083" max="3083" width="20.42578125" style="1" customWidth="1"/>
    <col min="3084" max="3085" width="11.42578125" style="1"/>
    <col min="3086" max="3086" width="14.7109375" style="1" customWidth="1"/>
    <col min="3087" max="3088" width="11.42578125" style="1"/>
    <col min="3089" max="3089" width="93.85546875" style="1" customWidth="1"/>
    <col min="3090" max="3328" width="11.42578125" style="1"/>
    <col min="3329" max="3329" width="16.28515625" style="1" customWidth="1"/>
    <col min="3330" max="3330" width="17" style="1" customWidth="1"/>
    <col min="3331" max="3331" width="17.42578125" style="1" customWidth="1"/>
    <col min="3332" max="3332" width="14.140625" style="1" customWidth="1"/>
    <col min="3333" max="3333" width="11.42578125" style="1"/>
    <col min="3334" max="3334" width="17.85546875" style="1" customWidth="1"/>
    <col min="3335" max="3335" width="21.85546875" style="1" customWidth="1"/>
    <col min="3336" max="3336" width="23.85546875" style="1" customWidth="1"/>
    <col min="3337" max="3337" width="14.42578125" style="1" customWidth="1"/>
    <col min="3338" max="3338" width="15.7109375" style="1" customWidth="1"/>
    <col min="3339" max="3339" width="20.42578125" style="1" customWidth="1"/>
    <col min="3340" max="3341" width="11.42578125" style="1"/>
    <col min="3342" max="3342" width="14.7109375" style="1" customWidth="1"/>
    <col min="3343" max="3344" width="11.42578125" style="1"/>
    <col min="3345" max="3345" width="93.85546875" style="1" customWidth="1"/>
    <col min="3346" max="3584" width="11.42578125" style="1"/>
    <col min="3585" max="3585" width="16.28515625" style="1" customWidth="1"/>
    <col min="3586" max="3586" width="17" style="1" customWidth="1"/>
    <col min="3587" max="3587" width="17.42578125" style="1" customWidth="1"/>
    <col min="3588" max="3588" width="14.140625" style="1" customWidth="1"/>
    <col min="3589" max="3589" width="11.42578125" style="1"/>
    <col min="3590" max="3590" width="17.85546875" style="1" customWidth="1"/>
    <col min="3591" max="3591" width="21.85546875" style="1" customWidth="1"/>
    <col min="3592" max="3592" width="23.85546875" style="1" customWidth="1"/>
    <col min="3593" max="3593" width="14.42578125" style="1" customWidth="1"/>
    <col min="3594" max="3594" width="15.7109375" style="1" customWidth="1"/>
    <col min="3595" max="3595" width="20.42578125" style="1" customWidth="1"/>
    <col min="3596" max="3597" width="11.42578125" style="1"/>
    <col min="3598" max="3598" width="14.7109375" style="1" customWidth="1"/>
    <col min="3599" max="3600" width="11.42578125" style="1"/>
    <col min="3601" max="3601" width="93.85546875" style="1" customWidth="1"/>
    <col min="3602" max="3840" width="11.42578125" style="1"/>
    <col min="3841" max="3841" width="16.28515625" style="1" customWidth="1"/>
    <col min="3842" max="3842" width="17" style="1" customWidth="1"/>
    <col min="3843" max="3843" width="17.42578125" style="1" customWidth="1"/>
    <col min="3844" max="3844" width="14.140625" style="1" customWidth="1"/>
    <col min="3845" max="3845" width="11.42578125" style="1"/>
    <col min="3846" max="3846" width="17.85546875" style="1" customWidth="1"/>
    <col min="3847" max="3847" width="21.85546875" style="1" customWidth="1"/>
    <col min="3848" max="3848" width="23.85546875" style="1" customWidth="1"/>
    <col min="3849" max="3849" width="14.42578125" style="1" customWidth="1"/>
    <col min="3850" max="3850" width="15.7109375" style="1" customWidth="1"/>
    <col min="3851" max="3851" width="20.42578125" style="1" customWidth="1"/>
    <col min="3852" max="3853" width="11.42578125" style="1"/>
    <col min="3854" max="3854" width="14.7109375" style="1" customWidth="1"/>
    <col min="3855" max="3856" width="11.42578125" style="1"/>
    <col min="3857" max="3857" width="93.85546875" style="1" customWidth="1"/>
    <col min="3858" max="4096" width="11.42578125" style="1"/>
    <col min="4097" max="4097" width="16.28515625" style="1" customWidth="1"/>
    <col min="4098" max="4098" width="17" style="1" customWidth="1"/>
    <col min="4099" max="4099" width="17.42578125" style="1" customWidth="1"/>
    <col min="4100" max="4100" width="14.140625" style="1" customWidth="1"/>
    <col min="4101" max="4101" width="11.42578125" style="1"/>
    <col min="4102" max="4102" width="17.85546875" style="1" customWidth="1"/>
    <col min="4103" max="4103" width="21.85546875" style="1" customWidth="1"/>
    <col min="4104" max="4104" width="23.85546875" style="1" customWidth="1"/>
    <col min="4105" max="4105" width="14.42578125" style="1" customWidth="1"/>
    <col min="4106" max="4106" width="15.7109375" style="1" customWidth="1"/>
    <col min="4107" max="4107" width="20.42578125" style="1" customWidth="1"/>
    <col min="4108" max="4109" width="11.42578125" style="1"/>
    <col min="4110" max="4110" width="14.7109375" style="1" customWidth="1"/>
    <col min="4111" max="4112" width="11.42578125" style="1"/>
    <col min="4113" max="4113" width="93.85546875" style="1" customWidth="1"/>
    <col min="4114" max="4352" width="11.42578125" style="1"/>
    <col min="4353" max="4353" width="16.28515625" style="1" customWidth="1"/>
    <col min="4354" max="4354" width="17" style="1" customWidth="1"/>
    <col min="4355" max="4355" width="17.42578125" style="1" customWidth="1"/>
    <col min="4356" max="4356" width="14.140625" style="1" customWidth="1"/>
    <col min="4357" max="4357" width="11.42578125" style="1"/>
    <col min="4358" max="4358" width="17.85546875" style="1" customWidth="1"/>
    <col min="4359" max="4359" width="21.85546875" style="1" customWidth="1"/>
    <col min="4360" max="4360" width="23.85546875" style="1" customWidth="1"/>
    <col min="4361" max="4361" width="14.42578125" style="1" customWidth="1"/>
    <col min="4362" max="4362" width="15.7109375" style="1" customWidth="1"/>
    <col min="4363" max="4363" width="20.42578125" style="1" customWidth="1"/>
    <col min="4364" max="4365" width="11.42578125" style="1"/>
    <col min="4366" max="4366" width="14.7109375" style="1" customWidth="1"/>
    <col min="4367" max="4368" width="11.42578125" style="1"/>
    <col min="4369" max="4369" width="93.85546875" style="1" customWidth="1"/>
    <col min="4370" max="4608" width="11.42578125" style="1"/>
    <col min="4609" max="4609" width="16.28515625" style="1" customWidth="1"/>
    <col min="4610" max="4610" width="17" style="1" customWidth="1"/>
    <col min="4611" max="4611" width="17.42578125" style="1" customWidth="1"/>
    <col min="4612" max="4612" width="14.140625" style="1" customWidth="1"/>
    <col min="4613" max="4613" width="11.42578125" style="1"/>
    <col min="4614" max="4614" width="17.85546875" style="1" customWidth="1"/>
    <col min="4615" max="4615" width="21.85546875" style="1" customWidth="1"/>
    <col min="4616" max="4616" width="23.85546875" style="1" customWidth="1"/>
    <col min="4617" max="4617" width="14.42578125" style="1" customWidth="1"/>
    <col min="4618" max="4618" width="15.7109375" style="1" customWidth="1"/>
    <col min="4619" max="4619" width="20.42578125" style="1" customWidth="1"/>
    <col min="4620" max="4621" width="11.42578125" style="1"/>
    <col min="4622" max="4622" width="14.7109375" style="1" customWidth="1"/>
    <col min="4623" max="4624" width="11.42578125" style="1"/>
    <col min="4625" max="4625" width="93.85546875" style="1" customWidth="1"/>
    <col min="4626" max="4864" width="11.42578125" style="1"/>
    <col min="4865" max="4865" width="16.28515625" style="1" customWidth="1"/>
    <col min="4866" max="4866" width="17" style="1" customWidth="1"/>
    <col min="4867" max="4867" width="17.42578125" style="1" customWidth="1"/>
    <col min="4868" max="4868" width="14.140625" style="1" customWidth="1"/>
    <col min="4869" max="4869" width="11.42578125" style="1"/>
    <col min="4870" max="4870" width="17.85546875" style="1" customWidth="1"/>
    <col min="4871" max="4871" width="21.85546875" style="1" customWidth="1"/>
    <col min="4872" max="4872" width="23.85546875" style="1" customWidth="1"/>
    <col min="4873" max="4873" width="14.42578125" style="1" customWidth="1"/>
    <col min="4874" max="4874" width="15.7109375" style="1" customWidth="1"/>
    <col min="4875" max="4875" width="20.42578125" style="1" customWidth="1"/>
    <col min="4876" max="4877" width="11.42578125" style="1"/>
    <col min="4878" max="4878" width="14.7109375" style="1" customWidth="1"/>
    <col min="4879" max="4880" width="11.42578125" style="1"/>
    <col min="4881" max="4881" width="93.85546875" style="1" customWidth="1"/>
    <col min="4882" max="5120" width="11.42578125" style="1"/>
    <col min="5121" max="5121" width="16.28515625" style="1" customWidth="1"/>
    <col min="5122" max="5122" width="17" style="1" customWidth="1"/>
    <col min="5123" max="5123" width="17.42578125" style="1" customWidth="1"/>
    <col min="5124" max="5124" width="14.140625" style="1" customWidth="1"/>
    <col min="5125" max="5125" width="11.42578125" style="1"/>
    <col min="5126" max="5126" width="17.85546875" style="1" customWidth="1"/>
    <col min="5127" max="5127" width="21.85546875" style="1" customWidth="1"/>
    <col min="5128" max="5128" width="23.85546875" style="1" customWidth="1"/>
    <col min="5129" max="5129" width="14.42578125" style="1" customWidth="1"/>
    <col min="5130" max="5130" width="15.7109375" style="1" customWidth="1"/>
    <col min="5131" max="5131" width="20.42578125" style="1" customWidth="1"/>
    <col min="5132" max="5133" width="11.42578125" style="1"/>
    <col min="5134" max="5134" width="14.7109375" style="1" customWidth="1"/>
    <col min="5135" max="5136" width="11.42578125" style="1"/>
    <col min="5137" max="5137" width="93.85546875" style="1" customWidth="1"/>
    <col min="5138" max="5376" width="11.42578125" style="1"/>
    <col min="5377" max="5377" width="16.28515625" style="1" customWidth="1"/>
    <col min="5378" max="5378" width="17" style="1" customWidth="1"/>
    <col min="5379" max="5379" width="17.42578125" style="1" customWidth="1"/>
    <col min="5380" max="5380" width="14.140625" style="1" customWidth="1"/>
    <col min="5381" max="5381" width="11.42578125" style="1"/>
    <col min="5382" max="5382" width="17.85546875" style="1" customWidth="1"/>
    <col min="5383" max="5383" width="21.85546875" style="1" customWidth="1"/>
    <col min="5384" max="5384" width="23.85546875" style="1" customWidth="1"/>
    <col min="5385" max="5385" width="14.42578125" style="1" customWidth="1"/>
    <col min="5386" max="5386" width="15.7109375" style="1" customWidth="1"/>
    <col min="5387" max="5387" width="20.42578125" style="1" customWidth="1"/>
    <col min="5388" max="5389" width="11.42578125" style="1"/>
    <col min="5390" max="5390" width="14.7109375" style="1" customWidth="1"/>
    <col min="5391" max="5392" width="11.42578125" style="1"/>
    <col min="5393" max="5393" width="93.85546875" style="1" customWidth="1"/>
    <col min="5394" max="5632" width="11.42578125" style="1"/>
    <col min="5633" max="5633" width="16.28515625" style="1" customWidth="1"/>
    <col min="5634" max="5634" width="17" style="1" customWidth="1"/>
    <col min="5635" max="5635" width="17.42578125" style="1" customWidth="1"/>
    <col min="5636" max="5636" width="14.140625" style="1" customWidth="1"/>
    <col min="5637" max="5637" width="11.42578125" style="1"/>
    <col min="5638" max="5638" width="17.85546875" style="1" customWidth="1"/>
    <col min="5639" max="5639" width="21.85546875" style="1" customWidth="1"/>
    <col min="5640" max="5640" width="23.85546875" style="1" customWidth="1"/>
    <col min="5641" max="5641" width="14.42578125" style="1" customWidth="1"/>
    <col min="5642" max="5642" width="15.7109375" style="1" customWidth="1"/>
    <col min="5643" max="5643" width="20.42578125" style="1" customWidth="1"/>
    <col min="5644" max="5645" width="11.42578125" style="1"/>
    <col min="5646" max="5646" width="14.7109375" style="1" customWidth="1"/>
    <col min="5647" max="5648" width="11.42578125" style="1"/>
    <col min="5649" max="5649" width="93.85546875" style="1" customWidth="1"/>
    <col min="5650" max="5888" width="11.42578125" style="1"/>
    <col min="5889" max="5889" width="16.28515625" style="1" customWidth="1"/>
    <col min="5890" max="5890" width="17" style="1" customWidth="1"/>
    <col min="5891" max="5891" width="17.42578125" style="1" customWidth="1"/>
    <col min="5892" max="5892" width="14.140625" style="1" customWidth="1"/>
    <col min="5893" max="5893" width="11.42578125" style="1"/>
    <col min="5894" max="5894" width="17.85546875" style="1" customWidth="1"/>
    <col min="5895" max="5895" width="21.85546875" style="1" customWidth="1"/>
    <col min="5896" max="5896" width="23.85546875" style="1" customWidth="1"/>
    <col min="5897" max="5897" width="14.42578125" style="1" customWidth="1"/>
    <col min="5898" max="5898" width="15.7109375" style="1" customWidth="1"/>
    <col min="5899" max="5899" width="20.42578125" style="1" customWidth="1"/>
    <col min="5900" max="5901" width="11.42578125" style="1"/>
    <col min="5902" max="5902" width="14.7109375" style="1" customWidth="1"/>
    <col min="5903" max="5904" width="11.42578125" style="1"/>
    <col min="5905" max="5905" width="93.85546875" style="1" customWidth="1"/>
    <col min="5906" max="6144" width="11.42578125" style="1"/>
    <col min="6145" max="6145" width="16.28515625" style="1" customWidth="1"/>
    <col min="6146" max="6146" width="17" style="1" customWidth="1"/>
    <col min="6147" max="6147" width="17.42578125" style="1" customWidth="1"/>
    <col min="6148" max="6148" width="14.140625" style="1" customWidth="1"/>
    <col min="6149" max="6149" width="11.42578125" style="1"/>
    <col min="6150" max="6150" width="17.85546875" style="1" customWidth="1"/>
    <col min="6151" max="6151" width="21.85546875" style="1" customWidth="1"/>
    <col min="6152" max="6152" width="23.85546875" style="1" customWidth="1"/>
    <col min="6153" max="6153" width="14.42578125" style="1" customWidth="1"/>
    <col min="6154" max="6154" width="15.7109375" style="1" customWidth="1"/>
    <col min="6155" max="6155" width="20.42578125" style="1" customWidth="1"/>
    <col min="6156" max="6157" width="11.42578125" style="1"/>
    <col min="6158" max="6158" width="14.7109375" style="1" customWidth="1"/>
    <col min="6159" max="6160" width="11.42578125" style="1"/>
    <col min="6161" max="6161" width="93.85546875" style="1" customWidth="1"/>
    <col min="6162" max="6400" width="11.42578125" style="1"/>
    <col min="6401" max="6401" width="16.28515625" style="1" customWidth="1"/>
    <col min="6402" max="6402" width="17" style="1" customWidth="1"/>
    <col min="6403" max="6403" width="17.42578125" style="1" customWidth="1"/>
    <col min="6404" max="6404" width="14.140625" style="1" customWidth="1"/>
    <col min="6405" max="6405" width="11.42578125" style="1"/>
    <col min="6406" max="6406" width="17.85546875" style="1" customWidth="1"/>
    <col min="6407" max="6407" width="21.85546875" style="1" customWidth="1"/>
    <col min="6408" max="6408" width="23.85546875" style="1" customWidth="1"/>
    <col min="6409" max="6409" width="14.42578125" style="1" customWidth="1"/>
    <col min="6410" max="6410" width="15.7109375" style="1" customWidth="1"/>
    <col min="6411" max="6411" width="20.42578125" style="1" customWidth="1"/>
    <col min="6412" max="6413" width="11.42578125" style="1"/>
    <col min="6414" max="6414" width="14.7109375" style="1" customWidth="1"/>
    <col min="6415" max="6416" width="11.42578125" style="1"/>
    <col min="6417" max="6417" width="93.85546875" style="1" customWidth="1"/>
    <col min="6418" max="6656" width="11.42578125" style="1"/>
    <col min="6657" max="6657" width="16.28515625" style="1" customWidth="1"/>
    <col min="6658" max="6658" width="17" style="1" customWidth="1"/>
    <col min="6659" max="6659" width="17.42578125" style="1" customWidth="1"/>
    <col min="6660" max="6660" width="14.140625" style="1" customWidth="1"/>
    <col min="6661" max="6661" width="11.42578125" style="1"/>
    <col min="6662" max="6662" width="17.85546875" style="1" customWidth="1"/>
    <col min="6663" max="6663" width="21.85546875" style="1" customWidth="1"/>
    <col min="6664" max="6664" width="23.85546875" style="1" customWidth="1"/>
    <col min="6665" max="6665" width="14.42578125" style="1" customWidth="1"/>
    <col min="6666" max="6666" width="15.7109375" style="1" customWidth="1"/>
    <col min="6667" max="6667" width="20.42578125" style="1" customWidth="1"/>
    <col min="6668" max="6669" width="11.42578125" style="1"/>
    <col min="6670" max="6670" width="14.7109375" style="1" customWidth="1"/>
    <col min="6671" max="6672" width="11.42578125" style="1"/>
    <col min="6673" max="6673" width="93.85546875" style="1" customWidth="1"/>
    <col min="6674" max="6912" width="11.42578125" style="1"/>
    <col min="6913" max="6913" width="16.28515625" style="1" customWidth="1"/>
    <col min="6914" max="6914" width="17" style="1" customWidth="1"/>
    <col min="6915" max="6915" width="17.42578125" style="1" customWidth="1"/>
    <col min="6916" max="6916" width="14.140625" style="1" customWidth="1"/>
    <col min="6917" max="6917" width="11.42578125" style="1"/>
    <col min="6918" max="6918" width="17.85546875" style="1" customWidth="1"/>
    <col min="6919" max="6919" width="21.85546875" style="1" customWidth="1"/>
    <col min="6920" max="6920" width="23.85546875" style="1" customWidth="1"/>
    <col min="6921" max="6921" width="14.42578125" style="1" customWidth="1"/>
    <col min="6922" max="6922" width="15.7109375" style="1" customWidth="1"/>
    <col min="6923" max="6923" width="20.42578125" style="1" customWidth="1"/>
    <col min="6924" max="6925" width="11.42578125" style="1"/>
    <col min="6926" max="6926" width="14.7109375" style="1" customWidth="1"/>
    <col min="6927" max="6928" width="11.42578125" style="1"/>
    <col min="6929" max="6929" width="93.85546875" style="1" customWidth="1"/>
    <col min="6930" max="7168" width="11.42578125" style="1"/>
    <col min="7169" max="7169" width="16.28515625" style="1" customWidth="1"/>
    <col min="7170" max="7170" width="17" style="1" customWidth="1"/>
    <col min="7171" max="7171" width="17.42578125" style="1" customWidth="1"/>
    <col min="7172" max="7172" width="14.140625" style="1" customWidth="1"/>
    <col min="7173" max="7173" width="11.42578125" style="1"/>
    <col min="7174" max="7174" width="17.85546875" style="1" customWidth="1"/>
    <col min="7175" max="7175" width="21.85546875" style="1" customWidth="1"/>
    <col min="7176" max="7176" width="23.85546875" style="1" customWidth="1"/>
    <col min="7177" max="7177" width="14.42578125" style="1" customWidth="1"/>
    <col min="7178" max="7178" width="15.7109375" style="1" customWidth="1"/>
    <col min="7179" max="7179" width="20.42578125" style="1" customWidth="1"/>
    <col min="7180" max="7181" width="11.42578125" style="1"/>
    <col min="7182" max="7182" width="14.7109375" style="1" customWidth="1"/>
    <col min="7183" max="7184" width="11.42578125" style="1"/>
    <col min="7185" max="7185" width="93.85546875" style="1" customWidth="1"/>
    <col min="7186" max="7424" width="11.42578125" style="1"/>
    <col min="7425" max="7425" width="16.28515625" style="1" customWidth="1"/>
    <col min="7426" max="7426" width="17" style="1" customWidth="1"/>
    <col min="7427" max="7427" width="17.42578125" style="1" customWidth="1"/>
    <col min="7428" max="7428" width="14.140625" style="1" customWidth="1"/>
    <col min="7429" max="7429" width="11.42578125" style="1"/>
    <col min="7430" max="7430" width="17.85546875" style="1" customWidth="1"/>
    <col min="7431" max="7431" width="21.85546875" style="1" customWidth="1"/>
    <col min="7432" max="7432" width="23.85546875" style="1" customWidth="1"/>
    <col min="7433" max="7433" width="14.42578125" style="1" customWidth="1"/>
    <col min="7434" max="7434" width="15.7109375" style="1" customWidth="1"/>
    <col min="7435" max="7435" width="20.42578125" style="1" customWidth="1"/>
    <col min="7436" max="7437" width="11.42578125" style="1"/>
    <col min="7438" max="7438" width="14.7109375" style="1" customWidth="1"/>
    <col min="7439" max="7440" width="11.42578125" style="1"/>
    <col min="7441" max="7441" width="93.85546875" style="1" customWidth="1"/>
    <col min="7442" max="7680" width="11.42578125" style="1"/>
    <col min="7681" max="7681" width="16.28515625" style="1" customWidth="1"/>
    <col min="7682" max="7682" width="17" style="1" customWidth="1"/>
    <col min="7683" max="7683" width="17.42578125" style="1" customWidth="1"/>
    <col min="7684" max="7684" width="14.140625" style="1" customWidth="1"/>
    <col min="7685" max="7685" width="11.42578125" style="1"/>
    <col min="7686" max="7686" width="17.85546875" style="1" customWidth="1"/>
    <col min="7687" max="7687" width="21.85546875" style="1" customWidth="1"/>
    <col min="7688" max="7688" width="23.85546875" style="1" customWidth="1"/>
    <col min="7689" max="7689" width="14.42578125" style="1" customWidth="1"/>
    <col min="7690" max="7690" width="15.7109375" style="1" customWidth="1"/>
    <col min="7691" max="7691" width="20.42578125" style="1" customWidth="1"/>
    <col min="7692" max="7693" width="11.42578125" style="1"/>
    <col min="7694" max="7694" width="14.7109375" style="1" customWidth="1"/>
    <col min="7695" max="7696" width="11.42578125" style="1"/>
    <col min="7697" max="7697" width="93.85546875" style="1" customWidth="1"/>
    <col min="7698" max="7936" width="11.42578125" style="1"/>
    <col min="7937" max="7937" width="16.28515625" style="1" customWidth="1"/>
    <col min="7938" max="7938" width="17" style="1" customWidth="1"/>
    <col min="7939" max="7939" width="17.42578125" style="1" customWidth="1"/>
    <col min="7940" max="7940" width="14.140625" style="1" customWidth="1"/>
    <col min="7941" max="7941" width="11.42578125" style="1"/>
    <col min="7942" max="7942" width="17.85546875" style="1" customWidth="1"/>
    <col min="7943" max="7943" width="21.85546875" style="1" customWidth="1"/>
    <col min="7944" max="7944" width="23.85546875" style="1" customWidth="1"/>
    <col min="7945" max="7945" width="14.42578125" style="1" customWidth="1"/>
    <col min="7946" max="7946" width="15.7109375" style="1" customWidth="1"/>
    <col min="7947" max="7947" width="20.42578125" style="1" customWidth="1"/>
    <col min="7948" max="7949" width="11.42578125" style="1"/>
    <col min="7950" max="7950" width="14.7109375" style="1" customWidth="1"/>
    <col min="7951" max="7952" width="11.42578125" style="1"/>
    <col min="7953" max="7953" width="93.85546875" style="1" customWidth="1"/>
    <col min="7954" max="8192" width="11.42578125" style="1"/>
    <col min="8193" max="8193" width="16.28515625" style="1" customWidth="1"/>
    <col min="8194" max="8194" width="17" style="1" customWidth="1"/>
    <col min="8195" max="8195" width="17.42578125" style="1" customWidth="1"/>
    <col min="8196" max="8196" width="14.140625" style="1" customWidth="1"/>
    <col min="8197" max="8197" width="11.42578125" style="1"/>
    <col min="8198" max="8198" width="17.85546875" style="1" customWidth="1"/>
    <col min="8199" max="8199" width="21.85546875" style="1" customWidth="1"/>
    <col min="8200" max="8200" width="23.85546875" style="1" customWidth="1"/>
    <col min="8201" max="8201" width="14.42578125" style="1" customWidth="1"/>
    <col min="8202" max="8202" width="15.7109375" style="1" customWidth="1"/>
    <col min="8203" max="8203" width="20.42578125" style="1" customWidth="1"/>
    <col min="8204" max="8205" width="11.42578125" style="1"/>
    <col min="8206" max="8206" width="14.7109375" style="1" customWidth="1"/>
    <col min="8207" max="8208" width="11.42578125" style="1"/>
    <col min="8209" max="8209" width="93.85546875" style="1" customWidth="1"/>
    <col min="8210" max="8448" width="11.42578125" style="1"/>
    <col min="8449" max="8449" width="16.28515625" style="1" customWidth="1"/>
    <col min="8450" max="8450" width="17" style="1" customWidth="1"/>
    <col min="8451" max="8451" width="17.42578125" style="1" customWidth="1"/>
    <col min="8452" max="8452" width="14.140625" style="1" customWidth="1"/>
    <col min="8453" max="8453" width="11.42578125" style="1"/>
    <col min="8454" max="8454" width="17.85546875" style="1" customWidth="1"/>
    <col min="8455" max="8455" width="21.85546875" style="1" customWidth="1"/>
    <col min="8456" max="8456" width="23.85546875" style="1" customWidth="1"/>
    <col min="8457" max="8457" width="14.42578125" style="1" customWidth="1"/>
    <col min="8458" max="8458" width="15.7109375" style="1" customWidth="1"/>
    <col min="8459" max="8459" width="20.42578125" style="1" customWidth="1"/>
    <col min="8460" max="8461" width="11.42578125" style="1"/>
    <col min="8462" max="8462" width="14.7109375" style="1" customWidth="1"/>
    <col min="8463" max="8464" width="11.42578125" style="1"/>
    <col min="8465" max="8465" width="93.85546875" style="1" customWidth="1"/>
    <col min="8466" max="8704" width="11.42578125" style="1"/>
    <col min="8705" max="8705" width="16.28515625" style="1" customWidth="1"/>
    <col min="8706" max="8706" width="17" style="1" customWidth="1"/>
    <col min="8707" max="8707" width="17.42578125" style="1" customWidth="1"/>
    <col min="8708" max="8708" width="14.140625" style="1" customWidth="1"/>
    <col min="8709" max="8709" width="11.42578125" style="1"/>
    <col min="8710" max="8710" width="17.85546875" style="1" customWidth="1"/>
    <col min="8711" max="8711" width="21.85546875" style="1" customWidth="1"/>
    <col min="8712" max="8712" width="23.85546875" style="1" customWidth="1"/>
    <col min="8713" max="8713" width="14.42578125" style="1" customWidth="1"/>
    <col min="8714" max="8714" width="15.7109375" style="1" customWidth="1"/>
    <col min="8715" max="8715" width="20.42578125" style="1" customWidth="1"/>
    <col min="8716" max="8717" width="11.42578125" style="1"/>
    <col min="8718" max="8718" width="14.7109375" style="1" customWidth="1"/>
    <col min="8719" max="8720" width="11.42578125" style="1"/>
    <col min="8721" max="8721" width="93.85546875" style="1" customWidth="1"/>
    <col min="8722" max="8960" width="11.42578125" style="1"/>
    <col min="8961" max="8961" width="16.28515625" style="1" customWidth="1"/>
    <col min="8962" max="8962" width="17" style="1" customWidth="1"/>
    <col min="8963" max="8963" width="17.42578125" style="1" customWidth="1"/>
    <col min="8964" max="8964" width="14.140625" style="1" customWidth="1"/>
    <col min="8965" max="8965" width="11.42578125" style="1"/>
    <col min="8966" max="8966" width="17.85546875" style="1" customWidth="1"/>
    <col min="8967" max="8967" width="21.85546875" style="1" customWidth="1"/>
    <col min="8968" max="8968" width="23.85546875" style="1" customWidth="1"/>
    <col min="8969" max="8969" width="14.42578125" style="1" customWidth="1"/>
    <col min="8970" max="8970" width="15.7109375" style="1" customWidth="1"/>
    <col min="8971" max="8971" width="20.42578125" style="1" customWidth="1"/>
    <col min="8972" max="8973" width="11.42578125" style="1"/>
    <col min="8974" max="8974" width="14.7109375" style="1" customWidth="1"/>
    <col min="8975" max="8976" width="11.42578125" style="1"/>
    <col min="8977" max="8977" width="93.85546875" style="1" customWidth="1"/>
    <col min="8978" max="9216" width="11.42578125" style="1"/>
    <col min="9217" max="9217" width="16.28515625" style="1" customWidth="1"/>
    <col min="9218" max="9218" width="17" style="1" customWidth="1"/>
    <col min="9219" max="9219" width="17.42578125" style="1" customWidth="1"/>
    <col min="9220" max="9220" width="14.140625" style="1" customWidth="1"/>
    <col min="9221" max="9221" width="11.42578125" style="1"/>
    <col min="9222" max="9222" width="17.85546875" style="1" customWidth="1"/>
    <col min="9223" max="9223" width="21.85546875" style="1" customWidth="1"/>
    <col min="9224" max="9224" width="23.85546875" style="1" customWidth="1"/>
    <col min="9225" max="9225" width="14.42578125" style="1" customWidth="1"/>
    <col min="9226" max="9226" width="15.7109375" style="1" customWidth="1"/>
    <col min="9227" max="9227" width="20.42578125" style="1" customWidth="1"/>
    <col min="9228" max="9229" width="11.42578125" style="1"/>
    <col min="9230" max="9230" width="14.7109375" style="1" customWidth="1"/>
    <col min="9231" max="9232" width="11.42578125" style="1"/>
    <col min="9233" max="9233" width="93.85546875" style="1" customWidth="1"/>
    <col min="9234" max="9472" width="11.42578125" style="1"/>
    <col min="9473" max="9473" width="16.28515625" style="1" customWidth="1"/>
    <col min="9474" max="9474" width="17" style="1" customWidth="1"/>
    <col min="9475" max="9475" width="17.42578125" style="1" customWidth="1"/>
    <col min="9476" max="9476" width="14.140625" style="1" customWidth="1"/>
    <col min="9477" max="9477" width="11.42578125" style="1"/>
    <col min="9478" max="9478" width="17.85546875" style="1" customWidth="1"/>
    <col min="9479" max="9479" width="21.85546875" style="1" customWidth="1"/>
    <col min="9480" max="9480" width="23.85546875" style="1" customWidth="1"/>
    <col min="9481" max="9481" width="14.42578125" style="1" customWidth="1"/>
    <col min="9482" max="9482" width="15.7109375" style="1" customWidth="1"/>
    <col min="9483" max="9483" width="20.42578125" style="1" customWidth="1"/>
    <col min="9484" max="9485" width="11.42578125" style="1"/>
    <col min="9486" max="9486" width="14.7109375" style="1" customWidth="1"/>
    <col min="9487" max="9488" width="11.42578125" style="1"/>
    <col min="9489" max="9489" width="93.85546875" style="1" customWidth="1"/>
    <col min="9490" max="9728" width="11.42578125" style="1"/>
    <col min="9729" max="9729" width="16.28515625" style="1" customWidth="1"/>
    <col min="9730" max="9730" width="17" style="1" customWidth="1"/>
    <col min="9731" max="9731" width="17.42578125" style="1" customWidth="1"/>
    <col min="9732" max="9732" width="14.140625" style="1" customWidth="1"/>
    <col min="9733" max="9733" width="11.42578125" style="1"/>
    <col min="9734" max="9734" width="17.85546875" style="1" customWidth="1"/>
    <col min="9735" max="9735" width="21.85546875" style="1" customWidth="1"/>
    <col min="9736" max="9736" width="23.85546875" style="1" customWidth="1"/>
    <col min="9737" max="9737" width="14.42578125" style="1" customWidth="1"/>
    <col min="9738" max="9738" width="15.7109375" style="1" customWidth="1"/>
    <col min="9739" max="9739" width="20.42578125" style="1" customWidth="1"/>
    <col min="9740" max="9741" width="11.42578125" style="1"/>
    <col min="9742" max="9742" width="14.7109375" style="1" customWidth="1"/>
    <col min="9743" max="9744" width="11.42578125" style="1"/>
    <col min="9745" max="9745" width="93.85546875" style="1" customWidth="1"/>
    <col min="9746" max="9984" width="11.42578125" style="1"/>
    <col min="9985" max="9985" width="16.28515625" style="1" customWidth="1"/>
    <col min="9986" max="9986" width="17" style="1" customWidth="1"/>
    <col min="9987" max="9987" width="17.42578125" style="1" customWidth="1"/>
    <col min="9988" max="9988" width="14.140625" style="1" customWidth="1"/>
    <col min="9989" max="9989" width="11.42578125" style="1"/>
    <col min="9990" max="9990" width="17.85546875" style="1" customWidth="1"/>
    <col min="9991" max="9991" width="21.85546875" style="1" customWidth="1"/>
    <col min="9992" max="9992" width="23.85546875" style="1" customWidth="1"/>
    <col min="9993" max="9993" width="14.42578125" style="1" customWidth="1"/>
    <col min="9994" max="9994" width="15.7109375" style="1" customWidth="1"/>
    <col min="9995" max="9995" width="20.42578125" style="1" customWidth="1"/>
    <col min="9996" max="9997" width="11.42578125" style="1"/>
    <col min="9998" max="9998" width="14.7109375" style="1" customWidth="1"/>
    <col min="9999" max="10000" width="11.42578125" style="1"/>
    <col min="10001" max="10001" width="93.85546875" style="1" customWidth="1"/>
    <col min="10002" max="10240" width="11.42578125" style="1"/>
    <col min="10241" max="10241" width="16.28515625" style="1" customWidth="1"/>
    <col min="10242" max="10242" width="17" style="1" customWidth="1"/>
    <col min="10243" max="10243" width="17.42578125" style="1" customWidth="1"/>
    <col min="10244" max="10244" width="14.140625" style="1" customWidth="1"/>
    <col min="10245" max="10245" width="11.42578125" style="1"/>
    <col min="10246" max="10246" width="17.85546875" style="1" customWidth="1"/>
    <col min="10247" max="10247" width="21.85546875" style="1" customWidth="1"/>
    <col min="10248" max="10248" width="23.85546875" style="1" customWidth="1"/>
    <col min="10249" max="10249" width="14.42578125" style="1" customWidth="1"/>
    <col min="10250" max="10250" width="15.7109375" style="1" customWidth="1"/>
    <col min="10251" max="10251" width="20.42578125" style="1" customWidth="1"/>
    <col min="10252" max="10253" width="11.42578125" style="1"/>
    <col min="10254" max="10254" width="14.7109375" style="1" customWidth="1"/>
    <col min="10255" max="10256" width="11.42578125" style="1"/>
    <col min="10257" max="10257" width="93.85546875" style="1" customWidth="1"/>
    <col min="10258" max="10496" width="11.42578125" style="1"/>
    <col min="10497" max="10497" width="16.28515625" style="1" customWidth="1"/>
    <col min="10498" max="10498" width="17" style="1" customWidth="1"/>
    <col min="10499" max="10499" width="17.42578125" style="1" customWidth="1"/>
    <col min="10500" max="10500" width="14.140625" style="1" customWidth="1"/>
    <col min="10501" max="10501" width="11.42578125" style="1"/>
    <col min="10502" max="10502" width="17.85546875" style="1" customWidth="1"/>
    <col min="10503" max="10503" width="21.85546875" style="1" customWidth="1"/>
    <col min="10504" max="10504" width="23.85546875" style="1" customWidth="1"/>
    <col min="10505" max="10505" width="14.42578125" style="1" customWidth="1"/>
    <col min="10506" max="10506" width="15.7109375" style="1" customWidth="1"/>
    <col min="10507" max="10507" width="20.42578125" style="1" customWidth="1"/>
    <col min="10508" max="10509" width="11.42578125" style="1"/>
    <col min="10510" max="10510" width="14.7109375" style="1" customWidth="1"/>
    <col min="10511" max="10512" width="11.42578125" style="1"/>
    <col min="10513" max="10513" width="93.85546875" style="1" customWidth="1"/>
    <col min="10514" max="10752" width="11.42578125" style="1"/>
    <col min="10753" max="10753" width="16.28515625" style="1" customWidth="1"/>
    <col min="10754" max="10754" width="17" style="1" customWidth="1"/>
    <col min="10755" max="10755" width="17.42578125" style="1" customWidth="1"/>
    <col min="10756" max="10756" width="14.140625" style="1" customWidth="1"/>
    <col min="10757" max="10757" width="11.42578125" style="1"/>
    <col min="10758" max="10758" width="17.85546875" style="1" customWidth="1"/>
    <col min="10759" max="10759" width="21.85546875" style="1" customWidth="1"/>
    <col min="10760" max="10760" width="23.85546875" style="1" customWidth="1"/>
    <col min="10761" max="10761" width="14.42578125" style="1" customWidth="1"/>
    <col min="10762" max="10762" width="15.7109375" style="1" customWidth="1"/>
    <col min="10763" max="10763" width="20.42578125" style="1" customWidth="1"/>
    <col min="10764" max="10765" width="11.42578125" style="1"/>
    <col min="10766" max="10766" width="14.7109375" style="1" customWidth="1"/>
    <col min="10767" max="10768" width="11.42578125" style="1"/>
    <col min="10769" max="10769" width="93.85546875" style="1" customWidth="1"/>
    <col min="10770" max="11008" width="11.42578125" style="1"/>
    <col min="11009" max="11009" width="16.28515625" style="1" customWidth="1"/>
    <col min="11010" max="11010" width="17" style="1" customWidth="1"/>
    <col min="11011" max="11011" width="17.42578125" style="1" customWidth="1"/>
    <col min="11012" max="11012" width="14.140625" style="1" customWidth="1"/>
    <col min="11013" max="11013" width="11.42578125" style="1"/>
    <col min="11014" max="11014" width="17.85546875" style="1" customWidth="1"/>
    <col min="11015" max="11015" width="21.85546875" style="1" customWidth="1"/>
    <col min="11016" max="11016" width="23.85546875" style="1" customWidth="1"/>
    <col min="11017" max="11017" width="14.42578125" style="1" customWidth="1"/>
    <col min="11018" max="11018" width="15.7109375" style="1" customWidth="1"/>
    <col min="11019" max="11019" width="20.42578125" style="1" customWidth="1"/>
    <col min="11020" max="11021" width="11.42578125" style="1"/>
    <col min="11022" max="11022" width="14.7109375" style="1" customWidth="1"/>
    <col min="11023" max="11024" width="11.42578125" style="1"/>
    <col min="11025" max="11025" width="93.85546875" style="1" customWidth="1"/>
    <col min="11026" max="11264" width="11.42578125" style="1"/>
    <col min="11265" max="11265" width="16.28515625" style="1" customWidth="1"/>
    <col min="11266" max="11266" width="17" style="1" customWidth="1"/>
    <col min="11267" max="11267" width="17.42578125" style="1" customWidth="1"/>
    <col min="11268" max="11268" width="14.140625" style="1" customWidth="1"/>
    <col min="11269" max="11269" width="11.42578125" style="1"/>
    <col min="11270" max="11270" width="17.85546875" style="1" customWidth="1"/>
    <col min="11271" max="11271" width="21.85546875" style="1" customWidth="1"/>
    <col min="11272" max="11272" width="23.85546875" style="1" customWidth="1"/>
    <col min="11273" max="11273" width="14.42578125" style="1" customWidth="1"/>
    <col min="11274" max="11274" width="15.7109375" style="1" customWidth="1"/>
    <col min="11275" max="11275" width="20.42578125" style="1" customWidth="1"/>
    <col min="11276" max="11277" width="11.42578125" style="1"/>
    <col min="11278" max="11278" width="14.7109375" style="1" customWidth="1"/>
    <col min="11279" max="11280" width="11.42578125" style="1"/>
    <col min="11281" max="11281" width="93.85546875" style="1" customWidth="1"/>
    <col min="11282" max="11520" width="11.42578125" style="1"/>
    <col min="11521" max="11521" width="16.28515625" style="1" customWidth="1"/>
    <col min="11522" max="11522" width="17" style="1" customWidth="1"/>
    <col min="11523" max="11523" width="17.42578125" style="1" customWidth="1"/>
    <col min="11524" max="11524" width="14.140625" style="1" customWidth="1"/>
    <col min="11525" max="11525" width="11.42578125" style="1"/>
    <col min="11526" max="11526" width="17.85546875" style="1" customWidth="1"/>
    <col min="11527" max="11527" width="21.85546875" style="1" customWidth="1"/>
    <col min="11528" max="11528" width="23.85546875" style="1" customWidth="1"/>
    <col min="11529" max="11529" width="14.42578125" style="1" customWidth="1"/>
    <col min="11530" max="11530" width="15.7109375" style="1" customWidth="1"/>
    <col min="11531" max="11531" width="20.42578125" style="1" customWidth="1"/>
    <col min="11532" max="11533" width="11.42578125" style="1"/>
    <col min="11534" max="11534" width="14.7109375" style="1" customWidth="1"/>
    <col min="11535" max="11536" width="11.42578125" style="1"/>
    <col min="11537" max="11537" width="93.85546875" style="1" customWidth="1"/>
    <col min="11538" max="11776" width="11.42578125" style="1"/>
    <col min="11777" max="11777" width="16.28515625" style="1" customWidth="1"/>
    <col min="11778" max="11778" width="17" style="1" customWidth="1"/>
    <col min="11779" max="11779" width="17.42578125" style="1" customWidth="1"/>
    <col min="11780" max="11780" width="14.140625" style="1" customWidth="1"/>
    <col min="11781" max="11781" width="11.42578125" style="1"/>
    <col min="11782" max="11782" width="17.85546875" style="1" customWidth="1"/>
    <col min="11783" max="11783" width="21.85546875" style="1" customWidth="1"/>
    <col min="11784" max="11784" width="23.85546875" style="1" customWidth="1"/>
    <col min="11785" max="11785" width="14.42578125" style="1" customWidth="1"/>
    <col min="11786" max="11786" width="15.7109375" style="1" customWidth="1"/>
    <col min="11787" max="11787" width="20.42578125" style="1" customWidth="1"/>
    <col min="11788" max="11789" width="11.42578125" style="1"/>
    <col min="11790" max="11790" width="14.7109375" style="1" customWidth="1"/>
    <col min="11791" max="11792" width="11.42578125" style="1"/>
    <col min="11793" max="11793" width="93.85546875" style="1" customWidth="1"/>
    <col min="11794" max="12032" width="11.42578125" style="1"/>
    <col min="12033" max="12033" width="16.28515625" style="1" customWidth="1"/>
    <col min="12034" max="12034" width="17" style="1" customWidth="1"/>
    <col min="12035" max="12035" width="17.42578125" style="1" customWidth="1"/>
    <col min="12036" max="12036" width="14.140625" style="1" customWidth="1"/>
    <col min="12037" max="12037" width="11.42578125" style="1"/>
    <col min="12038" max="12038" width="17.85546875" style="1" customWidth="1"/>
    <col min="12039" max="12039" width="21.85546875" style="1" customWidth="1"/>
    <col min="12040" max="12040" width="23.85546875" style="1" customWidth="1"/>
    <col min="12041" max="12041" width="14.42578125" style="1" customWidth="1"/>
    <col min="12042" max="12042" width="15.7109375" style="1" customWidth="1"/>
    <col min="12043" max="12043" width="20.42578125" style="1" customWidth="1"/>
    <col min="12044" max="12045" width="11.42578125" style="1"/>
    <col min="12046" max="12046" width="14.7109375" style="1" customWidth="1"/>
    <col min="12047" max="12048" width="11.42578125" style="1"/>
    <col min="12049" max="12049" width="93.85546875" style="1" customWidth="1"/>
    <col min="12050" max="12288" width="11.42578125" style="1"/>
    <col min="12289" max="12289" width="16.28515625" style="1" customWidth="1"/>
    <col min="12290" max="12290" width="17" style="1" customWidth="1"/>
    <col min="12291" max="12291" width="17.42578125" style="1" customWidth="1"/>
    <col min="12292" max="12292" width="14.140625" style="1" customWidth="1"/>
    <col min="12293" max="12293" width="11.42578125" style="1"/>
    <col min="12294" max="12294" width="17.85546875" style="1" customWidth="1"/>
    <col min="12295" max="12295" width="21.85546875" style="1" customWidth="1"/>
    <col min="12296" max="12296" width="23.85546875" style="1" customWidth="1"/>
    <col min="12297" max="12297" width="14.42578125" style="1" customWidth="1"/>
    <col min="12298" max="12298" width="15.7109375" style="1" customWidth="1"/>
    <col min="12299" max="12299" width="20.42578125" style="1" customWidth="1"/>
    <col min="12300" max="12301" width="11.42578125" style="1"/>
    <col min="12302" max="12302" width="14.7109375" style="1" customWidth="1"/>
    <col min="12303" max="12304" width="11.42578125" style="1"/>
    <col min="12305" max="12305" width="93.85546875" style="1" customWidth="1"/>
    <col min="12306" max="12544" width="11.42578125" style="1"/>
    <col min="12545" max="12545" width="16.28515625" style="1" customWidth="1"/>
    <col min="12546" max="12546" width="17" style="1" customWidth="1"/>
    <col min="12547" max="12547" width="17.42578125" style="1" customWidth="1"/>
    <col min="12548" max="12548" width="14.140625" style="1" customWidth="1"/>
    <col min="12549" max="12549" width="11.42578125" style="1"/>
    <col min="12550" max="12550" width="17.85546875" style="1" customWidth="1"/>
    <col min="12551" max="12551" width="21.85546875" style="1" customWidth="1"/>
    <col min="12552" max="12552" width="23.85546875" style="1" customWidth="1"/>
    <col min="12553" max="12553" width="14.42578125" style="1" customWidth="1"/>
    <col min="12554" max="12554" width="15.7109375" style="1" customWidth="1"/>
    <col min="12555" max="12555" width="20.42578125" style="1" customWidth="1"/>
    <col min="12556" max="12557" width="11.42578125" style="1"/>
    <col min="12558" max="12558" width="14.7109375" style="1" customWidth="1"/>
    <col min="12559" max="12560" width="11.42578125" style="1"/>
    <col min="12561" max="12561" width="93.85546875" style="1" customWidth="1"/>
    <col min="12562" max="12800" width="11.42578125" style="1"/>
    <col min="12801" max="12801" width="16.28515625" style="1" customWidth="1"/>
    <col min="12802" max="12802" width="17" style="1" customWidth="1"/>
    <col min="12803" max="12803" width="17.42578125" style="1" customWidth="1"/>
    <col min="12804" max="12804" width="14.140625" style="1" customWidth="1"/>
    <col min="12805" max="12805" width="11.42578125" style="1"/>
    <col min="12806" max="12806" width="17.85546875" style="1" customWidth="1"/>
    <col min="12807" max="12807" width="21.85546875" style="1" customWidth="1"/>
    <col min="12808" max="12808" width="23.85546875" style="1" customWidth="1"/>
    <col min="12809" max="12809" width="14.42578125" style="1" customWidth="1"/>
    <col min="12810" max="12810" width="15.7109375" style="1" customWidth="1"/>
    <col min="12811" max="12811" width="20.42578125" style="1" customWidth="1"/>
    <col min="12812" max="12813" width="11.42578125" style="1"/>
    <col min="12814" max="12814" width="14.7109375" style="1" customWidth="1"/>
    <col min="12815" max="12816" width="11.42578125" style="1"/>
    <col min="12817" max="12817" width="93.85546875" style="1" customWidth="1"/>
    <col min="12818" max="13056" width="11.42578125" style="1"/>
    <col min="13057" max="13057" width="16.28515625" style="1" customWidth="1"/>
    <col min="13058" max="13058" width="17" style="1" customWidth="1"/>
    <col min="13059" max="13059" width="17.42578125" style="1" customWidth="1"/>
    <col min="13060" max="13060" width="14.140625" style="1" customWidth="1"/>
    <col min="13061" max="13061" width="11.42578125" style="1"/>
    <col min="13062" max="13062" width="17.85546875" style="1" customWidth="1"/>
    <col min="13063" max="13063" width="21.85546875" style="1" customWidth="1"/>
    <col min="13064" max="13064" width="23.85546875" style="1" customWidth="1"/>
    <col min="13065" max="13065" width="14.42578125" style="1" customWidth="1"/>
    <col min="13066" max="13066" width="15.7109375" style="1" customWidth="1"/>
    <col min="13067" max="13067" width="20.42578125" style="1" customWidth="1"/>
    <col min="13068" max="13069" width="11.42578125" style="1"/>
    <col min="13070" max="13070" width="14.7109375" style="1" customWidth="1"/>
    <col min="13071" max="13072" width="11.42578125" style="1"/>
    <col min="13073" max="13073" width="93.85546875" style="1" customWidth="1"/>
    <col min="13074" max="13312" width="11.42578125" style="1"/>
    <col min="13313" max="13313" width="16.28515625" style="1" customWidth="1"/>
    <col min="13314" max="13314" width="17" style="1" customWidth="1"/>
    <col min="13315" max="13315" width="17.42578125" style="1" customWidth="1"/>
    <col min="13316" max="13316" width="14.140625" style="1" customWidth="1"/>
    <col min="13317" max="13317" width="11.42578125" style="1"/>
    <col min="13318" max="13318" width="17.85546875" style="1" customWidth="1"/>
    <col min="13319" max="13319" width="21.85546875" style="1" customWidth="1"/>
    <col min="13320" max="13320" width="23.85546875" style="1" customWidth="1"/>
    <col min="13321" max="13321" width="14.42578125" style="1" customWidth="1"/>
    <col min="13322" max="13322" width="15.7109375" style="1" customWidth="1"/>
    <col min="13323" max="13323" width="20.42578125" style="1" customWidth="1"/>
    <col min="13324" max="13325" width="11.42578125" style="1"/>
    <col min="13326" max="13326" width="14.7109375" style="1" customWidth="1"/>
    <col min="13327" max="13328" width="11.42578125" style="1"/>
    <col min="13329" max="13329" width="93.85546875" style="1" customWidth="1"/>
    <col min="13330" max="13568" width="11.42578125" style="1"/>
    <col min="13569" max="13569" width="16.28515625" style="1" customWidth="1"/>
    <col min="13570" max="13570" width="17" style="1" customWidth="1"/>
    <col min="13571" max="13571" width="17.42578125" style="1" customWidth="1"/>
    <col min="13572" max="13572" width="14.140625" style="1" customWidth="1"/>
    <col min="13573" max="13573" width="11.42578125" style="1"/>
    <col min="13574" max="13574" width="17.85546875" style="1" customWidth="1"/>
    <col min="13575" max="13575" width="21.85546875" style="1" customWidth="1"/>
    <col min="13576" max="13576" width="23.85546875" style="1" customWidth="1"/>
    <col min="13577" max="13577" width="14.42578125" style="1" customWidth="1"/>
    <col min="13578" max="13578" width="15.7109375" style="1" customWidth="1"/>
    <col min="13579" max="13579" width="20.42578125" style="1" customWidth="1"/>
    <col min="13580" max="13581" width="11.42578125" style="1"/>
    <col min="13582" max="13582" width="14.7109375" style="1" customWidth="1"/>
    <col min="13583" max="13584" width="11.42578125" style="1"/>
    <col min="13585" max="13585" width="93.85546875" style="1" customWidth="1"/>
    <col min="13586" max="13824" width="11.42578125" style="1"/>
    <col min="13825" max="13825" width="16.28515625" style="1" customWidth="1"/>
    <col min="13826" max="13826" width="17" style="1" customWidth="1"/>
    <col min="13827" max="13827" width="17.42578125" style="1" customWidth="1"/>
    <col min="13828" max="13828" width="14.140625" style="1" customWidth="1"/>
    <col min="13829" max="13829" width="11.42578125" style="1"/>
    <col min="13830" max="13830" width="17.85546875" style="1" customWidth="1"/>
    <col min="13831" max="13831" width="21.85546875" style="1" customWidth="1"/>
    <col min="13832" max="13832" width="23.85546875" style="1" customWidth="1"/>
    <col min="13833" max="13833" width="14.42578125" style="1" customWidth="1"/>
    <col min="13834" max="13834" width="15.7109375" style="1" customWidth="1"/>
    <col min="13835" max="13835" width="20.42578125" style="1" customWidth="1"/>
    <col min="13836" max="13837" width="11.42578125" style="1"/>
    <col min="13838" max="13838" width="14.7109375" style="1" customWidth="1"/>
    <col min="13839" max="13840" width="11.42578125" style="1"/>
    <col min="13841" max="13841" width="93.85546875" style="1" customWidth="1"/>
    <col min="13842" max="14080" width="11.42578125" style="1"/>
    <col min="14081" max="14081" width="16.28515625" style="1" customWidth="1"/>
    <col min="14082" max="14082" width="17" style="1" customWidth="1"/>
    <col min="14083" max="14083" width="17.42578125" style="1" customWidth="1"/>
    <col min="14084" max="14084" width="14.140625" style="1" customWidth="1"/>
    <col min="14085" max="14085" width="11.42578125" style="1"/>
    <col min="14086" max="14086" width="17.85546875" style="1" customWidth="1"/>
    <col min="14087" max="14087" width="21.85546875" style="1" customWidth="1"/>
    <col min="14088" max="14088" width="23.85546875" style="1" customWidth="1"/>
    <col min="14089" max="14089" width="14.42578125" style="1" customWidth="1"/>
    <col min="14090" max="14090" width="15.7109375" style="1" customWidth="1"/>
    <col min="14091" max="14091" width="20.42578125" style="1" customWidth="1"/>
    <col min="14092" max="14093" width="11.42578125" style="1"/>
    <col min="14094" max="14094" width="14.7109375" style="1" customWidth="1"/>
    <col min="14095" max="14096" width="11.42578125" style="1"/>
    <col min="14097" max="14097" width="93.85546875" style="1" customWidth="1"/>
    <col min="14098" max="14336" width="11.42578125" style="1"/>
    <col min="14337" max="14337" width="16.28515625" style="1" customWidth="1"/>
    <col min="14338" max="14338" width="17" style="1" customWidth="1"/>
    <col min="14339" max="14339" width="17.42578125" style="1" customWidth="1"/>
    <col min="14340" max="14340" width="14.140625" style="1" customWidth="1"/>
    <col min="14341" max="14341" width="11.42578125" style="1"/>
    <col min="14342" max="14342" width="17.85546875" style="1" customWidth="1"/>
    <col min="14343" max="14343" width="21.85546875" style="1" customWidth="1"/>
    <col min="14344" max="14344" width="23.85546875" style="1" customWidth="1"/>
    <col min="14345" max="14345" width="14.42578125" style="1" customWidth="1"/>
    <col min="14346" max="14346" width="15.7109375" style="1" customWidth="1"/>
    <col min="14347" max="14347" width="20.42578125" style="1" customWidth="1"/>
    <col min="14348" max="14349" width="11.42578125" style="1"/>
    <col min="14350" max="14350" width="14.7109375" style="1" customWidth="1"/>
    <col min="14351" max="14352" width="11.42578125" style="1"/>
    <col min="14353" max="14353" width="93.85546875" style="1" customWidth="1"/>
    <col min="14354" max="14592" width="11.42578125" style="1"/>
    <col min="14593" max="14593" width="16.28515625" style="1" customWidth="1"/>
    <col min="14594" max="14594" width="17" style="1" customWidth="1"/>
    <col min="14595" max="14595" width="17.42578125" style="1" customWidth="1"/>
    <col min="14596" max="14596" width="14.140625" style="1" customWidth="1"/>
    <col min="14597" max="14597" width="11.42578125" style="1"/>
    <col min="14598" max="14598" width="17.85546875" style="1" customWidth="1"/>
    <col min="14599" max="14599" width="21.85546875" style="1" customWidth="1"/>
    <col min="14600" max="14600" width="23.85546875" style="1" customWidth="1"/>
    <col min="14601" max="14601" width="14.42578125" style="1" customWidth="1"/>
    <col min="14602" max="14602" width="15.7109375" style="1" customWidth="1"/>
    <col min="14603" max="14603" width="20.42578125" style="1" customWidth="1"/>
    <col min="14604" max="14605" width="11.42578125" style="1"/>
    <col min="14606" max="14606" width="14.7109375" style="1" customWidth="1"/>
    <col min="14607" max="14608" width="11.42578125" style="1"/>
    <col min="14609" max="14609" width="93.85546875" style="1" customWidth="1"/>
    <col min="14610" max="14848" width="11.42578125" style="1"/>
    <col min="14849" max="14849" width="16.28515625" style="1" customWidth="1"/>
    <col min="14850" max="14850" width="17" style="1" customWidth="1"/>
    <col min="14851" max="14851" width="17.42578125" style="1" customWidth="1"/>
    <col min="14852" max="14852" width="14.140625" style="1" customWidth="1"/>
    <col min="14853" max="14853" width="11.42578125" style="1"/>
    <col min="14854" max="14854" width="17.85546875" style="1" customWidth="1"/>
    <col min="14855" max="14855" width="21.85546875" style="1" customWidth="1"/>
    <col min="14856" max="14856" width="23.85546875" style="1" customWidth="1"/>
    <col min="14857" max="14857" width="14.42578125" style="1" customWidth="1"/>
    <col min="14858" max="14858" width="15.7109375" style="1" customWidth="1"/>
    <col min="14859" max="14859" width="20.42578125" style="1" customWidth="1"/>
    <col min="14860" max="14861" width="11.42578125" style="1"/>
    <col min="14862" max="14862" width="14.7109375" style="1" customWidth="1"/>
    <col min="14863" max="14864" width="11.42578125" style="1"/>
    <col min="14865" max="14865" width="93.85546875" style="1" customWidth="1"/>
    <col min="14866" max="15104" width="11.42578125" style="1"/>
    <col min="15105" max="15105" width="16.28515625" style="1" customWidth="1"/>
    <col min="15106" max="15106" width="17" style="1" customWidth="1"/>
    <col min="15107" max="15107" width="17.42578125" style="1" customWidth="1"/>
    <col min="15108" max="15108" width="14.140625" style="1" customWidth="1"/>
    <col min="15109" max="15109" width="11.42578125" style="1"/>
    <col min="15110" max="15110" width="17.85546875" style="1" customWidth="1"/>
    <col min="15111" max="15111" width="21.85546875" style="1" customWidth="1"/>
    <col min="15112" max="15112" width="23.85546875" style="1" customWidth="1"/>
    <col min="15113" max="15113" width="14.42578125" style="1" customWidth="1"/>
    <col min="15114" max="15114" width="15.7109375" style="1" customWidth="1"/>
    <col min="15115" max="15115" width="20.42578125" style="1" customWidth="1"/>
    <col min="15116" max="15117" width="11.42578125" style="1"/>
    <col min="15118" max="15118" width="14.7109375" style="1" customWidth="1"/>
    <col min="15119" max="15120" width="11.42578125" style="1"/>
    <col min="15121" max="15121" width="93.85546875" style="1" customWidth="1"/>
    <col min="15122" max="15360" width="11.42578125" style="1"/>
    <col min="15361" max="15361" width="16.28515625" style="1" customWidth="1"/>
    <col min="15362" max="15362" width="17" style="1" customWidth="1"/>
    <col min="15363" max="15363" width="17.42578125" style="1" customWidth="1"/>
    <col min="15364" max="15364" width="14.140625" style="1" customWidth="1"/>
    <col min="15365" max="15365" width="11.42578125" style="1"/>
    <col min="15366" max="15366" width="17.85546875" style="1" customWidth="1"/>
    <col min="15367" max="15367" width="21.85546875" style="1" customWidth="1"/>
    <col min="15368" max="15368" width="23.85546875" style="1" customWidth="1"/>
    <col min="15369" max="15369" width="14.42578125" style="1" customWidth="1"/>
    <col min="15370" max="15370" width="15.7109375" style="1" customWidth="1"/>
    <col min="15371" max="15371" width="20.42578125" style="1" customWidth="1"/>
    <col min="15372" max="15373" width="11.42578125" style="1"/>
    <col min="15374" max="15374" width="14.7109375" style="1" customWidth="1"/>
    <col min="15375" max="15376" width="11.42578125" style="1"/>
    <col min="15377" max="15377" width="93.85546875" style="1" customWidth="1"/>
    <col min="15378" max="15616" width="11.42578125" style="1"/>
    <col min="15617" max="15617" width="16.28515625" style="1" customWidth="1"/>
    <col min="15618" max="15618" width="17" style="1" customWidth="1"/>
    <col min="15619" max="15619" width="17.42578125" style="1" customWidth="1"/>
    <col min="15620" max="15620" width="14.140625" style="1" customWidth="1"/>
    <col min="15621" max="15621" width="11.42578125" style="1"/>
    <col min="15622" max="15622" width="17.85546875" style="1" customWidth="1"/>
    <col min="15623" max="15623" width="21.85546875" style="1" customWidth="1"/>
    <col min="15624" max="15624" width="23.85546875" style="1" customWidth="1"/>
    <col min="15625" max="15625" width="14.42578125" style="1" customWidth="1"/>
    <col min="15626" max="15626" width="15.7109375" style="1" customWidth="1"/>
    <col min="15627" max="15627" width="20.42578125" style="1" customWidth="1"/>
    <col min="15628" max="15629" width="11.42578125" style="1"/>
    <col min="15630" max="15630" width="14.7109375" style="1" customWidth="1"/>
    <col min="15631" max="15632" width="11.42578125" style="1"/>
    <col min="15633" max="15633" width="93.85546875" style="1" customWidth="1"/>
    <col min="15634" max="15872" width="11.42578125" style="1"/>
    <col min="15873" max="15873" width="16.28515625" style="1" customWidth="1"/>
    <col min="15874" max="15874" width="17" style="1" customWidth="1"/>
    <col min="15875" max="15875" width="17.42578125" style="1" customWidth="1"/>
    <col min="15876" max="15876" width="14.140625" style="1" customWidth="1"/>
    <col min="15877" max="15877" width="11.42578125" style="1"/>
    <col min="15878" max="15878" width="17.85546875" style="1" customWidth="1"/>
    <col min="15879" max="15879" width="21.85546875" style="1" customWidth="1"/>
    <col min="15880" max="15880" width="23.85546875" style="1" customWidth="1"/>
    <col min="15881" max="15881" width="14.42578125" style="1" customWidth="1"/>
    <col min="15882" max="15882" width="15.7109375" style="1" customWidth="1"/>
    <col min="15883" max="15883" width="20.42578125" style="1" customWidth="1"/>
    <col min="15884" max="15885" width="11.42578125" style="1"/>
    <col min="15886" max="15886" width="14.7109375" style="1" customWidth="1"/>
    <col min="15887" max="15888" width="11.42578125" style="1"/>
    <col min="15889" max="15889" width="93.85546875" style="1" customWidth="1"/>
    <col min="15890" max="16128" width="11.42578125" style="1"/>
    <col min="16129" max="16129" width="16.28515625" style="1" customWidth="1"/>
    <col min="16130" max="16130" width="17" style="1" customWidth="1"/>
    <col min="16131" max="16131" width="17.42578125" style="1" customWidth="1"/>
    <col min="16132" max="16132" width="14.140625" style="1" customWidth="1"/>
    <col min="16133" max="16133" width="11.42578125" style="1"/>
    <col min="16134" max="16134" width="17.85546875" style="1" customWidth="1"/>
    <col min="16135" max="16135" width="21.85546875" style="1" customWidth="1"/>
    <col min="16136" max="16136" width="23.85546875" style="1" customWidth="1"/>
    <col min="16137" max="16137" width="14.42578125" style="1" customWidth="1"/>
    <col min="16138" max="16138" width="15.7109375" style="1" customWidth="1"/>
    <col min="16139" max="16139" width="20.42578125" style="1" customWidth="1"/>
    <col min="16140" max="16141" width="11.42578125" style="1"/>
    <col min="16142" max="16142" width="14.7109375" style="1" customWidth="1"/>
    <col min="16143" max="16144" width="11.42578125" style="1"/>
    <col min="16145" max="16145" width="93.85546875" style="1" customWidth="1"/>
    <col min="16146"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717" t="s">
        <v>2</v>
      </c>
      <c r="B3" s="717"/>
      <c r="C3" s="717"/>
      <c r="D3" s="717"/>
      <c r="E3" s="717"/>
      <c r="F3" s="717"/>
      <c r="G3" s="717"/>
      <c r="H3" s="717" t="s">
        <v>3</v>
      </c>
      <c r="I3" s="717"/>
      <c r="J3" s="717"/>
      <c r="K3" s="717"/>
      <c r="L3" s="717"/>
      <c r="M3" s="717"/>
      <c r="N3" s="717"/>
      <c r="O3" s="717"/>
      <c r="P3" s="168"/>
      <c r="Q3" s="168"/>
    </row>
    <row r="4" spans="1:97" x14ac:dyDescent="0.25">
      <c r="A4" s="717">
        <v>2013</v>
      </c>
      <c r="B4" s="717"/>
      <c r="C4" s="717"/>
      <c r="D4" s="717"/>
      <c r="E4" s="717"/>
      <c r="F4" s="717"/>
      <c r="G4" s="717"/>
      <c r="H4" s="717"/>
      <c r="I4" s="717"/>
      <c r="J4" s="717"/>
      <c r="K4" s="717"/>
      <c r="L4" s="717"/>
      <c r="M4" s="717"/>
      <c r="N4" s="717"/>
      <c r="O4" s="717"/>
      <c r="P4" s="168"/>
      <c r="Q4" s="168"/>
    </row>
    <row r="5" spans="1:97" x14ac:dyDescent="0.25">
      <c r="A5" s="180"/>
      <c r="B5" s="180"/>
      <c r="C5" s="180"/>
      <c r="D5" s="180"/>
      <c r="E5" s="180"/>
      <c r="F5" s="180"/>
      <c r="G5" s="180"/>
      <c r="H5" s="180"/>
      <c r="I5" s="180"/>
      <c r="J5" s="180"/>
      <c r="K5" s="180"/>
      <c r="L5" s="181"/>
      <c r="M5" s="205"/>
      <c r="N5" s="182"/>
      <c r="O5" s="182"/>
      <c r="P5" s="168"/>
      <c r="Q5" s="168"/>
    </row>
    <row r="6" spans="1:97" x14ac:dyDescent="0.25">
      <c r="A6" s="183" t="s">
        <v>4</v>
      </c>
      <c r="B6" s="712" t="s">
        <v>1773</v>
      </c>
      <c r="C6" s="712"/>
      <c r="D6" s="712"/>
      <c r="E6" s="712"/>
      <c r="F6" s="712"/>
      <c r="G6" s="712"/>
      <c r="H6" s="712"/>
      <c r="I6" s="712"/>
      <c r="J6" s="712"/>
      <c r="K6" s="712"/>
      <c r="L6" s="712"/>
      <c r="M6" s="712"/>
      <c r="N6" s="712"/>
      <c r="O6" s="712"/>
      <c r="P6" s="168"/>
      <c r="Q6" s="168"/>
    </row>
    <row r="7" spans="1:97" x14ac:dyDescent="0.25">
      <c r="A7" s="685" t="s">
        <v>6</v>
      </c>
      <c r="B7" s="685" t="s">
        <v>7</v>
      </c>
      <c r="C7" s="685" t="s">
        <v>8</v>
      </c>
      <c r="D7" s="685" t="s">
        <v>9</v>
      </c>
      <c r="E7" s="685" t="s">
        <v>10</v>
      </c>
      <c r="F7" s="685" t="s">
        <v>11</v>
      </c>
      <c r="G7" s="685" t="s">
        <v>12</v>
      </c>
      <c r="H7" s="685" t="s">
        <v>13</v>
      </c>
      <c r="I7" s="726" t="s">
        <v>14</v>
      </c>
      <c r="J7" s="726" t="s">
        <v>15</v>
      </c>
      <c r="K7" s="685" t="s">
        <v>16</v>
      </c>
      <c r="L7" s="685" t="s">
        <v>17</v>
      </c>
      <c r="M7" s="685" t="s">
        <v>1850</v>
      </c>
      <c r="N7" s="728" t="s">
        <v>19</v>
      </c>
      <c r="O7" s="728" t="s">
        <v>20</v>
      </c>
      <c r="P7" s="728" t="s">
        <v>21</v>
      </c>
      <c r="Q7" s="724" t="s">
        <v>22</v>
      </c>
    </row>
    <row r="8" spans="1:97" ht="66.75" customHeight="1" x14ac:dyDescent="0.25">
      <c r="A8" s="686"/>
      <c r="B8" s="686"/>
      <c r="C8" s="686"/>
      <c r="D8" s="686"/>
      <c r="E8" s="686"/>
      <c r="F8" s="686"/>
      <c r="G8" s="686"/>
      <c r="H8" s="686"/>
      <c r="I8" s="727"/>
      <c r="J8" s="727"/>
      <c r="K8" s="686"/>
      <c r="L8" s="686"/>
      <c r="M8" s="686"/>
      <c r="N8" s="729"/>
      <c r="O8" s="729"/>
      <c r="P8" s="729"/>
      <c r="Q8" s="725"/>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67.5" customHeight="1" x14ac:dyDescent="0.25">
      <c r="A9" s="37" t="s">
        <v>23</v>
      </c>
      <c r="B9" s="37" t="s">
        <v>24</v>
      </c>
      <c r="C9" s="37" t="s">
        <v>25</v>
      </c>
      <c r="D9" s="37">
        <v>211180000</v>
      </c>
      <c r="E9" s="37" t="s">
        <v>1851</v>
      </c>
      <c r="F9" s="127" t="s">
        <v>1774</v>
      </c>
      <c r="G9" s="37" t="s">
        <v>1775</v>
      </c>
      <c r="H9" s="37" t="s">
        <v>1776</v>
      </c>
      <c r="I9" s="151"/>
      <c r="J9" s="324"/>
      <c r="K9" s="37" t="s">
        <v>1852</v>
      </c>
      <c r="L9" s="37">
        <v>100</v>
      </c>
      <c r="M9" s="151">
        <v>0</v>
      </c>
      <c r="N9" s="37"/>
      <c r="O9" s="37">
        <v>0</v>
      </c>
      <c r="P9" s="184"/>
      <c r="Q9" s="37"/>
      <c r="R9" s="14"/>
      <c r="U9" s="9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93.75" customHeight="1" x14ac:dyDescent="0.25">
      <c r="A10" s="37" t="s">
        <v>23</v>
      </c>
      <c r="B10" s="37" t="s">
        <v>32</v>
      </c>
      <c r="C10" s="37" t="s">
        <v>1782</v>
      </c>
      <c r="D10" s="37">
        <v>214410000</v>
      </c>
      <c r="E10" s="37" t="s">
        <v>1853</v>
      </c>
      <c r="F10" s="127" t="s">
        <v>1783</v>
      </c>
      <c r="G10" s="37" t="s">
        <v>1784</v>
      </c>
      <c r="H10" s="37" t="s">
        <v>1785</v>
      </c>
      <c r="I10" s="151">
        <v>-35000000</v>
      </c>
      <c r="J10" s="151"/>
      <c r="K10" s="37" t="s">
        <v>1854</v>
      </c>
      <c r="L10" s="37">
        <v>1</v>
      </c>
      <c r="M10" s="151"/>
      <c r="N10" s="151"/>
      <c r="O10" s="151">
        <v>0</v>
      </c>
      <c r="P10" s="151"/>
      <c r="Q10" s="151"/>
      <c r="R10" s="14"/>
      <c r="U10" s="15"/>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72.75" customHeight="1" x14ac:dyDescent="0.25">
      <c r="A11" s="37" t="s">
        <v>87</v>
      </c>
      <c r="B11" s="37" t="s">
        <v>352</v>
      </c>
      <c r="C11" s="37" t="s">
        <v>1791</v>
      </c>
      <c r="D11" s="37">
        <v>251110000</v>
      </c>
      <c r="E11" s="37" t="s">
        <v>1855</v>
      </c>
      <c r="F11" s="127" t="s">
        <v>1792</v>
      </c>
      <c r="G11" s="37" t="s">
        <v>1793</v>
      </c>
      <c r="H11" s="151" t="s">
        <v>1794</v>
      </c>
      <c r="I11" s="151">
        <v>-25000000</v>
      </c>
      <c r="J11" s="151"/>
      <c r="K11" s="151" t="s">
        <v>1856</v>
      </c>
      <c r="L11" s="325">
        <v>50</v>
      </c>
      <c r="M11" s="151"/>
      <c r="N11" s="151"/>
      <c r="O11" s="36">
        <v>22</v>
      </c>
      <c r="P11" s="151"/>
      <c r="Q11" s="151"/>
      <c r="R11" s="14"/>
      <c r="U11" s="15"/>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75" x14ac:dyDescent="0.25">
      <c r="A12" s="37" t="s">
        <v>87</v>
      </c>
      <c r="B12" s="37" t="s">
        <v>352</v>
      </c>
      <c r="C12" s="37" t="s">
        <v>1799</v>
      </c>
      <c r="D12" s="37">
        <v>251210000</v>
      </c>
      <c r="E12" s="37" t="s">
        <v>1857</v>
      </c>
      <c r="F12" s="127" t="s">
        <v>1800</v>
      </c>
      <c r="G12" s="37" t="s">
        <v>1801</v>
      </c>
      <c r="H12" s="151" t="s">
        <v>1802</v>
      </c>
      <c r="I12" s="151">
        <f>12640000+100000000</f>
        <v>112640000</v>
      </c>
      <c r="J12" s="151"/>
      <c r="K12" s="151" t="s">
        <v>1858</v>
      </c>
      <c r="L12" s="151">
        <v>50</v>
      </c>
      <c r="M12" s="151"/>
      <c r="N12" s="151"/>
      <c r="O12" s="36">
        <v>44</v>
      </c>
      <c r="P12" s="151"/>
      <c r="Q12" s="151"/>
      <c r="R12" s="14"/>
      <c r="U12" s="15"/>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222" customHeight="1" x14ac:dyDescent="0.25">
      <c r="A13" s="37" t="s">
        <v>87</v>
      </c>
      <c r="B13" s="37" t="s">
        <v>352</v>
      </c>
      <c r="C13" s="37" t="s">
        <v>1799</v>
      </c>
      <c r="D13" s="37">
        <v>251220000</v>
      </c>
      <c r="E13" s="37" t="s">
        <v>1859</v>
      </c>
      <c r="F13" s="127" t="s">
        <v>1809</v>
      </c>
      <c r="G13" s="37" t="s">
        <v>1810</v>
      </c>
      <c r="H13" s="37" t="s">
        <v>1811</v>
      </c>
      <c r="I13" s="151"/>
      <c r="J13" s="151"/>
      <c r="K13" s="37" t="s">
        <v>1860</v>
      </c>
      <c r="L13" s="37">
        <v>549</v>
      </c>
      <c r="M13" s="151"/>
      <c r="N13" s="151"/>
      <c r="O13" s="36">
        <v>66.5</v>
      </c>
      <c r="P13" s="151"/>
      <c r="Q13" s="326" t="s">
        <v>1861</v>
      </c>
      <c r="R13" s="14"/>
      <c r="U13" s="15"/>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ht="105" x14ac:dyDescent="0.25">
      <c r="A14" s="37"/>
      <c r="B14" s="37"/>
      <c r="C14" s="37"/>
      <c r="D14" s="37"/>
      <c r="E14" s="37"/>
      <c r="F14" s="127"/>
      <c r="G14" s="37"/>
      <c r="H14" s="37"/>
      <c r="I14" s="151"/>
      <c r="J14" s="151"/>
      <c r="K14" s="37" t="s">
        <v>1862</v>
      </c>
      <c r="L14" s="37">
        <v>315</v>
      </c>
      <c r="M14" s="151"/>
      <c r="N14" s="151"/>
      <c r="O14" s="36">
        <v>126</v>
      </c>
      <c r="P14" s="151"/>
      <c r="Q14" s="151"/>
      <c r="R14" s="14"/>
      <c r="U14" s="15"/>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ht="97.5" customHeight="1" x14ac:dyDescent="0.25">
      <c r="A15" s="37" t="s">
        <v>87</v>
      </c>
      <c r="B15" s="37" t="s">
        <v>352</v>
      </c>
      <c r="C15" s="37" t="s">
        <v>1817</v>
      </c>
      <c r="D15" s="37">
        <v>251550000</v>
      </c>
      <c r="E15" s="37" t="s">
        <v>1863</v>
      </c>
      <c r="F15" s="127" t="s">
        <v>1818</v>
      </c>
      <c r="G15" s="37" t="s">
        <v>1819</v>
      </c>
      <c r="H15" s="37" t="s">
        <v>1820</v>
      </c>
      <c r="I15" s="151"/>
      <c r="J15" s="151"/>
      <c r="K15" s="37" t="s">
        <v>1864</v>
      </c>
      <c r="L15" s="37">
        <v>0</v>
      </c>
      <c r="M15" s="151"/>
      <c r="N15" s="151"/>
      <c r="O15" s="151"/>
      <c r="P15" s="151"/>
      <c r="Q15" s="151"/>
      <c r="R15" s="14"/>
      <c r="U15" s="15"/>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ht="93.75" customHeight="1" x14ac:dyDescent="0.25">
      <c r="A16" s="37" t="s">
        <v>87</v>
      </c>
      <c r="B16" s="37" t="s">
        <v>88</v>
      </c>
      <c r="C16" s="37" t="s">
        <v>1824</v>
      </c>
      <c r="D16" s="37">
        <v>252110000</v>
      </c>
      <c r="E16" s="37" t="s">
        <v>1865</v>
      </c>
      <c r="F16" s="127" t="s">
        <v>1825</v>
      </c>
      <c r="G16" s="37" t="s">
        <v>1826</v>
      </c>
      <c r="H16" s="37" t="s">
        <v>1827</v>
      </c>
      <c r="I16" s="151"/>
      <c r="J16" s="151"/>
      <c r="K16" s="37" t="s">
        <v>1866</v>
      </c>
      <c r="L16" s="37">
        <v>1</v>
      </c>
      <c r="M16" s="151"/>
      <c r="N16" s="151"/>
      <c r="O16" s="327">
        <v>0.25</v>
      </c>
      <c r="P16" s="151"/>
      <c r="Q16" s="151"/>
      <c r="R16" s="14"/>
      <c r="U16" s="15"/>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ht="78.75" customHeight="1" x14ac:dyDescent="0.25">
      <c r="A17" s="37" t="s">
        <v>87</v>
      </c>
      <c r="B17" s="37" t="s">
        <v>88</v>
      </c>
      <c r="C17" s="37" t="s">
        <v>1824</v>
      </c>
      <c r="D17" s="37">
        <v>252120000</v>
      </c>
      <c r="E17" s="37" t="s">
        <v>1867</v>
      </c>
      <c r="F17" s="127" t="s">
        <v>1834</v>
      </c>
      <c r="G17" s="37" t="s">
        <v>1835</v>
      </c>
      <c r="H17" s="37" t="s">
        <v>1836</v>
      </c>
      <c r="I17" s="151"/>
      <c r="J17" s="151"/>
      <c r="K17" s="37" t="s">
        <v>1868</v>
      </c>
      <c r="L17" s="36">
        <v>100</v>
      </c>
      <c r="M17" s="151"/>
      <c r="N17" s="151"/>
      <c r="O17" s="36">
        <v>130</v>
      </c>
      <c r="P17" s="151"/>
      <c r="Q17" s="151"/>
      <c r="R17" s="14"/>
      <c r="U17" s="15"/>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ht="75" x14ac:dyDescent="0.25">
      <c r="A18" s="37"/>
      <c r="B18" s="37"/>
      <c r="C18" s="37"/>
      <c r="D18" s="37"/>
      <c r="E18" s="37"/>
      <c r="F18" s="127"/>
      <c r="G18" s="37"/>
      <c r="H18" s="37"/>
      <c r="I18" s="151"/>
      <c r="J18" s="151"/>
      <c r="K18" s="37" t="s">
        <v>1869</v>
      </c>
      <c r="L18" s="36">
        <v>6</v>
      </c>
      <c r="M18" s="151"/>
      <c r="N18" s="151"/>
      <c r="O18" s="36">
        <v>1.5</v>
      </c>
      <c r="P18" s="151"/>
      <c r="Q18" s="151"/>
      <c r="R18" s="14"/>
      <c r="U18" s="15"/>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ht="122.25" customHeight="1" x14ac:dyDescent="0.25">
      <c r="A19" s="37" t="s">
        <v>87</v>
      </c>
      <c r="B19" s="37" t="s">
        <v>88</v>
      </c>
      <c r="C19" s="37" t="s">
        <v>1824</v>
      </c>
      <c r="D19" s="37">
        <v>252130000</v>
      </c>
      <c r="E19" s="37" t="s">
        <v>1870</v>
      </c>
      <c r="F19" s="127" t="s">
        <v>1842</v>
      </c>
      <c r="G19" s="37" t="s">
        <v>1843</v>
      </c>
      <c r="H19" s="37" t="s">
        <v>1844</v>
      </c>
      <c r="I19" s="151"/>
      <c r="J19" s="151"/>
      <c r="K19" s="37" t="s">
        <v>1871</v>
      </c>
      <c r="L19" s="37">
        <v>1</v>
      </c>
      <c r="M19" s="151"/>
      <c r="N19" s="151"/>
      <c r="O19" s="36">
        <v>1</v>
      </c>
      <c r="P19" s="151"/>
      <c r="Q19" s="151"/>
      <c r="R19" s="14"/>
      <c r="U19" s="15"/>
      <c r="V19" s="6"/>
      <c r="W19" s="6"/>
      <c r="X19" s="6"/>
      <c r="Y19" s="6"/>
      <c r="Z19" s="6"/>
      <c r="AA19" s="6"/>
      <c r="AB19" s="6"/>
      <c r="AC19" s="6"/>
      <c r="AD19" s="6"/>
      <c r="AE19" s="6"/>
      <c r="AF19" s="6"/>
      <c r="AG19" s="6"/>
      <c r="AH19" s="6"/>
      <c r="AK19" s="7"/>
      <c r="AO19" s="7"/>
      <c r="AS19" s="7"/>
      <c r="AW19" s="7"/>
      <c r="BA19" s="7"/>
      <c r="BE19" s="7"/>
      <c r="BI19" s="7"/>
      <c r="BM19" s="7"/>
      <c r="BQ19" s="7"/>
      <c r="BU19" s="7"/>
      <c r="BY19" s="7"/>
      <c r="CC19" s="7"/>
      <c r="CG19" s="7"/>
      <c r="CK19" s="7"/>
      <c r="CO19" s="7"/>
      <c r="CS19" s="7"/>
    </row>
  </sheetData>
  <sheetProtection algorithmName="SHA-512" hashValue="YWIqqLpR3xlrBPiVFVSofmQqAtuq0JOWFoLCMhdt4zf0+jVufc347WJ6I0FeyKlkKriMFbesj3eg4RbVlULhNQ==" saltValue="KT9hoHGS5yFhr9mROziarg==" spinCount="100000" sheet="1" insertRows="0"/>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40"/>
  <sheetViews>
    <sheetView showZeros="0" topLeftCell="A4" zoomScale="70" zoomScaleNormal="80" workbookViewId="0">
      <pane ySplit="5" topLeftCell="A9" activePane="bottomLeft" state="frozen"/>
      <selection activeCell="A4" sqref="A4"/>
      <selection pane="bottomLeft" activeCell="J10" sqref="J10"/>
    </sheetView>
  </sheetViews>
  <sheetFormatPr baseColWidth="10" defaultRowHeight="18.75" x14ac:dyDescent="0.3"/>
  <cols>
    <col min="1" max="1" width="14.42578125" style="319" customWidth="1"/>
    <col min="2" max="2" width="11.5703125" style="319" customWidth="1"/>
    <col min="3" max="3" width="15.85546875" style="319" customWidth="1"/>
    <col min="4" max="4" width="16.85546875" style="319" customWidth="1"/>
    <col min="5" max="5" width="20.5703125" style="319" customWidth="1"/>
    <col min="6" max="6" width="16.28515625" style="319" customWidth="1"/>
    <col min="7" max="7" width="21.42578125" style="319" customWidth="1"/>
    <col min="8" max="8" width="20" style="319" customWidth="1"/>
    <col min="9" max="9" width="21.140625" style="319" customWidth="1"/>
    <col min="10" max="10" width="19.42578125" style="319" customWidth="1"/>
    <col min="11" max="11" width="20.85546875" style="319" customWidth="1"/>
    <col min="12" max="12" width="16.140625" style="319" customWidth="1"/>
    <col min="13" max="13" width="15" style="319" customWidth="1"/>
    <col min="14" max="14" width="18.7109375" style="319" customWidth="1"/>
    <col min="15" max="15" width="17.5703125" style="319" customWidth="1"/>
    <col min="16" max="16" width="17.28515625" style="319" customWidth="1"/>
    <col min="17" max="17" width="20" style="319" customWidth="1"/>
    <col min="18" max="18" width="15.42578125" style="319" customWidth="1"/>
    <col min="19" max="19" width="18" style="319" customWidth="1"/>
    <col min="20" max="20" width="21.28515625" style="319" customWidth="1"/>
    <col min="21" max="21" width="14.7109375" style="319" customWidth="1"/>
    <col min="22" max="22" width="11.42578125" style="319"/>
    <col min="23" max="23" width="19.7109375" style="319" customWidth="1"/>
    <col min="24" max="24" width="18.5703125" style="319" customWidth="1"/>
    <col min="25" max="25" width="14.42578125" style="320" customWidth="1"/>
    <col min="26" max="26" width="14.140625" style="319" customWidth="1"/>
    <col min="27" max="27" width="11.42578125" style="319"/>
    <col min="28" max="28" width="13.42578125" style="319" customWidth="1"/>
    <col min="29" max="29" width="15.28515625" style="319" customWidth="1"/>
    <col min="30" max="30" width="31.85546875" style="319" customWidth="1"/>
    <col min="31" max="31" width="5" style="319" bestFit="1" customWidth="1"/>
    <col min="32" max="32" width="6.42578125" style="319" bestFit="1" customWidth="1"/>
    <col min="33" max="33" width="5.42578125" style="319" bestFit="1" customWidth="1"/>
    <col min="34" max="34" width="4.28515625" style="319" bestFit="1" customWidth="1"/>
    <col min="35" max="35" width="5" style="319" bestFit="1" customWidth="1"/>
    <col min="36" max="36" width="4.5703125" style="319" bestFit="1" customWidth="1"/>
    <col min="37" max="37" width="4.140625" style="319" bestFit="1" customWidth="1"/>
    <col min="38" max="38" width="5.85546875" style="319" bestFit="1" customWidth="1"/>
    <col min="39" max="39" width="9.140625" style="319" bestFit="1" customWidth="1"/>
    <col min="40" max="40" width="6.5703125" style="319" bestFit="1" customWidth="1"/>
    <col min="41" max="41" width="8.85546875" style="319" bestFit="1" customWidth="1"/>
    <col min="42" max="42" width="8.28515625" style="319" bestFit="1" customWidth="1"/>
    <col min="43" max="256" width="11.42578125" style="319"/>
    <col min="257" max="257" width="14.42578125" style="319" customWidth="1"/>
    <col min="258" max="258" width="11.5703125" style="319" customWidth="1"/>
    <col min="259" max="259" width="15.85546875" style="319" customWidth="1"/>
    <col min="260" max="260" width="13" style="319" customWidth="1"/>
    <col min="261" max="261" width="12" style="319" customWidth="1"/>
    <col min="262" max="262" width="10.7109375" style="319" customWidth="1"/>
    <col min="263" max="263" width="21.42578125" style="319" customWidth="1"/>
    <col min="264" max="264" width="20" style="319" customWidth="1"/>
    <col min="265" max="265" width="21.140625" style="319" customWidth="1"/>
    <col min="266" max="266" width="19.42578125" style="319" customWidth="1"/>
    <col min="267" max="267" width="20.85546875" style="319" customWidth="1"/>
    <col min="268" max="268" width="16.140625" style="319" customWidth="1"/>
    <col min="269" max="269" width="15" style="319" customWidth="1"/>
    <col min="270" max="270" width="18.7109375" style="319" customWidth="1"/>
    <col min="271" max="271" width="17.5703125" style="319" customWidth="1"/>
    <col min="272" max="272" width="17.28515625" style="319" customWidth="1"/>
    <col min="273" max="273" width="20" style="319" customWidth="1"/>
    <col min="274" max="274" width="15.42578125" style="319" customWidth="1"/>
    <col min="275" max="275" width="18" style="319" customWidth="1"/>
    <col min="276" max="276" width="21.28515625" style="319" customWidth="1"/>
    <col min="277" max="277" width="14.7109375" style="319" customWidth="1"/>
    <col min="278" max="278" width="11.42578125" style="319"/>
    <col min="279" max="279" width="19.7109375" style="319" customWidth="1"/>
    <col min="280" max="280" width="18.5703125" style="319" customWidth="1"/>
    <col min="281" max="281" width="14.42578125" style="319" customWidth="1"/>
    <col min="282" max="282" width="14.140625" style="319" customWidth="1"/>
    <col min="283" max="283" width="11.42578125" style="319"/>
    <col min="284" max="284" width="13.42578125" style="319" customWidth="1"/>
    <col min="285" max="285" width="15.28515625" style="319" customWidth="1"/>
    <col min="286" max="286" width="31.85546875" style="319" customWidth="1"/>
    <col min="287" max="287" width="5" style="319" bestFit="1" customWidth="1"/>
    <col min="288" max="288" width="6.42578125" style="319" bestFit="1" customWidth="1"/>
    <col min="289" max="289" width="5.42578125" style="319" bestFit="1" customWidth="1"/>
    <col min="290" max="290" width="4.28515625" style="319" bestFit="1" customWidth="1"/>
    <col min="291" max="291" width="5" style="319" bestFit="1" customWidth="1"/>
    <col min="292" max="292" width="4.5703125" style="319" bestFit="1" customWidth="1"/>
    <col min="293" max="293" width="4.140625" style="319" bestFit="1" customWidth="1"/>
    <col min="294" max="294" width="5.85546875" style="319" bestFit="1" customWidth="1"/>
    <col min="295" max="295" width="9.140625" style="319" bestFit="1" customWidth="1"/>
    <col min="296" max="296" width="6.5703125" style="319" bestFit="1" customWidth="1"/>
    <col min="297" max="297" width="8.85546875" style="319" bestFit="1" customWidth="1"/>
    <col min="298" max="298" width="8.28515625" style="319" bestFit="1" customWidth="1"/>
    <col min="299" max="512" width="11.42578125" style="319"/>
    <col min="513" max="513" width="14.42578125" style="319" customWidth="1"/>
    <col min="514" max="514" width="11.5703125" style="319" customWidth="1"/>
    <col min="515" max="515" width="15.85546875" style="319" customWidth="1"/>
    <col min="516" max="516" width="13" style="319" customWidth="1"/>
    <col min="517" max="517" width="12" style="319" customWidth="1"/>
    <col min="518" max="518" width="10.7109375" style="319" customWidth="1"/>
    <col min="519" max="519" width="21.42578125" style="319" customWidth="1"/>
    <col min="520" max="520" width="20" style="319" customWidth="1"/>
    <col min="521" max="521" width="21.140625" style="319" customWidth="1"/>
    <col min="522" max="522" width="19.42578125" style="319" customWidth="1"/>
    <col min="523" max="523" width="20.85546875" style="319" customWidth="1"/>
    <col min="524" max="524" width="16.140625" style="319" customWidth="1"/>
    <col min="525" max="525" width="15" style="319" customWidth="1"/>
    <col min="526" max="526" width="18.7109375" style="319" customWidth="1"/>
    <col min="527" max="527" width="17.5703125" style="319" customWidth="1"/>
    <col min="528" max="528" width="17.28515625" style="319" customWidth="1"/>
    <col min="529" max="529" width="20" style="319" customWidth="1"/>
    <col min="530" max="530" width="15.42578125" style="319" customWidth="1"/>
    <col min="531" max="531" width="18" style="319" customWidth="1"/>
    <col min="532" max="532" width="21.28515625" style="319" customWidth="1"/>
    <col min="533" max="533" width="14.7109375" style="319" customWidth="1"/>
    <col min="534" max="534" width="11.42578125" style="319"/>
    <col min="535" max="535" width="19.7109375" style="319" customWidth="1"/>
    <col min="536" max="536" width="18.5703125" style="319" customWidth="1"/>
    <col min="537" max="537" width="14.42578125" style="319" customWidth="1"/>
    <col min="538" max="538" width="14.140625" style="319" customWidth="1"/>
    <col min="539" max="539" width="11.42578125" style="319"/>
    <col min="540" max="540" width="13.42578125" style="319" customWidth="1"/>
    <col min="541" max="541" width="15.28515625" style="319" customWidth="1"/>
    <col min="542" max="542" width="31.85546875" style="319" customWidth="1"/>
    <col min="543" max="543" width="5" style="319" bestFit="1" customWidth="1"/>
    <col min="544" max="544" width="6.42578125" style="319" bestFit="1" customWidth="1"/>
    <col min="545" max="545" width="5.42578125" style="319" bestFit="1" customWidth="1"/>
    <col min="546" max="546" width="4.28515625" style="319" bestFit="1" customWidth="1"/>
    <col min="547" max="547" width="5" style="319" bestFit="1" customWidth="1"/>
    <col min="548" max="548" width="4.5703125" style="319" bestFit="1" customWidth="1"/>
    <col min="549" max="549" width="4.140625" style="319" bestFit="1" customWidth="1"/>
    <col min="550" max="550" width="5.85546875" style="319" bestFit="1" customWidth="1"/>
    <col min="551" max="551" width="9.140625" style="319" bestFit="1" customWidth="1"/>
    <col min="552" max="552" width="6.5703125" style="319" bestFit="1" customWidth="1"/>
    <col min="553" max="553" width="8.85546875" style="319" bestFit="1" customWidth="1"/>
    <col min="554" max="554" width="8.28515625" style="319" bestFit="1" customWidth="1"/>
    <col min="555" max="768" width="11.42578125" style="319"/>
    <col min="769" max="769" width="14.42578125" style="319" customWidth="1"/>
    <col min="770" max="770" width="11.5703125" style="319" customWidth="1"/>
    <col min="771" max="771" width="15.85546875" style="319" customWidth="1"/>
    <col min="772" max="772" width="13" style="319" customWidth="1"/>
    <col min="773" max="773" width="12" style="319" customWidth="1"/>
    <col min="774" max="774" width="10.7109375" style="319" customWidth="1"/>
    <col min="775" max="775" width="21.42578125" style="319" customWidth="1"/>
    <col min="776" max="776" width="20" style="319" customWidth="1"/>
    <col min="777" max="777" width="21.140625" style="319" customWidth="1"/>
    <col min="778" max="778" width="19.42578125" style="319" customWidth="1"/>
    <col min="779" max="779" width="20.85546875" style="319" customWidth="1"/>
    <col min="780" max="780" width="16.140625" style="319" customWidth="1"/>
    <col min="781" max="781" width="15" style="319" customWidth="1"/>
    <col min="782" max="782" width="18.7109375" style="319" customWidth="1"/>
    <col min="783" max="783" width="17.5703125" style="319" customWidth="1"/>
    <col min="784" max="784" width="17.28515625" style="319" customWidth="1"/>
    <col min="785" max="785" width="20" style="319" customWidth="1"/>
    <col min="786" max="786" width="15.42578125" style="319" customWidth="1"/>
    <col min="787" max="787" width="18" style="319" customWidth="1"/>
    <col min="788" max="788" width="21.28515625" style="319" customWidth="1"/>
    <col min="789" max="789" width="14.7109375" style="319" customWidth="1"/>
    <col min="790" max="790" width="11.42578125" style="319"/>
    <col min="791" max="791" width="19.7109375" style="319" customWidth="1"/>
    <col min="792" max="792" width="18.5703125" style="319" customWidth="1"/>
    <col min="793" max="793" width="14.42578125" style="319" customWidth="1"/>
    <col min="794" max="794" width="14.140625" style="319" customWidth="1"/>
    <col min="795" max="795" width="11.42578125" style="319"/>
    <col min="796" max="796" width="13.42578125" style="319" customWidth="1"/>
    <col min="797" max="797" width="15.28515625" style="319" customWidth="1"/>
    <col min="798" max="798" width="31.85546875" style="319" customWidth="1"/>
    <col min="799" max="799" width="5" style="319" bestFit="1" customWidth="1"/>
    <col min="800" max="800" width="6.42578125" style="319" bestFit="1" customWidth="1"/>
    <col min="801" max="801" width="5.42578125" style="319" bestFit="1" customWidth="1"/>
    <col min="802" max="802" width="4.28515625" style="319" bestFit="1" customWidth="1"/>
    <col min="803" max="803" width="5" style="319" bestFit="1" customWidth="1"/>
    <col min="804" max="804" width="4.5703125" style="319" bestFit="1" customWidth="1"/>
    <col min="805" max="805" width="4.140625" style="319" bestFit="1" customWidth="1"/>
    <col min="806" max="806" width="5.85546875" style="319" bestFit="1" customWidth="1"/>
    <col min="807" max="807" width="9.140625" style="319" bestFit="1" customWidth="1"/>
    <col min="808" max="808" width="6.5703125" style="319" bestFit="1" customWidth="1"/>
    <col min="809" max="809" width="8.85546875" style="319" bestFit="1" customWidth="1"/>
    <col min="810" max="810" width="8.28515625" style="319" bestFit="1" customWidth="1"/>
    <col min="811" max="1024" width="11.42578125" style="319"/>
    <col min="1025" max="1025" width="14.42578125" style="319" customWidth="1"/>
    <col min="1026" max="1026" width="11.5703125" style="319" customWidth="1"/>
    <col min="1027" max="1027" width="15.85546875" style="319" customWidth="1"/>
    <col min="1028" max="1028" width="13" style="319" customWidth="1"/>
    <col min="1029" max="1029" width="12" style="319" customWidth="1"/>
    <col min="1030" max="1030" width="10.7109375" style="319" customWidth="1"/>
    <col min="1031" max="1031" width="21.42578125" style="319" customWidth="1"/>
    <col min="1032" max="1032" width="20" style="319" customWidth="1"/>
    <col min="1033" max="1033" width="21.140625" style="319" customWidth="1"/>
    <col min="1034" max="1034" width="19.42578125" style="319" customWidth="1"/>
    <col min="1035" max="1035" width="20.85546875" style="319" customWidth="1"/>
    <col min="1036" max="1036" width="16.140625" style="319" customWidth="1"/>
    <col min="1037" max="1037" width="15" style="319" customWidth="1"/>
    <col min="1038" max="1038" width="18.7109375" style="319" customWidth="1"/>
    <col min="1039" max="1039" width="17.5703125" style="319" customWidth="1"/>
    <col min="1040" max="1040" width="17.28515625" style="319" customWidth="1"/>
    <col min="1041" max="1041" width="20" style="319" customWidth="1"/>
    <col min="1042" max="1042" width="15.42578125" style="319" customWidth="1"/>
    <col min="1043" max="1043" width="18" style="319" customWidth="1"/>
    <col min="1044" max="1044" width="21.28515625" style="319" customWidth="1"/>
    <col min="1045" max="1045" width="14.7109375" style="319" customWidth="1"/>
    <col min="1046" max="1046" width="11.42578125" style="319"/>
    <col min="1047" max="1047" width="19.7109375" style="319" customWidth="1"/>
    <col min="1048" max="1048" width="18.5703125" style="319" customWidth="1"/>
    <col min="1049" max="1049" width="14.42578125" style="319" customWidth="1"/>
    <col min="1050" max="1050" width="14.140625" style="319" customWidth="1"/>
    <col min="1051" max="1051" width="11.42578125" style="319"/>
    <col min="1052" max="1052" width="13.42578125" style="319" customWidth="1"/>
    <col min="1053" max="1053" width="15.28515625" style="319" customWidth="1"/>
    <col min="1054" max="1054" width="31.85546875" style="319" customWidth="1"/>
    <col min="1055" max="1055" width="5" style="319" bestFit="1" customWidth="1"/>
    <col min="1056" max="1056" width="6.42578125" style="319" bestFit="1" customWidth="1"/>
    <col min="1057" max="1057" width="5.42578125" style="319" bestFit="1" customWidth="1"/>
    <col min="1058" max="1058" width="4.28515625" style="319" bestFit="1" customWidth="1"/>
    <col min="1059" max="1059" width="5" style="319" bestFit="1" customWidth="1"/>
    <col min="1060" max="1060" width="4.5703125" style="319" bestFit="1" customWidth="1"/>
    <col min="1061" max="1061" width="4.140625" style="319" bestFit="1" customWidth="1"/>
    <col min="1062" max="1062" width="5.85546875" style="319" bestFit="1" customWidth="1"/>
    <col min="1063" max="1063" width="9.140625" style="319" bestFit="1" customWidth="1"/>
    <col min="1064" max="1064" width="6.5703125" style="319" bestFit="1" customWidth="1"/>
    <col min="1065" max="1065" width="8.85546875" style="319" bestFit="1" customWidth="1"/>
    <col min="1066" max="1066" width="8.28515625" style="319" bestFit="1" customWidth="1"/>
    <col min="1067" max="1280" width="11.42578125" style="319"/>
    <col min="1281" max="1281" width="14.42578125" style="319" customWidth="1"/>
    <col min="1282" max="1282" width="11.5703125" style="319" customWidth="1"/>
    <col min="1283" max="1283" width="15.85546875" style="319" customWidth="1"/>
    <col min="1284" max="1284" width="13" style="319" customWidth="1"/>
    <col min="1285" max="1285" width="12" style="319" customWidth="1"/>
    <col min="1286" max="1286" width="10.7109375" style="319" customWidth="1"/>
    <col min="1287" max="1287" width="21.42578125" style="319" customWidth="1"/>
    <col min="1288" max="1288" width="20" style="319" customWidth="1"/>
    <col min="1289" max="1289" width="21.140625" style="319" customWidth="1"/>
    <col min="1290" max="1290" width="19.42578125" style="319" customWidth="1"/>
    <col min="1291" max="1291" width="20.85546875" style="319" customWidth="1"/>
    <col min="1292" max="1292" width="16.140625" style="319" customWidth="1"/>
    <col min="1293" max="1293" width="15" style="319" customWidth="1"/>
    <col min="1294" max="1294" width="18.7109375" style="319" customWidth="1"/>
    <col min="1295" max="1295" width="17.5703125" style="319" customWidth="1"/>
    <col min="1296" max="1296" width="17.28515625" style="319" customWidth="1"/>
    <col min="1297" max="1297" width="20" style="319" customWidth="1"/>
    <col min="1298" max="1298" width="15.42578125" style="319" customWidth="1"/>
    <col min="1299" max="1299" width="18" style="319" customWidth="1"/>
    <col min="1300" max="1300" width="21.28515625" style="319" customWidth="1"/>
    <col min="1301" max="1301" width="14.7109375" style="319" customWidth="1"/>
    <col min="1302" max="1302" width="11.42578125" style="319"/>
    <col min="1303" max="1303" width="19.7109375" style="319" customWidth="1"/>
    <col min="1304" max="1304" width="18.5703125" style="319" customWidth="1"/>
    <col min="1305" max="1305" width="14.42578125" style="319" customWidth="1"/>
    <col min="1306" max="1306" width="14.140625" style="319" customWidth="1"/>
    <col min="1307" max="1307" width="11.42578125" style="319"/>
    <col min="1308" max="1308" width="13.42578125" style="319" customWidth="1"/>
    <col min="1309" max="1309" width="15.28515625" style="319" customWidth="1"/>
    <col min="1310" max="1310" width="31.85546875" style="319" customWidth="1"/>
    <col min="1311" max="1311" width="5" style="319" bestFit="1" customWidth="1"/>
    <col min="1312" max="1312" width="6.42578125" style="319" bestFit="1" customWidth="1"/>
    <col min="1313" max="1313" width="5.42578125" style="319" bestFit="1" customWidth="1"/>
    <col min="1314" max="1314" width="4.28515625" style="319" bestFit="1" customWidth="1"/>
    <col min="1315" max="1315" width="5" style="319" bestFit="1" customWidth="1"/>
    <col min="1316" max="1316" width="4.5703125" style="319" bestFit="1" customWidth="1"/>
    <col min="1317" max="1317" width="4.140625" style="319" bestFit="1" customWidth="1"/>
    <col min="1318" max="1318" width="5.85546875" style="319" bestFit="1" customWidth="1"/>
    <col min="1319" max="1319" width="9.140625" style="319" bestFit="1" customWidth="1"/>
    <col min="1320" max="1320" width="6.5703125" style="319" bestFit="1" customWidth="1"/>
    <col min="1321" max="1321" width="8.85546875" style="319" bestFit="1" customWidth="1"/>
    <col min="1322" max="1322" width="8.28515625" style="319" bestFit="1" customWidth="1"/>
    <col min="1323" max="1536" width="11.42578125" style="319"/>
    <col min="1537" max="1537" width="14.42578125" style="319" customWidth="1"/>
    <col min="1538" max="1538" width="11.5703125" style="319" customWidth="1"/>
    <col min="1539" max="1539" width="15.85546875" style="319" customWidth="1"/>
    <col min="1540" max="1540" width="13" style="319" customWidth="1"/>
    <col min="1541" max="1541" width="12" style="319" customWidth="1"/>
    <col min="1542" max="1542" width="10.7109375" style="319" customWidth="1"/>
    <col min="1543" max="1543" width="21.42578125" style="319" customWidth="1"/>
    <col min="1544" max="1544" width="20" style="319" customWidth="1"/>
    <col min="1545" max="1545" width="21.140625" style="319" customWidth="1"/>
    <col min="1546" max="1546" width="19.42578125" style="319" customWidth="1"/>
    <col min="1547" max="1547" width="20.85546875" style="319" customWidth="1"/>
    <col min="1548" max="1548" width="16.140625" style="319" customWidth="1"/>
    <col min="1549" max="1549" width="15" style="319" customWidth="1"/>
    <col min="1550" max="1550" width="18.7109375" style="319" customWidth="1"/>
    <col min="1551" max="1551" width="17.5703125" style="319" customWidth="1"/>
    <col min="1552" max="1552" width="17.28515625" style="319" customWidth="1"/>
    <col min="1553" max="1553" width="20" style="319" customWidth="1"/>
    <col min="1554" max="1554" width="15.42578125" style="319" customWidth="1"/>
    <col min="1555" max="1555" width="18" style="319" customWidth="1"/>
    <col min="1556" max="1556" width="21.28515625" style="319" customWidth="1"/>
    <col min="1557" max="1557" width="14.7109375" style="319" customWidth="1"/>
    <col min="1558" max="1558" width="11.42578125" style="319"/>
    <col min="1559" max="1559" width="19.7109375" style="319" customWidth="1"/>
    <col min="1560" max="1560" width="18.5703125" style="319" customWidth="1"/>
    <col min="1561" max="1561" width="14.42578125" style="319" customWidth="1"/>
    <col min="1562" max="1562" width="14.140625" style="319" customWidth="1"/>
    <col min="1563" max="1563" width="11.42578125" style="319"/>
    <col min="1564" max="1564" width="13.42578125" style="319" customWidth="1"/>
    <col min="1565" max="1565" width="15.28515625" style="319" customWidth="1"/>
    <col min="1566" max="1566" width="31.85546875" style="319" customWidth="1"/>
    <col min="1567" max="1567" width="5" style="319" bestFit="1" customWidth="1"/>
    <col min="1568" max="1568" width="6.42578125" style="319" bestFit="1" customWidth="1"/>
    <col min="1569" max="1569" width="5.42578125" style="319" bestFit="1" customWidth="1"/>
    <col min="1570" max="1570" width="4.28515625" style="319" bestFit="1" customWidth="1"/>
    <col min="1571" max="1571" width="5" style="319" bestFit="1" customWidth="1"/>
    <col min="1572" max="1572" width="4.5703125" style="319" bestFit="1" customWidth="1"/>
    <col min="1573" max="1573" width="4.140625" style="319" bestFit="1" customWidth="1"/>
    <col min="1574" max="1574" width="5.85546875" style="319" bestFit="1" customWidth="1"/>
    <col min="1575" max="1575" width="9.140625" style="319" bestFit="1" customWidth="1"/>
    <col min="1576" max="1576" width="6.5703125" style="319" bestFit="1" customWidth="1"/>
    <col min="1577" max="1577" width="8.85546875" style="319" bestFit="1" customWidth="1"/>
    <col min="1578" max="1578" width="8.28515625" style="319" bestFit="1" customWidth="1"/>
    <col min="1579" max="1792" width="11.42578125" style="319"/>
    <col min="1793" max="1793" width="14.42578125" style="319" customWidth="1"/>
    <col min="1794" max="1794" width="11.5703125" style="319" customWidth="1"/>
    <col min="1795" max="1795" width="15.85546875" style="319" customWidth="1"/>
    <col min="1796" max="1796" width="13" style="319" customWidth="1"/>
    <col min="1797" max="1797" width="12" style="319" customWidth="1"/>
    <col min="1798" max="1798" width="10.7109375" style="319" customWidth="1"/>
    <col min="1799" max="1799" width="21.42578125" style="319" customWidth="1"/>
    <col min="1800" max="1800" width="20" style="319" customWidth="1"/>
    <col min="1801" max="1801" width="21.140625" style="319" customWidth="1"/>
    <col min="1802" max="1802" width="19.42578125" style="319" customWidth="1"/>
    <col min="1803" max="1803" width="20.85546875" style="319" customWidth="1"/>
    <col min="1804" max="1804" width="16.140625" style="319" customWidth="1"/>
    <col min="1805" max="1805" width="15" style="319" customWidth="1"/>
    <col min="1806" max="1806" width="18.7109375" style="319" customWidth="1"/>
    <col min="1807" max="1807" width="17.5703125" style="319" customWidth="1"/>
    <col min="1808" max="1808" width="17.28515625" style="319" customWidth="1"/>
    <col min="1809" max="1809" width="20" style="319" customWidth="1"/>
    <col min="1810" max="1810" width="15.42578125" style="319" customWidth="1"/>
    <col min="1811" max="1811" width="18" style="319" customWidth="1"/>
    <col min="1812" max="1812" width="21.28515625" style="319" customWidth="1"/>
    <col min="1813" max="1813" width="14.7109375" style="319" customWidth="1"/>
    <col min="1814" max="1814" width="11.42578125" style="319"/>
    <col min="1815" max="1815" width="19.7109375" style="319" customWidth="1"/>
    <col min="1816" max="1816" width="18.5703125" style="319" customWidth="1"/>
    <col min="1817" max="1817" width="14.42578125" style="319" customWidth="1"/>
    <col min="1818" max="1818" width="14.140625" style="319" customWidth="1"/>
    <col min="1819" max="1819" width="11.42578125" style="319"/>
    <col min="1820" max="1820" width="13.42578125" style="319" customWidth="1"/>
    <col min="1821" max="1821" width="15.28515625" style="319" customWidth="1"/>
    <col min="1822" max="1822" width="31.85546875" style="319" customWidth="1"/>
    <col min="1823" max="1823" width="5" style="319" bestFit="1" customWidth="1"/>
    <col min="1824" max="1824" width="6.42578125" style="319" bestFit="1" customWidth="1"/>
    <col min="1825" max="1825" width="5.42578125" style="319" bestFit="1" customWidth="1"/>
    <col min="1826" max="1826" width="4.28515625" style="319" bestFit="1" customWidth="1"/>
    <col min="1827" max="1827" width="5" style="319" bestFit="1" customWidth="1"/>
    <col min="1828" max="1828" width="4.5703125" style="319" bestFit="1" customWidth="1"/>
    <col min="1829" max="1829" width="4.140625" style="319" bestFit="1" customWidth="1"/>
    <col min="1830" max="1830" width="5.85546875" style="319" bestFit="1" customWidth="1"/>
    <col min="1831" max="1831" width="9.140625" style="319" bestFit="1" customWidth="1"/>
    <col min="1832" max="1832" width="6.5703125" style="319" bestFit="1" customWidth="1"/>
    <col min="1833" max="1833" width="8.85546875" style="319" bestFit="1" customWidth="1"/>
    <col min="1834" max="1834" width="8.28515625" style="319" bestFit="1" customWidth="1"/>
    <col min="1835" max="2048" width="11.42578125" style="319"/>
    <col min="2049" max="2049" width="14.42578125" style="319" customWidth="1"/>
    <col min="2050" max="2050" width="11.5703125" style="319" customWidth="1"/>
    <col min="2051" max="2051" width="15.85546875" style="319" customWidth="1"/>
    <col min="2052" max="2052" width="13" style="319" customWidth="1"/>
    <col min="2053" max="2053" width="12" style="319" customWidth="1"/>
    <col min="2054" max="2054" width="10.7109375" style="319" customWidth="1"/>
    <col min="2055" max="2055" width="21.42578125" style="319" customWidth="1"/>
    <col min="2056" max="2056" width="20" style="319" customWidth="1"/>
    <col min="2057" max="2057" width="21.140625" style="319" customWidth="1"/>
    <col min="2058" max="2058" width="19.42578125" style="319" customWidth="1"/>
    <col min="2059" max="2059" width="20.85546875" style="319" customWidth="1"/>
    <col min="2060" max="2060" width="16.140625" style="319" customWidth="1"/>
    <col min="2061" max="2061" width="15" style="319" customWidth="1"/>
    <col min="2062" max="2062" width="18.7109375" style="319" customWidth="1"/>
    <col min="2063" max="2063" width="17.5703125" style="319" customWidth="1"/>
    <col min="2064" max="2064" width="17.28515625" style="319" customWidth="1"/>
    <col min="2065" max="2065" width="20" style="319" customWidth="1"/>
    <col min="2066" max="2066" width="15.42578125" style="319" customWidth="1"/>
    <col min="2067" max="2067" width="18" style="319" customWidth="1"/>
    <col min="2068" max="2068" width="21.28515625" style="319" customWidth="1"/>
    <col min="2069" max="2069" width="14.7109375" style="319" customWidth="1"/>
    <col min="2070" max="2070" width="11.42578125" style="319"/>
    <col min="2071" max="2071" width="19.7109375" style="319" customWidth="1"/>
    <col min="2072" max="2072" width="18.5703125" style="319" customWidth="1"/>
    <col min="2073" max="2073" width="14.42578125" style="319" customWidth="1"/>
    <col min="2074" max="2074" width="14.140625" style="319" customWidth="1"/>
    <col min="2075" max="2075" width="11.42578125" style="319"/>
    <col min="2076" max="2076" width="13.42578125" style="319" customWidth="1"/>
    <col min="2077" max="2077" width="15.28515625" style="319" customWidth="1"/>
    <col min="2078" max="2078" width="31.85546875" style="319" customWidth="1"/>
    <col min="2079" max="2079" width="5" style="319" bestFit="1" customWidth="1"/>
    <col min="2080" max="2080" width="6.42578125" style="319" bestFit="1" customWidth="1"/>
    <col min="2081" max="2081" width="5.42578125" style="319" bestFit="1" customWidth="1"/>
    <col min="2082" max="2082" width="4.28515625" style="319" bestFit="1" customWidth="1"/>
    <col min="2083" max="2083" width="5" style="319" bestFit="1" customWidth="1"/>
    <col min="2084" max="2084" width="4.5703125" style="319" bestFit="1" customWidth="1"/>
    <col min="2085" max="2085" width="4.140625" style="319" bestFit="1" customWidth="1"/>
    <col min="2086" max="2086" width="5.85546875" style="319" bestFit="1" customWidth="1"/>
    <col min="2087" max="2087" width="9.140625" style="319" bestFit="1" customWidth="1"/>
    <col min="2088" max="2088" width="6.5703125" style="319" bestFit="1" customWidth="1"/>
    <col min="2089" max="2089" width="8.85546875" style="319" bestFit="1" customWidth="1"/>
    <col min="2090" max="2090" width="8.28515625" style="319" bestFit="1" customWidth="1"/>
    <col min="2091" max="2304" width="11.42578125" style="319"/>
    <col min="2305" max="2305" width="14.42578125" style="319" customWidth="1"/>
    <col min="2306" max="2306" width="11.5703125" style="319" customWidth="1"/>
    <col min="2307" max="2307" width="15.85546875" style="319" customWidth="1"/>
    <col min="2308" max="2308" width="13" style="319" customWidth="1"/>
    <col min="2309" max="2309" width="12" style="319" customWidth="1"/>
    <col min="2310" max="2310" width="10.7109375" style="319" customWidth="1"/>
    <col min="2311" max="2311" width="21.42578125" style="319" customWidth="1"/>
    <col min="2312" max="2312" width="20" style="319" customWidth="1"/>
    <col min="2313" max="2313" width="21.140625" style="319" customWidth="1"/>
    <col min="2314" max="2314" width="19.42578125" style="319" customWidth="1"/>
    <col min="2315" max="2315" width="20.85546875" style="319" customWidth="1"/>
    <col min="2316" max="2316" width="16.140625" style="319" customWidth="1"/>
    <col min="2317" max="2317" width="15" style="319" customWidth="1"/>
    <col min="2318" max="2318" width="18.7109375" style="319" customWidth="1"/>
    <col min="2319" max="2319" width="17.5703125" style="319" customWidth="1"/>
    <col min="2320" max="2320" width="17.28515625" style="319" customWidth="1"/>
    <col min="2321" max="2321" width="20" style="319" customWidth="1"/>
    <col min="2322" max="2322" width="15.42578125" style="319" customWidth="1"/>
    <col min="2323" max="2323" width="18" style="319" customWidth="1"/>
    <col min="2324" max="2324" width="21.28515625" style="319" customWidth="1"/>
    <col min="2325" max="2325" width="14.7109375" style="319" customWidth="1"/>
    <col min="2326" max="2326" width="11.42578125" style="319"/>
    <col min="2327" max="2327" width="19.7109375" style="319" customWidth="1"/>
    <col min="2328" max="2328" width="18.5703125" style="319" customWidth="1"/>
    <col min="2329" max="2329" width="14.42578125" style="319" customWidth="1"/>
    <col min="2330" max="2330" width="14.140625" style="319" customWidth="1"/>
    <col min="2331" max="2331" width="11.42578125" style="319"/>
    <col min="2332" max="2332" width="13.42578125" style="319" customWidth="1"/>
    <col min="2333" max="2333" width="15.28515625" style="319" customWidth="1"/>
    <col min="2334" max="2334" width="31.85546875" style="319" customWidth="1"/>
    <col min="2335" max="2335" width="5" style="319" bestFit="1" customWidth="1"/>
    <col min="2336" max="2336" width="6.42578125" style="319" bestFit="1" customWidth="1"/>
    <col min="2337" max="2337" width="5.42578125" style="319" bestFit="1" customWidth="1"/>
    <col min="2338" max="2338" width="4.28515625" style="319" bestFit="1" customWidth="1"/>
    <col min="2339" max="2339" width="5" style="319" bestFit="1" customWidth="1"/>
    <col min="2340" max="2340" width="4.5703125" style="319" bestFit="1" customWidth="1"/>
    <col min="2341" max="2341" width="4.140625" style="319" bestFit="1" customWidth="1"/>
    <col min="2342" max="2342" width="5.85546875" style="319" bestFit="1" customWidth="1"/>
    <col min="2343" max="2343" width="9.140625" style="319" bestFit="1" customWidth="1"/>
    <col min="2344" max="2344" width="6.5703125" style="319" bestFit="1" customWidth="1"/>
    <col min="2345" max="2345" width="8.85546875" style="319" bestFit="1" customWidth="1"/>
    <col min="2346" max="2346" width="8.28515625" style="319" bestFit="1" customWidth="1"/>
    <col min="2347" max="2560" width="11.42578125" style="319"/>
    <col min="2561" max="2561" width="14.42578125" style="319" customWidth="1"/>
    <col min="2562" max="2562" width="11.5703125" style="319" customWidth="1"/>
    <col min="2563" max="2563" width="15.85546875" style="319" customWidth="1"/>
    <col min="2564" max="2564" width="13" style="319" customWidth="1"/>
    <col min="2565" max="2565" width="12" style="319" customWidth="1"/>
    <col min="2566" max="2566" width="10.7109375" style="319" customWidth="1"/>
    <col min="2567" max="2567" width="21.42578125" style="319" customWidth="1"/>
    <col min="2568" max="2568" width="20" style="319" customWidth="1"/>
    <col min="2569" max="2569" width="21.140625" style="319" customWidth="1"/>
    <col min="2570" max="2570" width="19.42578125" style="319" customWidth="1"/>
    <col min="2571" max="2571" width="20.85546875" style="319" customWidth="1"/>
    <col min="2572" max="2572" width="16.140625" style="319" customWidth="1"/>
    <col min="2573" max="2573" width="15" style="319" customWidth="1"/>
    <col min="2574" max="2574" width="18.7109375" style="319" customWidth="1"/>
    <col min="2575" max="2575" width="17.5703125" style="319" customWidth="1"/>
    <col min="2576" max="2576" width="17.28515625" style="319" customWidth="1"/>
    <col min="2577" max="2577" width="20" style="319" customWidth="1"/>
    <col min="2578" max="2578" width="15.42578125" style="319" customWidth="1"/>
    <col min="2579" max="2579" width="18" style="319" customWidth="1"/>
    <col min="2580" max="2580" width="21.28515625" style="319" customWidth="1"/>
    <col min="2581" max="2581" width="14.7109375" style="319" customWidth="1"/>
    <col min="2582" max="2582" width="11.42578125" style="319"/>
    <col min="2583" max="2583" width="19.7109375" style="319" customWidth="1"/>
    <col min="2584" max="2584" width="18.5703125" style="319" customWidth="1"/>
    <col min="2585" max="2585" width="14.42578125" style="319" customWidth="1"/>
    <col min="2586" max="2586" width="14.140625" style="319" customWidth="1"/>
    <col min="2587" max="2587" width="11.42578125" style="319"/>
    <col min="2588" max="2588" width="13.42578125" style="319" customWidth="1"/>
    <col min="2589" max="2589" width="15.28515625" style="319" customWidth="1"/>
    <col min="2590" max="2590" width="31.85546875" style="319" customWidth="1"/>
    <col min="2591" max="2591" width="5" style="319" bestFit="1" customWidth="1"/>
    <col min="2592" max="2592" width="6.42578125" style="319" bestFit="1" customWidth="1"/>
    <col min="2593" max="2593" width="5.42578125" style="319" bestFit="1" customWidth="1"/>
    <col min="2594" max="2594" width="4.28515625" style="319" bestFit="1" customWidth="1"/>
    <col min="2595" max="2595" width="5" style="319" bestFit="1" customWidth="1"/>
    <col min="2596" max="2596" width="4.5703125" style="319" bestFit="1" customWidth="1"/>
    <col min="2597" max="2597" width="4.140625" style="319" bestFit="1" customWidth="1"/>
    <col min="2598" max="2598" width="5.85546875" style="319" bestFit="1" customWidth="1"/>
    <col min="2599" max="2599" width="9.140625" style="319" bestFit="1" customWidth="1"/>
    <col min="2600" max="2600" width="6.5703125" style="319" bestFit="1" customWidth="1"/>
    <col min="2601" max="2601" width="8.85546875" style="319" bestFit="1" customWidth="1"/>
    <col min="2602" max="2602" width="8.28515625" style="319" bestFit="1" customWidth="1"/>
    <col min="2603" max="2816" width="11.42578125" style="319"/>
    <col min="2817" max="2817" width="14.42578125" style="319" customWidth="1"/>
    <col min="2818" max="2818" width="11.5703125" style="319" customWidth="1"/>
    <col min="2819" max="2819" width="15.85546875" style="319" customWidth="1"/>
    <col min="2820" max="2820" width="13" style="319" customWidth="1"/>
    <col min="2821" max="2821" width="12" style="319" customWidth="1"/>
    <col min="2822" max="2822" width="10.7109375" style="319" customWidth="1"/>
    <col min="2823" max="2823" width="21.42578125" style="319" customWidth="1"/>
    <col min="2824" max="2824" width="20" style="319" customWidth="1"/>
    <col min="2825" max="2825" width="21.140625" style="319" customWidth="1"/>
    <col min="2826" max="2826" width="19.42578125" style="319" customWidth="1"/>
    <col min="2827" max="2827" width="20.85546875" style="319" customWidth="1"/>
    <col min="2828" max="2828" width="16.140625" style="319" customWidth="1"/>
    <col min="2829" max="2829" width="15" style="319" customWidth="1"/>
    <col min="2830" max="2830" width="18.7109375" style="319" customWidth="1"/>
    <col min="2831" max="2831" width="17.5703125" style="319" customWidth="1"/>
    <col min="2832" max="2832" width="17.28515625" style="319" customWidth="1"/>
    <col min="2833" max="2833" width="20" style="319" customWidth="1"/>
    <col min="2834" max="2834" width="15.42578125" style="319" customWidth="1"/>
    <col min="2835" max="2835" width="18" style="319" customWidth="1"/>
    <col min="2836" max="2836" width="21.28515625" style="319" customWidth="1"/>
    <col min="2837" max="2837" width="14.7109375" style="319" customWidth="1"/>
    <col min="2838" max="2838" width="11.42578125" style="319"/>
    <col min="2839" max="2839" width="19.7109375" style="319" customWidth="1"/>
    <col min="2840" max="2840" width="18.5703125" style="319" customWidth="1"/>
    <col min="2841" max="2841" width="14.42578125" style="319" customWidth="1"/>
    <col min="2842" max="2842" width="14.140625" style="319" customWidth="1"/>
    <col min="2843" max="2843" width="11.42578125" style="319"/>
    <col min="2844" max="2844" width="13.42578125" style="319" customWidth="1"/>
    <col min="2845" max="2845" width="15.28515625" style="319" customWidth="1"/>
    <col min="2846" max="2846" width="31.85546875" style="319" customWidth="1"/>
    <col min="2847" max="2847" width="5" style="319" bestFit="1" customWidth="1"/>
    <col min="2848" max="2848" width="6.42578125" style="319" bestFit="1" customWidth="1"/>
    <col min="2849" max="2849" width="5.42578125" style="319" bestFit="1" customWidth="1"/>
    <col min="2850" max="2850" width="4.28515625" style="319" bestFit="1" customWidth="1"/>
    <col min="2851" max="2851" width="5" style="319" bestFit="1" customWidth="1"/>
    <col min="2852" max="2852" width="4.5703125" style="319" bestFit="1" customWidth="1"/>
    <col min="2853" max="2853" width="4.140625" style="319" bestFit="1" customWidth="1"/>
    <col min="2854" max="2854" width="5.85546875" style="319" bestFit="1" customWidth="1"/>
    <col min="2855" max="2855" width="9.140625" style="319" bestFit="1" customWidth="1"/>
    <col min="2856" max="2856" width="6.5703125" style="319" bestFit="1" customWidth="1"/>
    <col min="2857" max="2857" width="8.85546875" style="319" bestFit="1" customWidth="1"/>
    <col min="2858" max="2858" width="8.28515625" style="319" bestFit="1" customWidth="1"/>
    <col min="2859" max="3072" width="11.42578125" style="319"/>
    <col min="3073" max="3073" width="14.42578125" style="319" customWidth="1"/>
    <col min="3074" max="3074" width="11.5703125" style="319" customWidth="1"/>
    <col min="3075" max="3075" width="15.85546875" style="319" customWidth="1"/>
    <col min="3076" max="3076" width="13" style="319" customWidth="1"/>
    <col min="3077" max="3077" width="12" style="319" customWidth="1"/>
    <col min="3078" max="3078" width="10.7109375" style="319" customWidth="1"/>
    <col min="3079" max="3079" width="21.42578125" style="319" customWidth="1"/>
    <col min="3080" max="3080" width="20" style="319" customWidth="1"/>
    <col min="3081" max="3081" width="21.140625" style="319" customWidth="1"/>
    <col min="3082" max="3082" width="19.42578125" style="319" customWidth="1"/>
    <col min="3083" max="3083" width="20.85546875" style="319" customWidth="1"/>
    <col min="3084" max="3084" width="16.140625" style="319" customWidth="1"/>
    <col min="3085" max="3085" width="15" style="319" customWidth="1"/>
    <col min="3086" max="3086" width="18.7109375" style="319" customWidth="1"/>
    <col min="3087" max="3087" width="17.5703125" style="319" customWidth="1"/>
    <col min="3088" max="3088" width="17.28515625" style="319" customWidth="1"/>
    <col min="3089" max="3089" width="20" style="319" customWidth="1"/>
    <col min="3090" max="3090" width="15.42578125" style="319" customWidth="1"/>
    <col min="3091" max="3091" width="18" style="319" customWidth="1"/>
    <col min="3092" max="3092" width="21.28515625" style="319" customWidth="1"/>
    <col min="3093" max="3093" width="14.7109375" style="319" customWidth="1"/>
    <col min="3094" max="3094" width="11.42578125" style="319"/>
    <col min="3095" max="3095" width="19.7109375" style="319" customWidth="1"/>
    <col min="3096" max="3096" width="18.5703125" style="319" customWidth="1"/>
    <col min="3097" max="3097" width="14.42578125" style="319" customWidth="1"/>
    <col min="3098" max="3098" width="14.140625" style="319" customWidth="1"/>
    <col min="3099" max="3099" width="11.42578125" style="319"/>
    <col min="3100" max="3100" width="13.42578125" style="319" customWidth="1"/>
    <col min="3101" max="3101" width="15.28515625" style="319" customWidth="1"/>
    <col min="3102" max="3102" width="31.85546875" style="319" customWidth="1"/>
    <col min="3103" max="3103" width="5" style="319" bestFit="1" customWidth="1"/>
    <col min="3104" max="3104" width="6.42578125" style="319" bestFit="1" customWidth="1"/>
    <col min="3105" max="3105" width="5.42578125" style="319" bestFit="1" customWidth="1"/>
    <col min="3106" max="3106" width="4.28515625" style="319" bestFit="1" customWidth="1"/>
    <col min="3107" max="3107" width="5" style="319" bestFit="1" customWidth="1"/>
    <col min="3108" max="3108" width="4.5703125" style="319" bestFit="1" customWidth="1"/>
    <col min="3109" max="3109" width="4.140625" style="319" bestFit="1" customWidth="1"/>
    <col min="3110" max="3110" width="5.85546875" style="319" bestFit="1" customWidth="1"/>
    <col min="3111" max="3111" width="9.140625" style="319" bestFit="1" customWidth="1"/>
    <col min="3112" max="3112" width="6.5703125" style="319" bestFit="1" customWidth="1"/>
    <col min="3113" max="3113" width="8.85546875" style="319" bestFit="1" customWidth="1"/>
    <col min="3114" max="3114" width="8.28515625" style="319" bestFit="1" customWidth="1"/>
    <col min="3115" max="3328" width="11.42578125" style="319"/>
    <col min="3329" max="3329" width="14.42578125" style="319" customWidth="1"/>
    <col min="3330" max="3330" width="11.5703125" style="319" customWidth="1"/>
    <col min="3331" max="3331" width="15.85546875" style="319" customWidth="1"/>
    <col min="3332" max="3332" width="13" style="319" customWidth="1"/>
    <col min="3333" max="3333" width="12" style="319" customWidth="1"/>
    <col min="3334" max="3334" width="10.7109375" style="319" customWidth="1"/>
    <col min="3335" max="3335" width="21.42578125" style="319" customWidth="1"/>
    <col min="3336" max="3336" width="20" style="319" customWidth="1"/>
    <col min="3337" max="3337" width="21.140625" style="319" customWidth="1"/>
    <col min="3338" max="3338" width="19.42578125" style="319" customWidth="1"/>
    <col min="3339" max="3339" width="20.85546875" style="319" customWidth="1"/>
    <col min="3340" max="3340" width="16.140625" style="319" customWidth="1"/>
    <col min="3341" max="3341" width="15" style="319" customWidth="1"/>
    <col min="3342" max="3342" width="18.7109375" style="319" customWidth="1"/>
    <col min="3343" max="3343" width="17.5703125" style="319" customWidth="1"/>
    <col min="3344" max="3344" width="17.28515625" style="319" customWidth="1"/>
    <col min="3345" max="3345" width="20" style="319" customWidth="1"/>
    <col min="3346" max="3346" width="15.42578125" style="319" customWidth="1"/>
    <col min="3347" max="3347" width="18" style="319" customWidth="1"/>
    <col min="3348" max="3348" width="21.28515625" style="319" customWidth="1"/>
    <col min="3349" max="3349" width="14.7109375" style="319" customWidth="1"/>
    <col min="3350" max="3350" width="11.42578125" style="319"/>
    <col min="3351" max="3351" width="19.7109375" style="319" customWidth="1"/>
    <col min="3352" max="3352" width="18.5703125" style="319" customWidth="1"/>
    <col min="3353" max="3353" width="14.42578125" style="319" customWidth="1"/>
    <col min="3354" max="3354" width="14.140625" style="319" customWidth="1"/>
    <col min="3355" max="3355" width="11.42578125" style="319"/>
    <col min="3356" max="3356" width="13.42578125" style="319" customWidth="1"/>
    <col min="3357" max="3357" width="15.28515625" style="319" customWidth="1"/>
    <col min="3358" max="3358" width="31.85546875" style="319" customWidth="1"/>
    <col min="3359" max="3359" width="5" style="319" bestFit="1" customWidth="1"/>
    <col min="3360" max="3360" width="6.42578125" style="319" bestFit="1" customWidth="1"/>
    <col min="3361" max="3361" width="5.42578125" style="319" bestFit="1" customWidth="1"/>
    <col min="3362" max="3362" width="4.28515625" style="319" bestFit="1" customWidth="1"/>
    <col min="3363" max="3363" width="5" style="319" bestFit="1" customWidth="1"/>
    <col min="3364" max="3364" width="4.5703125" style="319" bestFit="1" customWidth="1"/>
    <col min="3365" max="3365" width="4.140625" style="319" bestFit="1" customWidth="1"/>
    <col min="3366" max="3366" width="5.85546875" style="319" bestFit="1" customWidth="1"/>
    <col min="3367" max="3367" width="9.140625" style="319" bestFit="1" customWidth="1"/>
    <col min="3368" max="3368" width="6.5703125" style="319" bestFit="1" customWidth="1"/>
    <col min="3369" max="3369" width="8.85546875" style="319" bestFit="1" customWidth="1"/>
    <col min="3370" max="3370" width="8.28515625" style="319" bestFit="1" customWidth="1"/>
    <col min="3371" max="3584" width="11.42578125" style="319"/>
    <col min="3585" max="3585" width="14.42578125" style="319" customWidth="1"/>
    <col min="3586" max="3586" width="11.5703125" style="319" customWidth="1"/>
    <col min="3587" max="3587" width="15.85546875" style="319" customWidth="1"/>
    <col min="3588" max="3588" width="13" style="319" customWidth="1"/>
    <col min="3589" max="3589" width="12" style="319" customWidth="1"/>
    <col min="3590" max="3590" width="10.7109375" style="319" customWidth="1"/>
    <col min="3591" max="3591" width="21.42578125" style="319" customWidth="1"/>
    <col min="3592" max="3592" width="20" style="319" customWidth="1"/>
    <col min="3593" max="3593" width="21.140625" style="319" customWidth="1"/>
    <col min="3594" max="3594" width="19.42578125" style="319" customWidth="1"/>
    <col min="3595" max="3595" width="20.85546875" style="319" customWidth="1"/>
    <col min="3596" max="3596" width="16.140625" style="319" customWidth="1"/>
    <col min="3597" max="3597" width="15" style="319" customWidth="1"/>
    <col min="3598" max="3598" width="18.7109375" style="319" customWidth="1"/>
    <col min="3599" max="3599" width="17.5703125" style="319" customWidth="1"/>
    <col min="3600" max="3600" width="17.28515625" style="319" customWidth="1"/>
    <col min="3601" max="3601" width="20" style="319" customWidth="1"/>
    <col min="3602" max="3602" width="15.42578125" style="319" customWidth="1"/>
    <col min="3603" max="3603" width="18" style="319" customWidth="1"/>
    <col min="3604" max="3604" width="21.28515625" style="319" customWidth="1"/>
    <col min="3605" max="3605" width="14.7109375" style="319" customWidth="1"/>
    <col min="3606" max="3606" width="11.42578125" style="319"/>
    <col min="3607" max="3607" width="19.7109375" style="319" customWidth="1"/>
    <col min="3608" max="3608" width="18.5703125" style="319" customWidth="1"/>
    <col min="3609" max="3609" width="14.42578125" style="319" customWidth="1"/>
    <col min="3610" max="3610" width="14.140625" style="319" customWidth="1"/>
    <col min="3611" max="3611" width="11.42578125" style="319"/>
    <col min="3612" max="3612" width="13.42578125" style="319" customWidth="1"/>
    <col min="3613" max="3613" width="15.28515625" style="319" customWidth="1"/>
    <col min="3614" max="3614" width="31.85546875" style="319" customWidth="1"/>
    <col min="3615" max="3615" width="5" style="319" bestFit="1" customWidth="1"/>
    <col min="3616" max="3616" width="6.42578125" style="319" bestFit="1" customWidth="1"/>
    <col min="3617" max="3617" width="5.42578125" style="319" bestFit="1" customWidth="1"/>
    <col min="3618" max="3618" width="4.28515625" style="319" bestFit="1" customWidth="1"/>
    <col min="3619" max="3619" width="5" style="319" bestFit="1" customWidth="1"/>
    <col min="3620" max="3620" width="4.5703125" style="319" bestFit="1" customWidth="1"/>
    <col min="3621" max="3621" width="4.140625" style="319" bestFit="1" customWidth="1"/>
    <col min="3622" max="3622" width="5.85546875" style="319" bestFit="1" customWidth="1"/>
    <col min="3623" max="3623" width="9.140625" style="319" bestFit="1" customWidth="1"/>
    <col min="3624" max="3624" width="6.5703125" style="319" bestFit="1" customWidth="1"/>
    <col min="3625" max="3625" width="8.85546875" style="319" bestFit="1" customWidth="1"/>
    <col min="3626" max="3626" width="8.28515625" style="319" bestFit="1" customWidth="1"/>
    <col min="3627" max="3840" width="11.42578125" style="319"/>
    <col min="3841" max="3841" width="14.42578125" style="319" customWidth="1"/>
    <col min="3842" max="3842" width="11.5703125" style="319" customWidth="1"/>
    <col min="3843" max="3843" width="15.85546875" style="319" customWidth="1"/>
    <col min="3844" max="3844" width="13" style="319" customWidth="1"/>
    <col min="3845" max="3845" width="12" style="319" customWidth="1"/>
    <col min="3846" max="3846" width="10.7109375" style="319" customWidth="1"/>
    <col min="3847" max="3847" width="21.42578125" style="319" customWidth="1"/>
    <col min="3848" max="3848" width="20" style="319" customWidth="1"/>
    <col min="3849" max="3849" width="21.140625" style="319" customWidth="1"/>
    <col min="3850" max="3850" width="19.42578125" style="319" customWidth="1"/>
    <col min="3851" max="3851" width="20.85546875" style="319" customWidth="1"/>
    <col min="3852" max="3852" width="16.140625" style="319" customWidth="1"/>
    <col min="3853" max="3853" width="15" style="319" customWidth="1"/>
    <col min="3854" max="3854" width="18.7109375" style="319" customWidth="1"/>
    <col min="3855" max="3855" width="17.5703125" style="319" customWidth="1"/>
    <col min="3856" max="3856" width="17.28515625" style="319" customWidth="1"/>
    <col min="3857" max="3857" width="20" style="319" customWidth="1"/>
    <col min="3858" max="3858" width="15.42578125" style="319" customWidth="1"/>
    <col min="3859" max="3859" width="18" style="319" customWidth="1"/>
    <col min="3860" max="3860" width="21.28515625" style="319" customWidth="1"/>
    <col min="3861" max="3861" width="14.7109375" style="319" customWidth="1"/>
    <col min="3862" max="3862" width="11.42578125" style="319"/>
    <col min="3863" max="3863" width="19.7109375" style="319" customWidth="1"/>
    <col min="3864" max="3864" width="18.5703125" style="319" customWidth="1"/>
    <col min="3865" max="3865" width="14.42578125" style="319" customWidth="1"/>
    <col min="3866" max="3866" width="14.140625" style="319" customWidth="1"/>
    <col min="3867" max="3867" width="11.42578125" style="319"/>
    <col min="3868" max="3868" width="13.42578125" style="319" customWidth="1"/>
    <col min="3869" max="3869" width="15.28515625" style="319" customWidth="1"/>
    <col min="3870" max="3870" width="31.85546875" style="319" customWidth="1"/>
    <col min="3871" max="3871" width="5" style="319" bestFit="1" customWidth="1"/>
    <col min="3872" max="3872" width="6.42578125" style="319" bestFit="1" customWidth="1"/>
    <col min="3873" max="3873" width="5.42578125" style="319" bestFit="1" customWidth="1"/>
    <col min="3874" max="3874" width="4.28515625" style="319" bestFit="1" customWidth="1"/>
    <col min="3875" max="3875" width="5" style="319" bestFit="1" customWidth="1"/>
    <col min="3876" max="3876" width="4.5703125" style="319" bestFit="1" customWidth="1"/>
    <col min="3877" max="3877" width="4.140625" style="319" bestFit="1" customWidth="1"/>
    <col min="3878" max="3878" width="5.85546875" style="319" bestFit="1" customWidth="1"/>
    <col min="3879" max="3879" width="9.140625" style="319" bestFit="1" customWidth="1"/>
    <col min="3880" max="3880" width="6.5703125" style="319" bestFit="1" customWidth="1"/>
    <col min="3881" max="3881" width="8.85546875" style="319" bestFit="1" customWidth="1"/>
    <col min="3882" max="3882" width="8.28515625" style="319" bestFit="1" customWidth="1"/>
    <col min="3883" max="4096" width="11.42578125" style="319"/>
    <col min="4097" max="4097" width="14.42578125" style="319" customWidth="1"/>
    <col min="4098" max="4098" width="11.5703125" style="319" customWidth="1"/>
    <col min="4099" max="4099" width="15.85546875" style="319" customWidth="1"/>
    <col min="4100" max="4100" width="13" style="319" customWidth="1"/>
    <col min="4101" max="4101" width="12" style="319" customWidth="1"/>
    <col min="4102" max="4102" width="10.7109375" style="319" customWidth="1"/>
    <col min="4103" max="4103" width="21.42578125" style="319" customWidth="1"/>
    <col min="4104" max="4104" width="20" style="319" customWidth="1"/>
    <col min="4105" max="4105" width="21.140625" style="319" customWidth="1"/>
    <col min="4106" max="4106" width="19.42578125" style="319" customWidth="1"/>
    <col min="4107" max="4107" width="20.85546875" style="319" customWidth="1"/>
    <col min="4108" max="4108" width="16.140625" style="319" customWidth="1"/>
    <col min="4109" max="4109" width="15" style="319" customWidth="1"/>
    <col min="4110" max="4110" width="18.7109375" style="319" customWidth="1"/>
    <col min="4111" max="4111" width="17.5703125" style="319" customWidth="1"/>
    <col min="4112" max="4112" width="17.28515625" style="319" customWidth="1"/>
    <col min="4113" max="4113" width="20" style="319" customWidth="1"/>
    <col min="4114" max="4114" width="15.42578125" style="319" customWidth="1"/>
    <col min="4115" max="4115" width="18" style="319" customWidth="1"/>
    <col min="4116" max="4116" width="21.28515625" style="319" customWidth="1"/>
    <col min="4117" max="4117" width="14.7109375" style="319" customWidth="1"/>
    <col min="4118" max="4118" width="11.42578125" style="319"/>
    <col min="4119" max="4119" width="19.7109375" style="319" customWidth="1"/>
    <col min="4120" max="4120" width="18.5703125" style="319" customWidth="1"/>
    <col min="4121" max="4121" width="14.42578125" style="319" customWidth="1"/>
    <col min="4122" max="4122" width="14.140625" style="319" customWidth="1"/>
    <col min="4123" max="4123" width="11.42578125" style="319"/>
    <col min="4124" max="4124" width="13.42578125" style="319" customWidth="1"/>
    <col min="4125" max="4125" width="15.28515625" style="319" customWidth="1"/>
    <col min="4126" max="4126" width="31.85546875" style="319" customWidth="1"/>
    <col min="4127" max="4127" width="5" style="319" bestFit="1" customWidth="1"/>
    <col min="4128" max="4128" width="6.42578125" style="319" bestFit="1" customWidth="1"/>
    <col min="4129" max="4129" width="5.42578125" style="319" bestFit="1" customWidth="1"/>
    <col min="4130" max="4130" width="4.28515625" style="319" bestFit="1" customWidth="1"/>
    <col min="4131" max="4131" width="5" style="319" bestFit="1" customWidth="1"/>
    <col min="4132" max="4132" width="4.5703125" style="319" bestFit="1" customWidth="1"/>
    <col min="4133" max="4133" width="4.140625" style="319" bestFit="1" customWidth="1"/>
    <col min="4134" max="4134" width="5.85546875" style="319" bestFit="1" customWidth="1"/>
    <col min="4135" max="4135" width="9.140625" style="319" bestFit="1" customWidth="1"/>
    <col min="4136" max="4136" width="6.5703125" style="319" bestFit="1" customWidth="1"/>
    <col min="4137" max="4137" width="8.85546875" style="319" bestFit="1" customWidth="1"/>
    <col min="4138" max="4138" width="8.28515625" style="319" bestFit="1" customWidth="1"/>
    <col min="4139" max="4352" width="11.42578125" style="319"/>
    <col min="4353" max="4353" width="14.42578125" style="319" customWidth="1"/>
    <col min="4354" max="4354" width="11.5703125" style="319" customWidth="1"/>
    <col min="4355" max="4355" width="15.85546875" style="319" customWidth="1"/>
    <col min="4356" max="4356" width="13" style="319" customWidth="1"/>
    <col min="4357" max="4357" width="12" style="319" customWidth="1"/>
    <col min="4358" max="4358" width="10.7109375" style="319" customWidth="1"/>
    <col min="4359" max="4359" width="21.42578125" style="319" customWidth="1"/>
    <col min="4360" max="4360" width="20" style="319" customWidth="1"/>
    <col min="4361" max="4361" width="21.140625" style="319" customWidth="1"/>
    <col min="4362" max="4362" width="19.42578125" style="319" customWidth="1"/>
    <col min="4363" max="4363" width="20.85546875" style="319" customWidth="1"/>
    <col min="4364" max="4364" width="16.140625" style="319" customWidth="1"/>
    <col min="4365" max="4365" width="15" style="319" customWidth="1"/>
    <col min="4366" max="4366" width="18.7109375" style="319" customWidth="1"/>
    <col min="4367" max="4367" width="17.5703125" style="319" customWidth="1"/>
    <col min="4368" max="4368" width="17.28515625" style="319" customWidth="1"/>
    <col min="4369" max="4369" width="20" style="319" customWidth="1"/>
    <col min="4370" max="4370" width="15.42578125" style="319" customWidth="1"/>
    <col min="4371" max="4371" width="18" style="319" customWidth="1"/>
    <col min="4372" max="4372" width="21.28515625" style="319" customWidth="1"/>
    <col min="4373" max="4373" width="14.7109375" style="319" customWidth="1"/>
    <col min="4374" max="4374" width="11.42578125" style="319"/>
    <col min="4375" max="4375" width="19.7109375" style="319" customWidth="1"/>
    <col min="4376" max="4376" width="18.5703125" style="319" customWidth="1"/>
    <col min="4377" max="4377" width="14.42578125" style="319" customWidth="1"/>
    <col min="4378" max="4378" width="14.140625" style="319" customWidth="1"/>
    <col min="4379" max="4379" width="11.42578125" style="319"/>
    <col min="4380" max="4380" width="13.42578125" style="319" customWidth="1"/>
    <col min="4381" max="4381" width="15.28515625" style="319" customWidth="1"/>
    <col min="4382" max="4382" width="31.85546875" style="319" customWidth="1"/>
    <col min="4383" max="4383" width="5" style="319" bestFit="1" customWidth="1"/>
    <col min="4384" max="4384" width="6.42578125" style="319" bestFit="1" customWidth="1"/>
    <col min="4385" max="4385" width="5.42578125" style="319" bestFit="1" customWidth="1"/>
    <col min="4386" max="4386" width="4.28515625" style="319" bestFit="1" customWidth="1"/>
    <col min="4387" max="4387" width="5" style="319" bestFit="1" customWidth="1"/>
    <col min="4388" max="4388" width="4.5703125" style="319" bestFit="1" customWidth="1"/>
    <col min="4389" max="4389" width="4.140625" style="319" bestFit="1" customWidth="1"/>
    <col min="4390" max="4390" width="5.85546875" style="319" bestFit="1" customWidth="1"/>
    <col min="4391" max="4391" width="9.140625" style="319" bestFit="1" customWidth="1"/>
    <col min="4392" max="4392" width="6.5703125" style="319" bestFit="1" customWidth="1"/>
    <col min="4393" max="4393" width="8.85546875" style="319" bestFit="1" customWidth="1"/>
    <col min="4394" max="4394" width="8.28515625" style="319" bestFit="1" customWidth="1"/>
    <col min="4395" max="4608" width="11.42578125" style="319"/>
    <col min="4609" max="4609" width="14.42578125" style="319" customWidth="1"/>
    <col min="4610" max="4610" width="11.5703125" style="319" customWidth="1"/>
    <col min="4611" max="4611" width="15.85546875" style="319" customWidth="1"/>
    <col min="4612" max="4612" width="13" style="319" customWidth="1"/>
    <col min="4613" max="4613" width="12" style="319" customWidth="1"/>
    <col min="4614" max="4614" width="10.7109375" style="319" customWidth="1"/>
    <col min="4615" max="4615" width="21.42578125" style="319" customWidth="1"/>
    <col min="4616" max="4616" width="20" style="319" customWidth="1"/>
    <col min="4617" max="4617" width="21.140625" style="319" customWidth="1"/>
    <col min="4618" max="4618" width="19.42578125" style="319" customWidth="1"/>
    <col min="4619" max="4619" width="20.85546875" style="319" customWidth="1"/>
    <col min="4620" max="4620" width="16.140625" style="319" customWidth="1"/>
    <col min="4621" max="4621" width="15" style="319" customWidth="1"/>
    <col min="4622" max="4622" width="18.7109375" style="319" customWidth="1"/>
    <col min="4623" max="4623" width="17.5703125" style="319" customWidth="1"/>
    <col min="4624" max="4624" width="17.28515625" style="319" customWidth="1"/>
    <col min="4625" max="4625" width="20" style="319" customWidth="1"/>
    <col min="4626" max="4626" width="15.42578125" style="319" customWidth="1"/>
    <col min="4627" max="4627" width="18" style="319" customWidth="1"/>
    <col min="4628" max="4628" width="21.28515625" style="319" customWidth="1"/>
    <col min="4629" max="4629" width="14.7109375" style="319" customWidth="1"/>
    <col min="4630" max="4630" width="11.42578125" style="319"/>
    <col min="4631" max="4631" width="19.7109375" style="319" customWidth="1"/>
    <col min="4632" max="4632" width="18.5703125" style="319" customWidth="1"/>
    <col min="4633" max="4633" width="14.42578125" style="319" customWidth="1"/>
    <col min="4634" max="4634" width="14.140625" style="319" customWidth="1"/>
    <col min="4635" max="4635" width="11.42578125" style="319"/>
    <col min="4636" max="4636" width="13.42578125" style="319" customWidth="1"/>
    <col min="4637" max="4637" width="15.28515625" style="319" customWidth="1"/>
    <col min="4638" max="4638" width="31.85546875" style="319" customWidth="1"/>
    <col min="4639" max="4639" width="5" style="319" bestFit="1" customWidth="1"/>
    <col min="4640" max="4640" width="6.42578125" style="319" bestFit="1" customWidth="1"/>
    <col min="4641" max="4641" width="5.42578125" style="319" bestFit="1" customWidth="1"/>
    <col min="4642" max="4642" width="4.28515625" style="319" bestFit="1" customWidth="1"/>
    <col min="4643" max="4643" width="5" style="319" bestFit="1" customWidth="1"/>
    <col min="4644" max="4644" width="4.5703125" style="319" bestFit="1" customWidth="1"/>
    <col min="4645" max="4645" width="4.140625" style="319" bestFit="1" customWidth="1"/>
    <col min="4646" max="4646" width="5.85546875" style="319" bestFit="1" customWidth="1"/>
    <col min="4647" max="4647" width="9.140625" style="319" bestFit="1" customWidth="1"/>
    <col min="4648" max="4648" width="6.5703125" style="319" bestFit="1" customWidth="1"/>
    <col min="4649" max="4649" width="8.85546875" style="319" bestFit="1" customWidth="1"/>
    <col min="4650" max="4650" width="8.28515625" style="319" bestFit="1" customWidth="1"/>
    <col min="4651" max="4864" width="11.42578125" style="319"/>
    <col min="4865" max="4865" width="14.42578125" style="319" customWidth="1"/>
    <col min="4866" max="4866" width="11.5703125" style="319" customWidth="1"/>
    <col min="4867" max="4867" width="15.85546875" style="319" customWidth="1"/>
    <col min="4868" max="4868" width="13" style="319" customWidth="1"/>
    <col min="4869" max="4869" width="12" style="319" customWidth="1"/>
    <col min="4870" max="4870" width="10.7109375" style="319" customWidth="1"/>
    <col min="4871" max="4871" width="21.42578125" style="319" customWidth="1"/>
    <col min="4872" max="4872" width="20" style="319" customWidth="1"/>
    <col min="4873" max="4873" width="21.140625" style="319" customWidth="1"/>
    <col min="4874" max="4874" width="19.42578125" style="319" customWidth="1"/>
    <col min="4875" max="4875" width="20.85546875" style="319" customWidth="1"/>
    <col min="4876" max="4876" width="16.140625" style="319" customWidth="1"/>
    <col min="4877" max="4877" width="15" style="319" customWidth="1"/>
    <col min="4878" max="4878" width="18.7109375" style="319" customWidth="1"/>
    <col min="4879" max="4879" width="17.5703125" style="319" customWidth="1"/>
    <col min="4880" max="4880" width="17.28515625" style="319" customWidth="1"/>
    <col min="4881" max="4881" width="20" style="319" customWidth="1"/>
    <col min="4882" max="4882" width="15.42578125" style="319" customWidth="1"/>
    <col min="4883" max="4883" width="18" style="319" customWidth="1"/>
    <col min="4884" max="4884" width="21.28515625" style="319" customWidth="1"/>
    <col min="4885" max="4885" width="14.7109375" style="319" customWidth="1"/>
    <col min="4886" max="4886" width="11.42578125" style="319"/>
    <col min="4887" max="4887" width="19.7109375" style="319" customWidth="1"/>
    <col min="4888" max="4888" width="18.5703125" style="319" customWidth="1"/>
    <col min="4889" max="4889" width="14.42578125" style="319" customWidth="1"/>
    <col min="4890" max="4890" width="14.140625" style="319" customWidth="1"/>
    <col min="4891" max="4891" width="11.42578125" style="319"/>
    <col min="4892" max="4892" width="13.42578125" style="319" customWidth="1"/>
    <col min="4893" max="4893" width="15.28515625" style="319" customWidth="1"/>
    <col min="4894" max="4894" width="31.85546875" style="319" customWidth="1"/>
    <col min="4895" max="4895" width="5" style="319" bestFit="1" customWidth="1"/>
    <col min="4896" max="4896" width="6.42578125" style="319" bestFit="1" customWidth="1"/>
    <col min="4897" max="4897" width="5.42578125" style="319" bestFit="1" customWidth="1"/>
    <col min="4898" max="4898" width="4.28515625" style="319" bestFit="1" customWidth="1"/>
    <col min="4899" max="4899" width="5" style="319" bestFit="1" customWidth="1"/>
    <col min="4900" max="4900" width="4.5703125" style="319" bestFit="1" customWidth="1"/>
    <col min="4901" max="4901" width="4.140625" style="319" bestFit="1" customWidth="1"/>
    <col min="4902" max="4902" width="5.85546875" style="319" bestFit="1" customWidth="1"/>
    <col min="4903" max="4903" width="9.140625" style="319" bestFit="1" customWidth="1"/>
    <col min="4904" max="4904" width="6.5703125" style="319" bestFit="1" customWidth="1"/>
    <col min="4905" max="4905" width="8.85546875" style="319" bestFit="1" customWidth="1"/>
    <col min="4906" max="4906" width="8.28515625" style="319" bestFit="1" customWidth="1"/>
    <col min="4907" max="5120" width="11.42578125" style="319"/>
    <col min="5121" max="5121" width="14.42578125" style="319" customWidth="1"/>
    <col min="5122" max="5122" width="11.5703125" style="319" customWidth="1"/>
    <col min="5123" max="5123" width="15.85546875" style="319" customWidth="1"/>
    <col min="5124" max="5124" width="13" style="319" customWidth="1"/>
    <col min="5125" max="5125" width="12" style="319" customWidth="1"/>
    <col min="5126" max="5126" width="10.7109375" style="319" customWidth="1"/>
    <col min="5127" max="5127" width="21.42578125" style="319" customWidth="1"/>
    <col min="5128" max="5128" width="20" style="319" customWidth="1"/>
    <col min="5129" max="5129" width="21.140625" style="319" customWidth="1"/>
    <col min="5130" max="5130" width="19.42578125" style="319" customWidth="1"/>
    <col min="5131" max="5131" width="20.85546875" style="319" customWidth="1"/>
    <col min="5132" max="5132" width="16.140625" style="319" customWidth="1"/>
    <col min="5133" max="5133" width="15" style="319" customWidth="1"/>
    <col min="5134" max="5134" width="18.7109375" style="319" customWidth="1"/>
    <col min="5135" max="5135" width="17.5703125" style="319" customWidth="1"/>
    <col min="5136" max="5136" width="17.28515625" style="319" customWidth="1"/>
    <col min="5137" max="5137" width="20" style="319" customWidth="1"/>
    <col min="5138" max="5138" width="15.42578125" style="319" customWidth="1"/>
    <col min="5139" max="5139" width="18" style="319" customWidth="1"/>
    <col min="5140" max="5140" width="21.28515625" style="319" customWidth="1"/>
    <col min="5141" max="5141" width="14.7109375" style="319" customWidth="1"/>
    <col min="5142" max="5142" width="11.42578125" style="319"/>
    <col min="5143" max="5143" width="19.7109375" style="319" customWidth="1"/>
    <col min="5144" max="5144" width="18.5703125" style="319" customWidth="1"/>
    <col min="5145" max="5145" width="14.42578125" style="319" customWidth="1"/>
    <col min="5146" max="5146" width="14.140625" style="319" customWidth="1"/>
    <col min="5147" max="5147" width="11.42578125" style="319"/>
    <col min="5148" max="5148" width="13.42578125" style="319" customWidth="1"/>
    <col min="5149" max="5149" width="15.28515625" style="319" customWidth="1"/>
    <col min="5150" max="5150" width="31.85546875" style="319" customWidth="1"/>
    <col min="5151" max="5151" width="5" style="319" bestFit="1" customWidth="1"/>
    <col min="5152" max="5152" width="6.42578125" style="319" bestFit="1" customWidth="1"/>
    <col min="5153" max="5153" width="5.42578125" style="319" bestFit="1" customWidth="1"/>
    <col min="5154" max="5154" width="4.28515625" style="319" bestFit="1" customWidth="1"/>
    <col min="5155" max="5155" width="5" style="319" bestFit="1" customWidth="1"/>
    <col min="5156" max="5156" width="4.5703125" style="319" bestFit="1" customWidth="1"/>
    <col min="5157" max="5157" width="4.140625" style="319" bestFit="1" customWidth="1"/>
    <col min="5158" max="5158" width="5.85546875" style="319" bestFit="1" customWidth="1"/>
    <col min="5159" max="5159" width="9.140625" style="319" bestFit="1" customWidth="1"/>
    <col min="5160" max="5160" width="6.5703125" style="319" bestFit="1" customWidth="1"/>
    <col min="5161" max="5161" width="8.85546875" style="319" bestFit="1" customWidth="1"/>
    <col min="5162" max="5162" width="8.28515625" style="319" bestFit="1" customWidth="1"/>
    <col min="5163" max="5376" width="11.42578125" style="319"/>
    <col min="5377" max="5377" width="14.42578125" style="319" customWidth="1"/>
    <col min="5378" max="5378" width="11.5703125" style="319" customWidth="1"/>
    <col min="5379" max="5379" width="15.85546875" style="319" customWidth="1"/>
    <col min="5380" max="5380" width="13" style="319" customWidth="1"/>
    <col min="5381" max="5381" width="12" style="319" customWidth="1"/>
    <col min="5382" max="5382" width="10.7109375" style="319" customWidth="1"/>
    <col min="5383" max="5383" width="21.42578125" style="319" customWidth="1"/>
    <col min="5384" max="5384" width="20" style="319" customWidth="1"/>
    <col min="5385" max="5385" width="21.140625" style="319" customWidth="1"/>
    <col min="5386" max="5386" width="19.42578125" style="319" customWidth="1"/>
    <col min="5387" max="5387" width="20.85546875" style="319" customWidth="1"/>
    <col min="5388" max="5388" width="16.140625" style="319" customWidth="1"/>
    <col min="5389" max="5389" width="15" style="319" customWidth="1"/>
    <col min="5390" max="5390" width="18.7109375" style="319" customWidth="1"/>
    <col min="5391" max="5391" width="17.5703125" style="319" customWidth="1"/>
    <col min="5392" max="5392" width="17.28515625" style="319" customWidth="1"/>
    <col min="5393" max="5393" width="20" style="319" customWidth="1"/>
    <col min="5394" max="5394" width="15.42578125" style="319" customWidth="1"/>
    <col min="5395" max="5395" width="18" style="319" customWidth="1"/>
    <col min="5396" max="5396" width="21.28515625" style="319" customWidth="1"/>
    <col min="5397" max="5397" width="14.7109375" style="319" customWidth="1"/>
    <col min="5398" max="5398" width="11.42578125" style="319"/>
    <col min="5399" max="5399" width="19.7109375" style="319" customWidth="1"/>
    <col min="5400" max="5400" width="18.5703125" style="319" customWidth="1"/>
    <col min="5401" max="5401" width="14.42578125" style="319" customWidth="1"/>
    <col min="5402" max="5402" width="14.140625" style="319" customWidth="1"/>
    <col min="5403" max="5403" width="11.42578125" style="319"/>
    <col min="5404" max="5404" width="13.42578125" style="319" customWidth="1"/>
    <col min="5405" max="5405" width="15.28515625" style="319" customWidth="1"/>
    <col min="5406" max="5406" width="31.85546875" style="319" customWidth="1"/>
    <col min="5407" max="5407" width="5" style="319" bestFit="1" customWidth="1"/>
    <col min="5408" max="5408" width="6.42578125" style="319" bestFit="1" customWidth="1"/>
    <col min="5409" max="5409" width="5.42578125" style="319" bestFit="1" customWidth="1"/>
    <col min="5410" max="5410" width="4.28515625" style="319" bestFit="1" customWidth="1"/>
    <col min="5411" max="5411" width="5" style="319" bestFit="1" customWidth="1"/>
    <col min="5412" max="5412" width="4.5703125" style="319" bestFit="1" customWidth="1"/>
    <col min="5413" max="5413" width="4.140625" style="319" bestFit="1" customWidth="1"/>
    <col min="5414" max="5414" width="5.85546875" style="319" bestFit="1" customWidth="1"/>
    <col min="5415" max="5415" width="9.140625" style="319" bestFit="1" customWidth="1"/>
    <col min="5416" max="5416" width="6.5703125" style="319" bestFit="1" customWidth="1"/>
    <col min="5417" max="5417" width="8.85546875" style="319" bestFit="1" customWidth="1"/>
    <col min="5418" max="5418" width="8.28515625" style="319" bestFit="1" customWidth="1"/>
    <col min="5419" max="5632" width="11.42578125" style="319"/>
    <col min="5633" max="5633" width="14.42578125" style="319" customWidth="1"/>
    <col min="5634" max="5634" width="11.5703125" style="319" customWidth="1"/>
    <col min="5635" max="5635" width="15.85546875" style="319" customWidth="1"/>
    <col min="5636" max="5636" width="13" style="319" customWidth="1"/>
    <col min="5637" max="5637" width="12" style="319" customWidth="1"/>
    <col min="5638" max="5638" width="10.7109375" style="319" customWidth="1"/>
    <col min="5639" max="5639" width="21.42578125" style="319" customWidth="1"/>
    <col min="5640" max="5640" width="20" style="319" customWidth="1"/>
    <col min="5641" max="5641" width="21.140625" style="319" customWidth="1"/>
    <col min="5642" max="5642" width="19.42578125" style="319" customWidth="1"/>
    <col min="5643" max="5643" width="20.85546875" style="319" customWidth="1"/>
    <col min="5644" max="5644" width="16.140625" style="319" customWidth="1"/>
    <col min="5645" max="5645" width="15" style="319" customWidth="1"/>
    <col min="5646" max="5646" width="18.7109375" style="319" customWidth="1"/>
    <col min="5647" max="5647" width="17.5703125" style="319" customWidth="1"/>
    <col min="5648" max="5648" width="17.28515625" style="319" customWidth="1"/>
    <col min="5649" max="5649" width="20" style="319" customWidth="1"/>
    <col min="5650" max="5650" width="15.42578125" style="319" customWidth="1"/>
    <col min="5651" max="5651" width="18" style="319" customWidth="1"/>
    <col min="5652" max="5652" width="21.28515625" style="319" customWidth="1"/>
    <col min="5653" max="5653" width="14.7109375" style="319" customWidth="1"/>
    <col min="5654" max="5654" width="11.42578125" style="319"/>
    <col min="5655" max="5655" width="19.7109375" style="319" customWidth="1"/>
    <col min="5656" max="5656" width="18.5703125" style="319" customWidth="1"/>
    <col min="5657" max="5657" width="14.42578125" style="319" customWidth="1"/>
    <col min="5658" max="5658" width="14.140625" style="319" customWidth="1"/>
    <col min="5659" max="5659" width="11.42578125" style="319"/>
    <col min="5660" max="5660" width="13.42578125" style="319" customWidth="1"/>
    <col min="5661" max="5661" width="15.28515625" style="319" customWidth="1"/>
    <col min="5662" max="5662" width="31.85546875" style="319" customWidth="1"/>
    <col min="5663" max="5663" width="5" style="319" bestFit="1" customWidth="1"/>
    <col min="5664" max="5664" width="6.42578125" style="319" bestFit="1" customWidth="1"/>
    <col min="5665" max="5665" width="5.42578125" style="319" bestFit="1" customWidth="1"/>
    <col min="5666" max="5666" width="4.28515625" style="319" bestFit="1" customWidth="1"/>
    <col min="5667" max="5667" width="5" style="319" bestFit="1" customWidth="1"/>
    <col min="5668" max="5668" width="4.5703125" style="319" bestFit="1" customWidth="1"/>
    <col min="5669" max="5669" width="4.140625" style="319" bestFit="1" customWidth="1"/>
    <col min="5670" max="5670" width="5.85546875" style="319" bestFit="1" customWidth="1"/>
    <col min="5671" max="5671" width="9.140625" style="319" bestFit="1" customWidth="1"/>
    <col min="5672" max="5672" width="6.5703125" style="319" bestFit="1" customWidth="1"/>
    <col min="5673" max="5673" width="8.85546875" style="319" bestFit="1" customWidth="1"/>
    <col min="5674" max="5674" width="8.28515625" style="319" bestFit="1" customWidth="1"/>
    <col min="5675" max="5888" width="11.42578125" style="319"/>
    <col min="5889" max="5889" width="14.42578125" style="319" customWidth="1"/>
    <col min="5890" max="5890" width="11.5703125" style="319" customWidth="1"/>
    <col min="5891" max="5891" width="15.85546875" style="319" customWidth="1"/>
    <col min="5892" max="5892" width="13" style="319" customWidth="1"/>
    <col min="5893" max="5893" width="12" style="319" customWidth="1"/>
    <col min="5894" max="5894" width="10.7109375" style="319" customWidth="1"/>
    <col min="5895" max="5895" width="21.42578125" style="319" customWidth="1"/>
    <col min="5896" max="5896" width="20" style="319" customWidth="1"/>
    <col min="5897" max="5897" width="21.140625" style="319" customWidth="1"/>
    <col min="5898" max="5898" width="19.42578125" style="319" customWidth="1"/>
    <col min="5899" max="5899" width="20.85546875" style="319" customWidth="1"/>
    <col min="5900" max="5900" width="16.140625" style="319" customWidth="1"/>
    <col min="5901" max="5901" width="15" style="319" customWidth="1"/>
    <col min="5902" max="5902" width="18.7109375" style="319" customWidth="1"/>
    <col min="5903" max="5903" width="17.5703125" style="319" customWidth="1"/>
    <col min="5904" max="5904" width="17.28515625" style="319" customWidth="1"/>
    <col min="5905" max="5905" width="20" style="319" customWidth="1"/>
    <col min="5906" max="5906" width="15.42578125" style="319" customWidth="1"/>
    <col min="5907" max="5907" width="18" style="319" customWidth="1"/>
    <col min="5908" max="5908" width="21.28515625" style="319" customWidth="1"/>
    <col min="5909" max="5909" width="14.7109375" style="319" customWidth="1"/>
    <col min="5910" max="5910" width="11.42578125" style="319"/>
    <col min="5911" max="5911" width="19.7109375" style="319" customWidth="1"/>
    <col min="5912" max="5912" width="18.5703125" style="319" customWidth="1"/>
    <col min="5913" max="5913" width="14.42578125" style="319" customWidth="1"/>
    <col min="5914" max="5914" width="14.140625" style="319" customWidth="1"/>
    <col min="5915" max="5915" width="11.42578125" style="319"/>
    <col min="5916" max="5916" width="13.42578125" style="319" customWidth="1"/>
    <col min="5917" max="5917" width="15.28515625" style="319" customWidth="1"/>
    <col min="5918" max="5918" width="31.85546875" style="319" customWidth="1"/>
    <col min="5919" max="5919" width="5" style="319" bestFit="1" customWidth="1"/>
    <col min="5920" max="5920" width="6.42578125" style="319" bestFit="1" customWidth="1"/>
    <col min="5921" max="5921" width="5.42578125" style="319" bestFit="1" customWidth="1"/>
    <col min="5922" max="5922" width="4.28515625" style="319" bestFit="1" customWidth="1"/>
    <col min="5923" max="5923" width="5" style="319" bestFit="1" customWidth="1"/>
    <col min="5924" max="5924" width="4.5703125" style="319" bestFit="1" customWidth="1"/>
    <col min="5925" max="5925" width="4.140625" style="319" bestFit="1" customWidth="1"/>
    <col min="5926" max="5926" width="5.85546875" style="319" bestFit="1" customWidth="1"/>
    <col min="5927" max="5927" width="9.140625" style="319" bestFit="1" customWidth="1"/>
    <col min="5928" max="5928" width="6.5703125" style="319" bestFit="1" customWidth="1"/>
    <col min="5929" max="5929" width="8.85546875" style="319" bestFit="1" customWidth="1"/>
    <col min="5930" max="5930" width="8.28515625" style="319" bestFit="1" customWidth="1"/>
    <col min="5931" max="6144" width="11.42578125" style="319"/>
    <col min="6145" max="6145" width="14.42578125" style="319" customWidth="1"/>
    <col min="6146" max="6146" width="11.5703125" style="319" customWidth="1"/>
    <col min="6147" max="6147" width="15.85546875" style="319" customWidth="1"/>
    <col min="6148" max="6148" width="13" style="319" customWidth="1"/>
    <col min="6149" max="6149" width="12" style="319" customWidth="1"/>
    <col min="6150" max="6150" width="10.7109375" style="319" customWidth="1"/>
    <col min="6151" max="6151" width="21.42578125" style="319" customWidth="1"/>
    <col min="6152" max="6152" width="20" style="319" customWidth="1"/>
    <col min="6153" max="6153" width="21.140625" style="319" customWidth="1"/>
    <col min="6154" max="6154" width="19.42578125" style="319" customWidth="1"/>
    <col min="6155" max="6155" width="20.85546875" style="319" customWidth="1"/>
    <col min="6156" max="6156" width="16.140625" style="319" customWidth="1"/>
    <col min="6157" max="6157" width="15" style="319" customWidth="1"/>
    <col min="6158" max="6158" width="18.7109375" style="319" customWidth="1"/>
    <col min="6159" max="6159" width="17.5703125" style="319" customWidth="1"/>
    <col min="6160" max="6160" width="17.28515625" style="319" customWidth="1"/>
    <col min="6161" max="6161" width="20" style="319" customWidth="1"/>
    <col min="6162" max="6162" width="15.42578125" style="319" customWidth="1"/>
    <col min="6163" max="6163" width="18" style="319" customWidth="1"/>
    <col min="6164" max="6164" width="21.28515625" style="319" customWidth="1"/>
    <col min="6165" max="6165" width="14.7109375" style="319" customWidth="1"/>
    <col min="6166" max="6166" width="11.42578125" style="319"/>
    <col min="6167" max="6167" width="19.7109375" style="319" customWidth="1"/>
    <col min="6168" max="6168" width="18.5703125" style="319" customWidth="1"/>
    <col min="6169" max="6169" width="14.42578125" style="319" customWidth="1"/>
    <col min="6170" max="6170" width="14.140625" style="319" customWidth="1"/>
    <col min="6171" max="6171" width="11.42578125" style="319"/>
    <col min="6172" max="6172" width="13.42578125" style="319" customWidth="1"/>
    <col min="6173" max="6173" width="15.28515625" style="319" customWidth="1"/>
    <col min="6174" max="6174" width="31.85546875" style="319" customWidth="1"/>
    <col min="6175" max="6175" width="5" style="319" bestFit="1" customWidth="1"/>
    <col min="6176" max="6176" width="6.42578125" style="319" bestFit="1" customWidth="1"/>
    <col min="6177" max="6177" width="5.42578125" style="319" bestFit="1" customWidth="1"/>
    <col min="6178" max="6178" width="4.28515625" style="319" bestFit="1" customWidth="1"/>
    <col min="6179" max="6179" width="5" style="319" bestFit="1" customWidth="1"/>
    <col min="6180" max="6180" width="4.5703125" style="319" bestFit="1" customWidth="1"/>
    <col min="6181" max="6181" width="4.140625" style="319" bestFit="1" customWidth="1"/>
    <col min="6182" max="6182" width="5.85546875" style="319" bestFit="1" customWidth="1"/>
    <col min="6183" max="6183" width="9.140625" style="319" bestFit="1" customWidth="1"/>
    <col min="6184" max="6184" width="6.5703125" style="319" bestFit="1" customWidth="1"/>
    <col min="6185" max="6185" width="8.85546875" style="319" bestFit="1" customWidth="1"/>
    <col min="6186" max="6186" width="8.28515625" style="319" bestFit="1" customWidth="1"/>
    <col min="6187" max="6400" width="11.42578125" style="319"/>
    <col min="6401" max="6401" width="14.42578125" style="319" customWidth="1"/>
    <col min="6402" max="6402" width="11.5703125" style="319" customWidth="1"/>
    <col min="6403" max="6403" width="15.85546875" style="319" customWidth="1"/>
    <col min="6404" max="6404" width="13" style="319" customWidth="1"/>
    <col min="6405" max="6405" width="12" style="319" customWidth="1"/>
    <col min="6406" max="6406" width="10.7109375" style="319" customWidth="1"/>
    <col min="6407" max="6407" width="21.42578125" style="319" customWidth="1"/>
    <col min="6408" max="6408" width="20" style="319" customWidth="1"/>
    <col min="6409" max="6409" width="21.140625" style="319" customWidth="1"/>
    <col min="6410" max="6410" width="19.42578125" style="319" customWidth="1"/>
    <col min="6411" max="6411" width="20.85546875" style="319" customWidth="1"/>
    <col min="6412" max="6412" width="16.140625" style="319" customWidth="1"/>
    <col min="6413" max="6413" width="15" style="319" customWidth="1"/>
    <col min="6414" max="6414" width="18.7109375" style="319" customWidth="1"/>
    <col min="6415" max="6415" width="17.5703125" style="319" customWidth="1"/>
    <col min="6416" max="6416" width="17.28515625" style="319" customWidth="1"/>
    <col min="6417" max="6417" width="20" style="319" customWidth="1"/>
    <col min="6418" max="6418" width="15.42578125" style="319" customWidth="1"/>
    <col min="6419" max="6419" width="18" style="319" customWidth="1"/>
    <col min="6420" max="6420" width="21.28515625" style="319" customWidth="1"/>
    <col min="6421" max="6421" width="14.7109375" style="319" customWidth="1"/>
    <col min="6422" max="6422" width="11.42578125" style="319"/>
    <col min="6423" max="6423" width="19.7109375" style="319" customWidth="1"/>
    <col min="6424" max="6424" width="18.5703125" style="319" customWidth="1"/>
    <col min="6425" max="6425" width="14.42578125" style="319" customWidth="1"/>
    <col min="6426" max="6426" width="14.140625" style="319" customWidth="1"/>
    <col min="6427" max="6427" width="11.42578125" style="319"/>
    <col min="6428" max="6428" width="13.42578125" style="319" customWidth="1"/>
    <col min="6429" max="6429" width="15.28515625" style="319" customWidth="1"/>
    <col min="6430" max="6430" width="31.85546875" style="319" customWidth="1"/>
    <col min="6431" max="6431" width="5" style="319" bestFit="1" customWidth="1"/>
    <col min="6432" max="6432" width="6.42578125" style="319" bestFit="1" customWidth="1"/>
    <col min="6433" max="6433" width="5.42578125" style="319" bestFit="1" customWidth="1"/>
    <col min="6434" max="6434" width="4.28515625" style="319" bestFit="1" customWidth="1"/>
    <col min="6435" max="6435" width="5" style="319" bestFit="1" customWidth="1"/>
    <col min="6436" max="6436" width="4.5703125" style="319" bestFit="1" customWidth="1"/>
    <col min="6437" max="6437" width="4.140625" style="319" bestFit="1" customWidth="1"/>
    <col min="6438" max="6438" width="5.85546875" style="319" bestFit="1" customWidth="1"/>
    <col min="6439" max="6439" width="9.140625" style="319" bestFit="1" customWidth="1"/>
    <col min="6440" max="6440" width="6.5703125" style="319" bestFit="1" customWidth="1"/>
    <col min="6441" max="6441" width="8.85546875" style="319" bestFit="1" customWidth="1"/>
    <col min="6442" max="6442" width="8.28515625" style="319" bestFit="1" customWidth="1"/>
    <col min="6443" max="6656" width="11.42578125" style="319"/>
    <col min="6657" max="6657" width="14.42578125" style="319" customWidth="1"/>
    <col min="6658" max="6658" width="11.5703125" style="319" customWidth="1"/>
    <col min="6659" max="6659" width="15.85546875" style="319" customWidth="1"/>
    <col min="6660" max="6660" width="13" style="319" customWidth="1"/>
    <col min="6661" max="6661" width="12" style="319" customWidth="1"/>
    <col min="6662" max="6662" width="10.7109375" style="319" customWidth="1"/>
    <col min="6663" max="6663" width="21.42578125" style="319" customWidth="1"/>
    <col min="6664" max="6664" width="20" style="319" customWidth="1"/>
    <col min="6665" max="6665" width="21.140625" style="319" customWidth="1"/>
    <col min="6666" max="6666" width="19.42578125" style="319" customWidth="1"/>
    <col min="6667" max="6667" width="20.85546875" style="319" customWidth="1"/>
    <col min="6668" max="6668" width="16.140625" style="319" customWidth="1"/>
    <col min="6669" max="6669" width="15" style="319" customWidth="1"/>
    <col min="6670" max="6670" width="18.7109375" style="319" customWidth="1"/>
    <col min="6671" max="6671" width="17.5703125" style="319" customWidth="1"/>
    <col min="6672" max="6672" width="17.28515625" style="319" customWidth="1"/>
    <col min="6673" max="6673" width="20" style="319" customWidth="1"/>
    <col min="6674" max="6674" width="15.42578125" style="319" customWidth="1"/>
    <col min="6675" max="6675" width="18" style="319" customWidth="1"/>
    <col min="6676" max="6676" width="21.28515625" style="319" customWidth="1"/>
    <col min="6677" max="6677" width="14.7109375" style="319" customWidth="1"/>
    <col min="6678" max="6678" width="11.42578125" style="319"/>
    <col min="6679" max="6679" width="19.7109375" style="319" customWidth="1"/>
    <col min="6680" max="6680" width="18.5703125" style="319" customWidth="1"/>
    <col min="6681" max="6681" width="14.42578125" style="319" customWidth="1"/>
    <col min="6682" max="6682" width="14.140625" style="319" customWidth="1"/>
    <col min="6683" max="6683" width="11.42578125" style="319"/>
    <col min="6684" max="6684" width="13.42578125" style="319" customWidth="1"/>
    <col min="6685" max="6685" width="15.28515625" style="319" customWidth="1"/>
    <col min="6686" max="6686" width="31.85546875" style="319" customWidth="1"/>
    <col min="6687" max="6687" width="5" style="319" bestFit="1" customWidth="1"/>
    <col min="6688" max="6688" width="6.42578125" style="319" bestFit="1" customWidth="1"/>
    <col min="6689" max="6689" width="5.42578125" style="319" bestFit="1" customWidth="1"/>
    <col min="6690" max="6690" width="4.28515625" style="319" bestFit="1" customWidth="1"/>
    <col min="6691" max="6691" width="5" style="319" bestFit="1" customWidth="1"/>
    <col min="6692" max="6692" width="4.5703125" style="319" bestFit="1" customWidth="1"/>
    <col min="6693" max="6693" width="4.140625" style="319" bestFit="1" customWidth="1"/>
    <col min="6694" max="6694" width="5.85546875" style="319" bestFit="1" customWidth="1"/>
    <col min="6695" max="6695" width="9.140625" style="319" bestFit="1" customWidth="1"/>
    <col min="6696" max="6696" width="6.5703125" style="319" bestFit="1" customWidth="1"/>
    <col min="6697" max="6697" width="8.85546875" style="319" bestFit="1" customWidth="1"/>
    <col min="6698" max="6698" width="8.28515625" style="319" bestFit="1" customWidth="1"/>
    <col min="6699" max="6912" width="11.42578125" style="319"/>
    <col min="6913" max="6913" width="14.42578125" style="319" customWidth="1"/>
    <col min="6914" max="6914" width="11.5703125" style="319" customWidth="1"/>
    <col min="6915" max="6915" width="15.85546875" style="319" customWidth="1"/>
    <col min="6916" max="6916" width="13" style="319" customWidth="1"/>
    <col min="6917" max="6917" width="12" style="319" customWidth="1"/>
    <col min="6918" max="6918" width="10.7109375" style="319" customWidth="1"/>
    <col min="6919" max="6919" width="21.42578125" style="319" customWidth="1"/>
    <col min="6920" max="6920" width="20" style="319" customWidth="1"/>
    <col min="6921" max="6921" width="21.140625" style="319" customWidth="1"/>
    <col min="6922" max="6922" width="19.42578125" style="319" customWidth="1"/>
    <col min="6923" max="6923" width="20.85546875" style="319" customWidth="1"/>
    <col min="6924" max="6924" width="16.140625" style="319" customWidth="1"/>
    <col min="6925" max="6925" width="15" style="319" customWidth="1"/>
    <col min="6926" max="6926" width="18.7109375" style="319" customWidth="1"/>
    <col min="6927" max="6927" width="17.5703125" style="319" customWidth="1"/>
    <col min="6928" max="6928" width="17.28515625" style="319" customWidth="1"/>
    <col min="6929" max="6929" width="20" style="319" customWidth="1"/>
    <col min="6930" max="6930" width="15.42578125" style="319" customWidth="1"/>
    <col min="6931" max="6931" width="18" style="319" customWidth="1"/>
    <col min="6932" max="6932" width="21.28515625" style="319" customWidth="1"/>
    <col min="6933" max="6933" width="14.7109375" style="319" customWidth="1"/>
    <col min="6934" max="6934" width="11.42578125" style="319"/>
    <col min="6935" max="6935" width="19.7109375" style="319" customWidth="1"/>
    <col min="6936" max="6936" width="18.5703125" style="319" customWidth="1"/>
    <col min="6937" max="6937" width="14.42578125" style="319" customWidth="1"/>
    <col min="6938" max="6938" width="14.140625" style="319" customWidth="1"/>
    <col min="6939" max="6939" width="11.42578125" style="319"/>
    <col min="6940" max="6940" width="13.42578125" style="319" customWidth="1"/>
    <col min="6941" max="6941" width="15.28515625" style="319" customWidth="1"/>
    <col min="6942" max="6942" width="31.85546875" style="319" customWidth="1"/>
    <col min="6943" max="6943" width="5" style="319" bestFit="1" customWidth="1"/>
    <col min="6944" max="6944" width="6.42578125" style="319" bestFit="1" customWidth="1"/>
    <col min="6945" max="6945" width="5.42578125" style="319" bestFit="1" customWidth="1"/>
    <col min="6946" max="6946" width="4.28515625" style="319" bestFit="1" customWidth="1"/>
    <col min="6947" max="6947" width="5" style="319" bestFit="1" customWidth="1"/>
    <col min="6948" max="6948" width="4.5703125" style="319" bestFit="1" customWidth="1"/>
    <col min="6949" max="6949" width="4.140625" style="319" bestFit="1" customWidth="1"/>
    <col min="6950" max="6950" width="5.85546875" style="319" bestFit="1" customWidth="1"/>
    <col min="6951" max="6951" width="9.140625" style="319" bestFit="1" customWidth="1"/>
    <col min="6952" max="6952" width="6.5703125" style="319" bestFit="1" customWidth="1"/>
    <col min="6953" max="6953" width="8.85546875" style="319" bestFit="1" customWidth="1"/>
    <col min="6954" max="6954" width="8.28515625" style="319" bestFit="1" customWidth="1"/>
    <col min="6955" max="7168" width="11.42578125" style="319"/>
    <col min="7169" max="7169" width="14.42578125" style="319" customWidth="1"/>
    <col min="7170" max="7170" width="11.5703125" style="319" customWidth="1"/>
    <col min="7171" max="7171" width="15.85546875" style="319" customWidth="1"/>
    <col min="7172" max="7172" width="13" style="319" customWidth="1"/>
    <col min="7173" max="7173" width="12" style="319" customWidth="1"/>
    <col min="7174" max="7174" width="10.7109375" style="319" customWidth="1"/>
    <col min="7175" max="7175" width="21.42578125" style="319" customWidth="1"/>
    <col min="7176" max="7176" width="20" style="319" customWidth="1"/>
    <col min="7177" max="7177" width="21.140625" style="319" customWidth="1"/>
    <col min="7178" max="7178" width="19.42578125" style="319" customWidth="1"/>
    <col min="7179" max="7179" width="20.85546875" style="319" customWidth="1"/>
    <col min="7180" max="7180" width="16.140625" style="319" customWidth="1"/>
    <col min="7181" max="7181" width="15" style="319" customWidth="1"/>
    <col min="7182" max="7182" width="18.7109375" style="319" customWidth="1"/>
    <col min="7183" max="7183" width="17.5703125" style="319" customWidth="1"/>
    <col min="7184" max="7184" width="17.28515625" style="319" customWidth="1"/>
    <col min="7185" max="7185" width="20" style="319" customWidth="1"/>
    <col min="7186" max="7186" width="15.42578125" style="319" customWidth="1"/>
    <col min="7187" max="7187" width="18" style="319" customWidth="1"/>
    <col min="7188" max="7188" width="21.28515625" style="319" customWidth="1"/>
    <col min="7189" max="7189" width="14.7109375" style="319" customWidth="1"/>
    <col min="7190" max="7190" width="11.42578125" style="319"/>
    <col min="7191" max="7191" width="19.7109375" style="319" customWidth="1"/>
    <col min="7192" max="7192" width="18.5703125" style="319" customWidth="1"/>
    <col min="7193" max="7193" width="14.42578125" style="319" customWidth="1"/>
    <col min="7194" max="7194" width="14.140625" style="319" customWidth="1"/>
    <col min="7195" max="7195" width="11.42578125" style="319"/>
    <col min="7196" max="7196" width="13.42578125" style="319" customWidth="1"/>
    <col min="7197" max="7197" width="15.28515625" style="319" customWidth="1"/>
    <col min="7198" max="7198" width="31.85546875" style="319" customWidth="1"/>
    <col min="7199" max="7199" width="5" style="319" bestFit="1" customWidth="1"/>
    <col min="7200" max="7200" width="6.42578125" style="319" bestFit="1" customWidth="1"/>
    <col min="7201" max="7201" width="5.42578125" style="319" bestFit="1" customWidth="1"/>
    <col min="7202" max="7202" width="4.28515625" style="319" bestFit="1" customWidth="1"/>
    <col min="7203" max="7203" width="5" style="319" bestFit="1" customWidth="1"/>
    <col min="7204" max="7204" width="4.5703125" style="319" bestFit="1" customWidth="1"/>
    <col min="7205" max="7205" width="4.140625" style="319" bestFit="1" customWidth="1"/>
    <col min="7206" max="7206" width="5.85546875" style="319" bestFit="1" customWidth="1"/>
    <col min="7207" max="7207" width="9.140625" style="319" bestFit="1" customWidth="1"/>
    <col min="7208" max="7208" width="6.5703125" style="319" bestFit="1" customWidth="1"/>
    <col min="7209" max="7209" width="8.85546875" style="319" bestFit="1" customWidth="1"/>
    <col min="7210" max="7210" width="8.28515625" style="319" bestFit="1" customWidth="1"/>
    <col min="7211" max="7424" width="11.42578125" style="319"/>
    <col min="7425" max="7425" width="14.42578125" style="319" customWidth="1"/>
    <col min="7426" max="7426" width="11.5703125" style="319" customWidth="1"/>
    <col min="7427" max="7427" width="15.85546875" style="319" customWidth="1"/>
    <col min="7428" max="7428" width="13" style="319" customWidth="1"/>
    <col min="7429" max="7429" width="12" style="319" customWidth="1"/>
    <col min="7430" max="7430" width="10.7109375" style="319" customWidth="1"/>
    <col min="7431" max="7431" width="21.42578125" style="319" customWidth="1"/>
    <col min="7432" max="7432" width="20" style="319" customWidth="1"/>
    <col min="7433" max="7433" width="21.140625" style="319" customWidth="1"/>
    <col min="7434" max="7434" width="19.42578125" style="319" customWidth="1"/>
    <col min="7435" max="7435" width="20.85546875" style="319" customWidth="1"/>
    <col min="7436" max="7436" width="16.140625" style="319" customWidth="1"/>
    <col min="7437" max="7437" width="15" style="319" customWidth="1"/>
    <col min="7438" max="7438" width="18.7109375" style="319" customWidth="1"/>
    <col min="7439" max="7439" width="17.5703125" style="319" customWidth="1"/>
    <col min="7440" max="7440" width="17.28515625" style="319" customWidth="1"/>
    <col min="7441" max="7441" width="20" style="319" customWidth="1"/>
    <col min="7442" max="7442" width="15.42578125" style="319" customWidth="1"/>
    <col min="7443" max="7443" width="18" style="319" customWidth="1"/>
    <col min="7444" max="7444" width="21.28515625" style="319" customWidth="1"/>
    <col min="7445" max="7445" width="14.7109375" style="319" customWidth="1"/>
    <col min="7446" max="7446" width="11.42578125" style="319"/>
    <col min="7447" max="7447" width="19.7109375" style="319" customWidth="1"/>
    <col min="7448" max="7448" width="18.5703125" style="319" customWidth="1"/>
    <col min="7449" max="7449" width="14.42578125" style="319" customWidth="1"/>
    <col min="7450" max="7450" width="14.140625" style="319" customWidth="1"/>
    <col min="7451" max="7451" width="11.42578125" style="319"/>
    <col min="7452" max="7452" width="13.42578125" style="319" customWidth="1"/>
    <col min="7453" max="7453" width="15.28515625" style="319" customWidth="1"/>
    <col min="7454" max="7454" width="31.85546875" style="319" customWidth="1"/>
    <col min="7455" max="7455" width="5" style="319" bestFit="1" customWidth="1"/>
    <col min="7456" max="7456" width="6.42578125" style="319" bestFit="1" customWidth="1"/>
    <col min="7457" max="7457" width="5.42578125" style="319" bestFit="1" customWidth="1"/>
    <col min="7458" max="7458" width="4.28515625" style="319" bestFit="1" customWidth="1"/>
    <col min="7459" max="7459" width="5" style="319" bestFit="1" customWidth="1"/>
    <col min="7460" max="7460" width="4.5703125" style="319" bestFit="1" customWidth="1"/>
    <col min="7461" max="7461" width="4.140625" style="319" bestFit="1" customWidth="1"/>
    <col min="7462" max="7462" width="5.85546875" style="319" bestFit="1" customWidth="1"/>
    <col min="7463" max="7463" width="9.140625" style="319" bestFit="1" customWidth="1"/>
    <col min="7464" max="7464" width="6.5703125" style="319" bestFit="1" customWidth="1"/>
    <col min="7465" max="7465" width="8.85546875" style="319" bestFit="1" customWidth="1"/>
    <col min="7466" max="7466" width="8.28515625" style="319" bestFit="1" customWidth="1"/>
    <col min="7467" max="7680" width="11.42578125" style="319"/>
    <col min="7681" max="7681" width="14.42578125" style="319" customWidth="1"/>
    <col min="7682" max="7682" width="11.5703125" style="319" customWidth="1"/>
    <col min="7683" max="7683" width="15.85546875" style="319" customWidth="1"/>
    <col min="7684" max="7684" width="13" style="319" customWidth="1"/>
    <col min="7685" max="7685" width="12" style="319" customWidth="1"/>
    <col min="7686" max="7686" width="10.7109375" style="319" customWidth="1"/>
    <col min="7687" max="7687" width="21.42578125" style="319" customWidth="1"/>
    <col min="7688" max="7688" width="20" style="319" customWidth="1"/>
    <col min="7689" max="7689" width="21.140625" style="319" customWidth="1"/>
    <col min="7690" max="7690" width="19.42578125" style="319" customWidth="1"/>
    <col min="7691" max="7691" width="20.85546875" style="319" customWidth="1"/>
    <col min="7692" max="7692" width="16.140625" style="319" customWidth="1"/>
    <col min="7693" max="7693" width="15" style="319" customWidth="1"/>
    <col min="7694" max="7694" width="18.7109375" style="319" customWidth="1"/>
    <col min="7695" max="7695" width="17.5703125" style="319" customWidth="1"/>
    <col min="7696" max="7696" width="17.28515625" style="319" customWidth="1"/>
    <col min="7697" max="7697" width="20" style="319" customWidth="1"/>
    <col min="7698" max="7698" width="15.42578125" style="319" customWidth="1"/>
    <col min="7699" max="7699" width="18" style="319" customWidth="1"/>
    <col min="7700" max="7700" width="21.28515625" style="319" customWidth="1"/>
    <col min="7701" max="7701" width="14.7109375" style="319" customWidth="1"/>
    <col min="7702" max="7702" width="11.42578125" style="319"/>
    <col min="7703" max="7703" width="19.7109375" style="319" customWidth="1"/>
    <col min="7704" max="7704" width="18.5703125" style="319" customWidth="1"/>
    <col min="7705" max="7705" width="14.42578125" style="319" customWidth="1"/>
    <col min="7706" max="7706" width="14.140625" style="319" customWidth="1"/>
    <col min="7707" max="7707" width="11.42578125" style="319"/>
    <col min="7708" max="7708" width="13.42578125" style="319" customWidth="1"/>
    <col min="7709" max="7709" width="15.28515625" style="319" customWidth="1"/>
    <col min="7710" max="7710" width="31.85546875" style="319" customWidth="1"/>
    <col min="7711" max="7711" width="5" style="319" bestFit="1" customWidth="1"/>
    <col min="7712" max="7712" width="6.42578125" style="319" bestFit="1" customWidth="1"/>
    <col min="7713" max="7713" width="5.42578125" style="319" bestFit="1" customWidth="1"/>
    <col min="7714" max="7714" width="4.28515625" style="319" bestFit="1" customWidth="1"/>
    <col min="7715" max="7715" width="5" style="319" bestFit="1" customWidth="1"/>
    <col min="7716" max="7716" width="4.5703125" style="319" bestFit="1" customWidth="1"/>
    <col min="7717" max="7717" width="4.140625" style="319" bestFit="1" customWidth="1"/>
    <col min="7718" max="7718" width="5.85546875" style="319" bestFit="1" customWidth="1"/>
    <col min="7719" max="7719" width="9.140625" style="319" bestFit="1" customWidth="1"/>
    <col min="7720" max="7720" width="6.5703125" style="319" bestFit="1" customWidth="1"/>
    <col min="7721" max="7721" width="8.85546875" style="319" bestFit="1" customWidth="1"/>
    <col min="7722" max="7722" width="8.28515625" style="319" bestFit="1" customWidth="1"/>
    <col min="7723" max="7936" width="11.42578125" style="319"/>
    <col min="7937" max="7937" width="14.42578125" style="319" customWidth="1"/>
    <col min="7938" max="7938" width="11.5703125" style="319" customWidth="1"/>
    <col min="7939" max="7939" width="15.85546875" style="319" customWidth="1"/>
    <col min="7940" max="7940" width="13" style="319" customWidth="1"/>
    <col min="7941" max="7941" width="12" style="319" customWidth="1"/>
    <col min="7942" max="7942" width="10.7109375" style="319" customWidth="1"/>
    <col min="7943" max="7943" width="21.42578125" style="319" customWidth="1"/>
    <col min="7944" max="7944" width="20" style="319" customWidth="1"/>
    <col min="7945" max="7945" width="21.140625" style="319" customWidth="1"/>
    <col min="7946" max="7946" width="19.42578125" style="319" customWidth="1"/>
    <col min="7947" max="7947" width="20.85546875" style="319" customWidth="1"/>
    <col min="7948" max="7948" width="16.140625" style="319" customWidth="1"/>
    <col min="7949" max="7949" width="15" style="319" customWidth="1"/>
    <col min="7950" max="7950" width="18.7109375" style="319" customWidth="1"/>
    <col min="7951" max="7951" width="17.5703125" style="319" customWidth="1"/>
    <col min="7952" max="7952" width="17.28515625" style="319" customWidth="1"/>
    <col min="7953" max="7953" width="20" style="319" customWidth="1"/>
    <col min="7954" max="7954" width="15.42578125" style="319" customWidth="1"/>
    <col min="7955" max="7955" width="18" style="319" customWidth="1"/>
    <col min="7956" max="7956" width="21.28515625" style="319" customWidth="1"/>
    <col min="7957" max="7957" width="14.7109375" style="319" customWidth="1"/>
    <col min="7958" max="7958" width="11.42578125" style="319"/>
    <col min="7959" max="7959" width="19.7109375" style="319" customWidth="1"/>
    <col min="7960" max="7960" width="18.5703125" style="319" customWidth="1"/>
    <col min="7961" max="7961" width="14.42578125" style="319" customWidth="1"/>
    <col min="7962" max="7962" width="14.140625" style="319" customWidth="1"/>
    <col min="7963" max="7963" width="11.42578125" style="319"/>
    <col min="7964" max="7964" width="13.42578125" style="319" customWidth="1"/>
    <col min="7965" max="7965" width="15.28515625" style="319" customWidth="1"/>
    <col min="7966" max="7966" width="31.85546875" style="319" customWidth="1"/>
    <col min="7967" max="7967" width="5" style="319" bestFit="1" customWidth="1"/>
    <col min="7968" max="7968" width="6.42578125" style="319" bestFit="1" customWidth="1"/>
    <col min="7969" max="7969" width="5.42578125" style="319" bestFit="1" customWidth="1"/>
    <col min="7970" max="7970" width="4.28515625" style="319" bestFit="1" customWidth="1"/>
    <col min="7971" max="7971" width="5" style="319" bestFit="1" customWidth="1"/>
    <col min="7972" max="7972" width="4.5703125" style="319" bestFit="1" customWidth="1"/>
    <col min="7973" max="7973" width="4.140625" style="319" bestFit="1" customWidth="1"/>
    <col min="7974" max="7974" width="5.85546875" style="319" bestFit="1" customWidth="1"/>
    <col min="7975" max="7975" width="9.140625" style="319" bestFit="1" customWidth="1"/>
    <col min="7976" max="7976" width="6.5703125" style="319" bestFit="1" customWidth="1"/>
    <col min="7977" max="7977" width="8.85546875" style="319" bestFit="1" customWidth="1"/>
    <col min="7978" max="7978" width="8.28515625" style="319" bestFit="1" customWidth="1"/>
    <col min="7979" max="8192" width="11.42578125" style="319"/>
    <col min="8193" max="8193" width="14.42578125" style="319" customWidth="1"/>
    <col min="8194" max="8194" width="11.5703125" style="319" customWidth="1"/>
    <col min="8195" max="8195" width="15.85546875" style="319" customWidth="1"/>
    <col min="8196" max="8196" width="13" style="319" customWidth="1"/>
    <col min="8197" max="8197" width="12" style="319" customWidth="1"/>
    <col min="8198" max="8198" width="10.7109375" style="319" customWidth="1"/>
    <col min="8199" max="8199" width="21.42578125" style="319" customWidth="1"/>
    <col min="8200" max="8200" width="20" style="319" customWidth="1"/>
    <col min="8201" max="8201" width="21.140625" style="319" customWidth="1"/>
    <col min="8202" max="8202" width="19.42578125" style="319" customWidth="1"/>
    <col min="8203" max="8203" width="20.85546875" style="319" customWidth="1"/>
    <col min="8204" max="8204" width="16.140625" style="319" customWidth="1"/>
    <col min="8205" max="8205" width="15" style="319" customWidth="1"/>
    <col min="8206" max="8206" width="18.7109375" style="319" customWidth="1"/>
    <col min="8207" max="8207" width="17.5703125" style="319" customWidth="1"/>
    <col min="8208" max="8208" width="17.28515625" style="319" customWidth="1"/>
    <col min="8209" max="8209" width="20" style="319" customWidth="1"/>
    <col min="8210" max="8210" width="15.42578125" style="319" customWidth="1"/>
    <col min="8211" max="8211" width="18" style="319" customWidth="1"/>
    <col min="8212" max="8212" width="21.28515625" style="319" customWidth="1"/>
    <col min="8213" max="8213" width="14.7109375" style="319" customWidth="1"/>
    <col min="8214" max="8214" width="11.42578125" style="319"/>
    <col min="8215" max="8215" width="19.7109375" style="319" customWidth="1"/>
    <col min="8216" max="8216" width="18.5703125" style="319" customWidth="1"/>
    <col min="8217" max="8217" width="14.42578125" style="319" customWidth="1"/>
    <col min="8218" max="8218" width="14.140625" style="319" customWidth="1"/>
    <col min="8219" max="8219" width="11.42578125" style="319"/>
    <col min="8220" max="8220" width="13.42578125" style="319" customWidth="1"/>
    <col min="8221" max="8221" width="15.28515625" style="319" customWidth="1"/>
    <col min="8222" max="8222" width="31.85546875" style="319" customWidth="1"/>
    <col min="8223" max="8223" width="5" style="319" bestFit="1" customWidth="1"/>
    <col min="8224" max="8224" width="6.42578125" style="319" bestFit="1" customWidth="1"/>
    <col min="8225" max="8225" width="5.42578125" style="319" bestFit="1" customWidth="1"/>
    <col min="8226" max="8226" width="4.28515625" style="319" bestFit="1" customWidth="1"/>
    <col min="8227" max="8227" width="5" style="319" bestFit="1" customWidth="1"/>
    <col min="8228" max="8228" width="4.5703125" style="319" bestFit="1" customWidth="1"/>
    <col min="8229" max="8229" width="4.140625" style="319" bestFit="1" customWidth="1"/>
    <col min="8230" max="8230" width="5.85546875" style="319" bestFit="1" customWidth="1"/>
    <col min="8231" max="8231" width="9.140625" style="319" bestFit="1" customWidth="1"/>
    <col min="8232" max="8232" width="6.5703125" style="319" bestFit="1" customWidth="1"/>
    <col min="8233" max="8233" width="8.85546875" style="319" bestFit="1" customWidth="1"/>
    <col min="8234" max="8234" width="8.28515625" style="319" bestFit="1" customWidth="1"/>
    <col min="8235" max="8448" width="11.42578125" style="319"/>
    <col min="8449" max="8449" width="14.42578125" style="319" customWidth="1"/>
    <col min="8450" max="8450" width="11.5703125" style="319" customWidth="1"/>
    <col min="8451" max="8451" width="15.85546875" style="319" customWidth="1"/>
    <col min="8452" max="8452" width="13" style="319" customWidth="1"/>
    <col min="8453" max="8453" width="12" style="319" customWidth="1"/>
    <col min="8454" max="8454" width="10.7109375" style="319" customWidth="1"/>
    <col min="8455" max="8455" width="21.42578125" style="319" customWidth="1"/>
    <col min="8456" max="8456" width="20" style="319" customWidth="1"/>
    <col min="8457" max="8457" width="21.140625" style="319" customWidth="1"/>
    <col min="8458" max="8458" width="19.42578125" style="319" customWidth="1"/>
    <col min="8459" max="8459" width="20.85546875" style="319" customWidth="1"/>
    <col min="8460" max="8460" width="16.140625" style="319" customWidth="1"/>
    <col min="8461" max="8461" width="15" style="319" customWidth="1"/>
    <col min="8462" max="8462" width="18.7109375" style="319" customWidth="1"/>
    <col min="8463" max="8463" width="17.5703125" style="319" customWidth="1"/>
    <col min="8464" max="8464" width="17.28515625" style="319" customWidth="1"/>
    <col min="8465" max="8465" width="20" style="319" customWidth="1"/>
    <col min="8466" max="8466" width="15.42578125" style="319" customWidth="1"/>
    <col min="8467" max="8467" width="18" style="319" customWidth="1"/>
    <col min="8468" max="8468" width="21.28515625" style="319" customWidth="1"/>
    <col min="8469" max="8469" width="14.7109375" style="319" customWidth="1"/>
    <col min="8470" max="8470" width="11.42578125" style="319"/>
    <col min="8471" max="8471" width="19.7109375" style="319" customWidth="1"/>
    <col min="8472" max="8472" width="18.5703125" style="319" customWidth="1"/>
    <col min="8473" max="8473" width="14.42578125" style="319" customWidth="1"/>
    <col min="8474" max="8474" width="14.140625" style="319" customWidth="1"/>
    <col min="8475" max="8475" width="11.42578125" style="319"/>
    <col min="8476" max="8476" width="13.42578125" style="319" customWidth="1"/>
    <col min="8477" max="8477" width="15.28515625" style="319" customWidth="1"/>
    <col min="8478" max="8478" width="31.85546875" style="319" customWidth="1"/>
    <col min="8479" max="8479" width="5" style="319" bestFit="1" customWidth="1"/>
    <col min="8480" max="8480" width="6.42578125" style="319" bestFit="1" customWidth="1"/>
    <col min="8481" max="8481" width="5.42578125" style="319" bestFit="1" customWidth="1"/>
    <col min="8482" max="8482" width="4.28515625" style="319" bestFit="1" customWidth="1"/>
    <col min="8483" max="8483" width="5" style="319" bestFit="1" customWidth="1"/>
    <col min="8484" max="8484" width="4.5703125" style="319" bestFit="1" customWidth="1"/>
    <col min="8485" max="8485" width="4.140625" style="319" bestFit="1" customWidth="1"/>
    <col min="8486" max="8486" width="5.85546875" style="319" bestFit="1" customWidth="1"/>
    <col min="8487" max="8487" width="9.140625" style="319" bestFit="1" customWidth="1"/>
    <col min="8488" max="8488" width="6.5703125" style="319" bestFit="1" customWidth="1"/>
    <col min="8489" max="8489" width="8.85546875" style="319" bestFit="1" customWidth="1"/>
    <col min="8490" max="8490" width="8.28515625" style="319" bestFit="1" customWidth="1"/>
    <col min="8491" max="8704" width="11.42578125" style="319"/>
    <col min="8705" max="8705" width="14.42578125" style="319" customWidth="1"/>
    <col min="8706" max="8706" width="11.5703125" style="319" customWidth="1"/>
    <col min="8707" max="8707" width="15.85546875" style="319" customWidth="1"/>
    <col min="8708" max="8708" width="13" style="319" customWidth="1"/>
    <col min="8709" max="8709" width="12" style="319" customWidth="1"/>
    <col min="8710" max="8710" width="10.7109375" style="319" customWidth="1"/>
    <col min="8711" max="8711" width="21.42578125" style="319" customWidth="1"/>
    <col min="8712" max="8712" width="20" style="319" customWidth="1"/>
    <col min="8713" max="8713" width="21.140625" style="319" customWidth="1"/>
    <col min="8714" max="8714" width="19.42578125" style="319" customWidth="1"/>
    <col min="8715" max="8715" width="20.85546875" style="319" customWidth="1"/>
    <col min="8716" max="8716" width="16.140625" style="319" customWidth="1"/>
    <col min="8717" max="8717" width="15" style="319" customWidth="1"/>
    <col min="8718" max="8718" width="18.7109375" style="319" customWidth="1"/>
    <col min="8719" max="8719" width="17.5703125" style="319" customWidth="1"/>
    <col min="8720" max="8720" width="17.28515625" style="319" customWidth="1"/>
    <col min="8721" max="8721" width="20" style="319" customWidth="1"/>
    <col min="8722" max="8722" width="15.42578125" style="319" customWidth="1"/>
    <col min="8723" max="8723" width="18" style="319" customWidth="1"/>
    <col min="8724" max="8724" width="21.28515625" style="319" customWidth="1"/>
    <col min="8725" max="8725" width="14.7109375" style="319" customWidth="1"/>
    <col min="8726" max="8726" width="11.42578125" style="319"/>
    <col min="8727" max="8727" width="19.7109375" style="319" customWidth="1"/>
    <col min="8728" max="8728" width="18.5703125" style="319" customWidth="1"/>
    <col min="8729" max="8729" width="14.42578125" style="319" customWidth="1"/>
    <col min="8730" max="8730" width="14.140625" style="319" customWidth="1"/>
    <col min="8731" max="8731" width="11.42578125" style="319"/>
    <col min="8732" max="8732" width="13.42578125" style="319" customWidth="1"/>
    <col min="8733" max="8733" width="15.28515625" style="319" customWidth="1"/>
    <col min="8734" max="8734" width="31.85546875" style="319" customWidth="1"/>
    <col min="8735" max="8735" width="5" style="319" bestFit="1" customWidth="1"/>
    <col min="8736" max="8736" width="6.42578125" style="319" bestFit="1" customWidth="1"/>
    <col min="8737" max="8737" width="5.42578125" style="319" bestFit="1" customWidth="1"/>
    <col min="8738" max="8738" width="4.28515625" style="319" bestFit="1" customWidth="1"/>
    <col min="8739" max="8739" width="5" style="319" bestFit="1" customWidth="1"/>
    <col min="8740" max="8740" width="4.5703125" style="319" bestFit="1" customWidth="1"/>
    <col min="8741" max="8741" width="4.140625" style="319" bestFit="1" customWidth="1"/>
    <col min="8742" max="8742" width="5.85546875" style="319" bestFit="1" customWidth="1"/>
    <col min="8743" max="8743" width="9.140625" style="319" bestFit="1" customWidth="1"/>
    <col min="8744" max="8744" width="6.5703125" style="319" bestFit="1" customWidth="1"/>
    <col min="8745" max="8745" width="8.85546875" style="319" bestFit="1" customWidth="1"/>
    <col min="8746" max="8746" width="8.28515625" style="319" bestFit="1" customWidth="1"/>
    <col min="8747" max="8960" width="11.42578125" style="319"/>
    <col min="8961" max="8961" width="14.42578125" style="319" customWidth="1"/>
    <col min="8962" max="8962" width="11.5703125" style="319" customWidth="1"/>
    <col min="8963" max="8963" width="15.85546875" style="319" customWidth="1"/>
    <col min="8964" max="8964" width="13" style="319" customWidth="1"/>
    <col min="8965" max="8965" width="12" style="319" customWidth="1"/>
    <col min="8966" max="8966" width="10.7109375" style="319" customWidth="1"/>
    <col min="8967" max="8967" width="21.42578125" style="319" customWidth="1"/>
    <col min="8968" max="8968" width="20" style="319" customWidth="1"/>
    <col min="8969" max="8969" width="21.140625" style="319" customWidth="1"/>
    <col min="8970" max="8970" width="19.42578125" style="319" customWidth="1"/>
    <col min="8971" max="8971" width="20.85546875" style="319" customWidth="1"/>
    <col min="8972" max="8972" width="16.140625" style="319" customWidth="1"/>
    <col min="8973" max="8973" width="15" style="319" customWidth="1"/>
    <col min="8974" max="8974" width="18.7109375" style="319" customWidth="1"/>
    <col min="8975" max="8975" width="17.5703125" style="319" customWidth="1"/>
    <col min="8976" max="8976" width="17.28515625" style="319" customWidth="1"/>
    <col min="8977" max="8977" width="20" style="319" customWidth="1"/>
    <col min="8978" max="8978" width="15.42578125" style="319" customWidth="1"/>
    <col min="8979" max="8979" width="18" style="319" customWidth="1"/>
    <col min="8980" max="8980" width="21.28515625" style="319" customWidth="1"/>
    <col min="8981" max="8981" width="14.7109375" style="319" customWidth="1"/>
    <col min="8982" max="8982" width="11.42578125" style="319"/>
    <col min="8983" max="8983" width="19.7109375" style="319" customWidth="1"/>
    <col min="8984" max="8984" width="18.5703125" style="319" customWidth="1"/>
    <col min="8985" max="8985" width="14.42578125" style="319" customWidth="1"/>
    <col min="8986" max="8986" width="14.140625" style="319" customWidth="1"/>
    <col min="8987" max="8987" width="11.42578125" style="319"/>
    <col min="8988" max="8988" width="13.42578125" style="319" customWidth="1"/>
    <col min="8989" max="8989" width="15.28515625" style="319" customWidth="1"/>
    <col min="8990" max="8990" width="31.85546875" style="319" customWidth="1"/>
    <col min="8991" max="8991" width="5" style="319" bestFit="1" customWidth="1"/>
    <col min="8992" max="8992" width="6.42578125" style="319" bestFit="1" customWidth="1"/>
    <col min="8993" max="8993" width="5.42578125" style="319" bestFit="1" customWidth="1"/>
    <col min="8994" max="8994" width="4.28515625" style="319" bestFit="1" customWidth="1"/>
    <col min="8995" max="8995" width="5" style="319" bestFit="1" customWidth="1"/>
    <col min="8996" max="8996" width="4.5703125" style="319" bestFit="1" customWidth="1"/>
    <col min="8997" max="8997" width="4.140625" style="319" bestFit="1" customWidth="1"/>
    <col min="8998" max="8998" width="5.85546875" style="319" bestFit="1" customWidth="1"/>
    <col min="8999" max="8999" width="9.140625" style="319" bestFit="1" customWidth="1"/>
    <col min="9000" max="9000" width="6.5703125" style="319" bestFit="1" customWidth="1"/>
    <col min="9001" max="9001" width="8.85546875" style="319" bestFit="1" customWidth="1"/>
    <col min="9002" max="9002" width="8.28515625" style="319" bestFit="1" customWidth="1"/>
    <col min="9003" max="9216" width="11.42578125" style="319"/>
    <col min="9217" max="9217" width="14.42578125" style="319" customWidth="1"/>
    <col min="9218" max="9218" width="11.5703125" style="319" customWidth="1"/>
    <col min="9219" max="9219" width="15.85546875" style="319" customWidth="1"/>
    <col min="9220" max="9220" width="13" style="319" customWidth="1"/>
    <col min="9221" max="9221" width="12" style="319" customWidth="1"/>
    <col min="9222" max="9222" width="10.7109375" style="319" customWidth="1"/>
    <col min="9223" max="9223" width="21.42578125" style="319" customWidth="1"/>
    <col min="9224" max="9224" width="20" style="319" customWidth="1"/>
    <col min="9225" max="9225" width="21.140625" style="319" customWidth="1"/>
    <col min="9226" max="9226" width="19.42578125" style="319" customWidth="1"/>
    <col min="9227" max="9227" width="20.85546875" style="319" customWidth="1"/>
    <col min="9228" max="9228" width="16.140625" style="319" customWidth="1"/>
    <col min="9229" max="9229" width="15" style="319" customWidth="1"/>
    <col min="9230" max="9230" width="18.7109375" style="319" customWidth="1"/>
    <col min="9231" max="9231" width="17.5703125" style="319" customWidth="1"/>
    <col min="9232" max="9232" width="17.28515625" style="319" customWidth="1"/>
    <col min="9233" max="9233" width="20" style="319" customWidth="1"/>
    <col min="9234" max="9234" width="15.42578125" style="319" customWidth="1"/>
    <col min="9235" max="9235" width="18" style="319" customWidth="1"/>
    <col min="9236" max="9236" width="21.28515625" style="319" customWidth="1"/>
    <col min="9237" max="9237" width="14.7109375" style="319" customWidth="1"/>
    <col min="9238" max="9238" width="11.42578125" style="319"/>
    <col min="9239" max="9239" width="19.7109375" style="319" customWidth="1"/>
    <col min="9240" max="9240" width="18.5703125" style="319" customWidth="1"/>
    <col min="9241" max="9241" width="14.42578125" style="319" customWidth="1"/>
    <col min="9242" max="9242" width="14.140625" style="319" customWidth="1"/>
    <col min="9243" max="9243" width="11.42578125" style="319"/>
    <col min="9244" max="9244" width="13.42578125" style="319" customWidth="1"/>
    <col min="9245" max="9245" width="15.28515625" style="319" customWidth="1"/>
    <col min="9246" max="9246" width="31.85546875" style="319" customWidth="1"/>
    <col min="9247" max="9247" width="5" style="319" bestFit="1" customWidth="1"/>
    <col min="9248" max="9248" width="6.42578125" style="319" bestFit="1" customWidth="1"/>
    <col min="9249" max="9249" width="5.42578125" style="319" bestFit="1" customWidth="1"/>
    <col min="9250" max="9250" width="4.28515625" style="319" bestFit="1" customWidth="1"/>
    <col min="9251" max="9251" width="5" style="319" bestFit="1" customWidth="1"/>
    <col min="9252" max="9252" width="4.5703125" style="319" bestFit="1" customWidth="1"/>
    <col min="9253" max="9253" width="4.140625" style="319" bestFit="1" customWidth="1"/>
    <col min="9254" max="9254" width="5.85546875" style="319" bestFit="1" customWidth="1"/>
    <col min="9255" max="9255" width="9.140625" style="319" bestFit="1" customWidth="1"/>
    <col min="9256" max="9256" width="6.5703125" style="319" bestFit="1" customWidth="1"/>
    <col min="9257" max="9257" width="8.85546875" style="319" bestFit="1" customWidth="1"/>
    <col min="9258" max="9258" width="8.28515625" style="319" bestFit="1" customWidth="1"/>
    <col min="9259" max="9472" width="11.42578125" style="319"/>
    <col min="9473" max="9473" width="14.42578125" style="319" customWidth="1"/>
    <col min="9474" max="9474" width="11.5703125" style="319" customWidth="1"/>
    <col min="9475" max="9475" width="15.85546875" style="319" customWidth="1"/>
    <col min="9476" max="9476" width="13" style="319" customWidth="1"/>
    <col min="9477" max="9477" width="12" style="319" customWidth="1"/>
    <col min="9478" max="9478" width="10.7109375" style="319" customWidth="1"/>
    <col min="9479" max="9479" width="21.42578125" style="319" customWidth="1"/>
    <col min="9480" max="9480" width="20" style="319" customWidth="1"/>
    <col min="9481" max="9481" width="21.140625" style="319" customWidth="1"/>
    <col min="9482" max="9482" width="19.42578125" style="319" customWidth="1"/>
    <col min="9483" max="9483" width="20.85546875" style="319" customWidth="1"/>
    <col min="9484" max="9484" width="16.140625" style="319" customWidth="1"/>
    <col min="9485" max="9485" width="15" style="319" customWidth="1"/>
    <col min="9486" max="9486" width="18.7109375" style="319" customWidth="1"/>
    <col min="9487" max="9487" width="17.5703125" style="319" customWidth="1"/>
    <col min="9488" max="9488" width="17.28515625" style="319" customWidth="1"/>
    <col min="9489" max="9489" width="20" style="319" customWidth="1"/>
    <col min="9490" max="9490" width="15.42578125" style="319" customWidth="1"/>
    <col min="9491" max="9491" width="18" style="319" customWidth="1"/>
    <col min="9492" max="9492" width="21.28515625" style="319" customWidth="1"/>
    <col min="9493" max="9493" width="14.7109375" style="319" customWidth="1"/>
    <col min="9494" max="9494" width="11.42578125" style="319"/>
    <col min="9495" max="9495" width="19.7109375" style="319" customWidth="1"/>
    <col min="9496" max="9496" width="18.5703125" style="319" customWidth="1"/>
    <col min="9497" max="9497" width="14.42578125" style="319" customWidth="1"/>
    <col min="9498" max="9498" width="14.140625" style="319" customWidth="1"/>
    <col min="9499" max="9499" width="11.42578125" style="319"/>
    <col min="9500" max="9500" width="13.42578125" style="319" customWidth="1"/>
    <col min="9501" max="9501" width="15.28515625" style="319" customWidth="1"/>
    <col min="9502" max="9502" width="31.85546875" style="319" customWidth="1"/>
    <col min="9503" max="9503" width="5" style="319" bestFit="1" customWidth="1"/>
    <col min="9504" max="9504" width="6.42578125" style="319" bestFit="1" customWidth="1"/>
    <col min="9505" max="9505" width="5.42578125" style="319" bestFit="1" customWidth="1"/>
    <col min="9506" max="9506" width="4.28515625" style="319" bestFit="1" customWidth="1"/>
    <col min="9507" max="9507" width="5" style="319" bestFit="1" customWidth="1"/>
    <col min="9508" max="9508" width="4.5703125" style="319" bestFit="1" customWidth="1"/>
    <col min="9509" max="9509" width="4.140625" style="319" bestFit="1" customWidth="1"/>
    <col min="9510" max="9510" width="5.85546875" style="319" bestFit="1" customWidth="1"/>
    <col min="9511" max="9511" width="9.140625" style="319" bestFit="1" customWidth="1"/>
    <col min="9512" max="9512" width="6.5703125" style="319" bestFit="1" customWidth="1"/>
    <col min="9513" max="9513" width="8.85546875" style="319" bestFit="1" customWidth="1"/>
    <col min="9514" max="9514" width="8.28515625" style="319" bestFit="1" customWidth="1"/>
    <col min="9515" max="9728" width="11.42578125" style="319"/>
    <col min="9729" max="9729" width="14.42578125" style="319" customWidth="1"/>
    <col min="9730" max="9730" width="11.5703125" style="319" customWidth="1"/>
    <col min="9731" max="9731" width="15.85546875" style="319" customWidth="1"/>
    <col min="9732" max="9732" width="13" style="319" customWidth="1"/>
    <col min="9733" max="9733" width="12" style="319" customWidth="1"/>
    <col min="9734" max="9734" width="10.7109375" style="319" customWidth="1"/>
    <col min="9735" max="9735" width="21.42578125" style="319" customWidth="1"/>
    <col min="9736" max="9736" width="20" style="319" customWidth="1"/>
    <col min="9737" max="9737" width="21.140625" style="319" customWidth="1"/>
    <col min="9738" max="9738" width="19.42578125" style="319" customWidth="1"/>
    <col min="9739" max="9739" width="20.85546875" style="319" customWidth="1"/>
    <col min="9740" max="9740" width="16.140625" style="319" customWidth="1"/>
    <col min="9741" max="9741" width="15" style="319" customWidth="1"/>
    <col min="9742" max="9742" width="18.7109375" style="319" customWidth="1"/>
    <col min="9743" max="9743" width="17.5703125" style="319" customWidth="1"/>
    <col min="9744" max="9744" width="17.28515625" style="319" customWidth="1"/>
    <col min="9745" max="9745" width="20" style="319" customWidth="1"/>
    <col min="9746" max="9746" width="15.42578125" style="319" customWidth="1"/>
    <col min="9747" max="9747" width="18" style="319" customWidth="1"/>
    <col min="9748" max="9748" width="21.28515625" style="319" customWidth="1"/>
    <col min="9749" max="9749" width="14.7109375" style="319" customWidth="1"/>
    <col min="9750" max="9750" width="11.42578125" style="319"/>
    <col min="9751" max="9751" width="19.7109375" style="319" customWidth="1"/>
    <col min="9752" max="9752" width="18.5703125" style="319" customWidth="1"/>
    <col min="9753" max="9753" width="14.42578125" style="319" customWidth="1"/>
    <col min="9754" max="9754" width="14.140625" style="319" customWidth="1"/>
    <col min="9755" max="9755" width="11.42578125" style="319"/>
    <col min="9756" max="9756" width="13.42578125" style="319" customWidth="1"/>
    <col min="9757" max="9757" width="15.28515625" style="319" customWidth="1"/>
    <col min="9758" max="9758" width="31.85546875" style="319" customWidth="1"/>
    <col min="9759" max="9759" width="5" style="319" bestFit="1" customWidth="1"/>
    <col min="9760" max="9760" width="6.42578125" style="319" bestFit="1" customWidth="1"/>
    <col min="9761" max="9761" width="5.42578125" style="319" bestFit="1" customWidth="1"/>
    <col min="9762" max="9762" width="4.28515625" style="319" bestFit="1" customWidth="1"/>
    <col min="9763" max="9763" width="5" style="319" bestFit="1" customWidth="1"/>
    <col min="9764" max="9764" width="4.5703125" style="319" bestFit="1" customWidth="1"/>
    <col min="9765" max="9765" width="4.140625" style="319" bestFit="1" customWidth="1"/>
    <col min="9766" max="9766" width="5.85546875" style="319" bestFit="1" customWidth="1"/>
    <col min="9767" max="9767" width="9.140625" style="319" bestFit="1" customWidth="1"/>
    <col min="9768" max="9768" width="6.5703125" style="319" bestFit="1" customWidth="1"/>
    <col min="9769" max="9769" width="8.85546875" style="319" bestFit="1" customWidth="1"/>
    <col min="9770" max="9770" width="8.28515625" style="319" bestFit="1" customWidth="1"/>
    <col min="9771" max="9984" width="11.42578125" style="319"/>
    <col min="9985" max="9985" width="14.42578125" style="319" customWidth="1"/>
    <col min="9986" max="9986" width="11.5703125" style="319" customWidth="1"/>
    <col min="9987" max="9987" width="15.85546875" style="319" customWidth="1"/>
    <col min="9988" max="9988" width="13" style="319" customWidth="1"/>
    <col min="9989" max="9989" width="12" style="319" customWidth="1"/>
    <col min="9990" max="9990" width="10.7109375" style="319" customWidth="1"/>
    <col min="9991" max="9991" width="21.42578125" style="319" customWidth="1"/>
    <col min="9992" max="9992" width="20" style="319" customWidth="1"/>
    <col min="9993" max="9993" width="21.140625" style="319" customWidth="1"/>
    <col min="9994" max="9994" width="19.42578125" style="319" customWidth="1"/>
    <col min="9995" max="9995" width="20.85546875" style="319" customWidth="1"/>
    <col min="9996" max="9996" width="16.140625" style="319" customWidth="1"/>
    <col min="9997" max="9997" width="15" style="319" customWidth="1"/>
    <col min="9998" max="9998" width="18.7109375" style="319" customWidth="1"/>
    <col min="9999" max="9999" width="17.5703125" style="319" customWidth="1"/>
    <col min="10000" max="10000" width="17.28515625" style="319" customWidth="1"/>
    <col min="10001" max="10001" width="20" style="319" customWidth="1"/>
    <col min="10002" max="10002" width="15.42578125" style="319" customWidth="1"/>
    <col min="10003" max="10003" width="18" style="319" customWidth="1"/>
    <col min="10004" max="10004" width="21.28515625" style="319" customWidth="1"/>
    <col min="10005" max="10005" width="14.7109375" style="319" customWidth="1"/>
    <col min="10006" max="10006" width="11.42578125" style="319"/>
    <col min="10007" max="10007" width="19.7109375" style="319" customWidth="1"/>
    <col min="10008" max="10008" width="18.5703125" style="319" customWidth="1"/>
    <col min="10009" max="10009" width="14.42578125" style="319" customWidth="1"/>
    <col min="10010" max="10010" width="14.140625" style="319" customWidth="1"/>
    <col min="10011" max="10011" width="11.42578125" style="319"/>
    <col min="10012" max="10012" width="13.42578125" style="319" customWidth="1"/>
    <col min="10013" max="10013" width="15.28515625" style="319" customWidth="1"/>
    <col min="10014" max="10014" width="31.85546875" style="319" customWidth="1"/>
    <col min="10015" max="10015" width="5" style="319" bestFit="1" customWidth="1"/>
    <col min="10016" max="10016" width="6.42578125" style="319" bestFit="1" customWidth="1"/>
    <col min="10017" max="10017" width="5.42578125" style="319" bestFit="1" customWidth="1"/>
    <col min="10018" max="10018" width="4.28515625" style="319" bestFit="1" customWidth="1"/>
    <col min="10019" max="10019" width="5" style="319" bestFit="1" customWidth="1"/>
    <col min="10020" max="10020" width="4.5703125" style="319" bestFit="1" customWidth="1"/>
    <col min="10021" max="10021" width="4.140625" style="319" bestFit="1" customWidth="1"/>
    <col min="10022" max="10022" width="5.85546875" style="319" bestFit="1" customWidth="1"/>
    <col min="10023" max="10023" width="9.140625" style="319" bestFit="1" customWidth="1"/>
    <col min="10024" max="10024" width="6.5703125" style="319" bestFit="1" customWidth="1"/>
    <col min="10025" max="10025" width="8.85546875" style="319" bestFit="1" customWidth="1"/>
    <col min="10026" max="10026" width="8.28515625" style="319" bestFit="1" customWidth="1"/>
    <col min="10027" max="10240" width="11.42578125" style="319"/>
    <col min="10241" max="10241" width="14.42578125" style="319" customWidth="1"/>
    <col min="10242" max="10242" width="11.5703125" style="319" customWidth="1"/>
    <col min="10243" max="10243" width="15.85546875" style="319" customWidth="1"/>
    <col min="10244" max="10244" width="13" style="319" customWidth="1"/>
    <col min="10245" max="10245" width="12" style="319" customWidth="1"/>
    <col min="10246" max="10246" width="10.7109375" style="319" customWidth="1"/>
    <col min="10247" max="10247" width="21.42578125" style="319" customWidth="1"/>
    <col min="10248" max="10248" width="20" style="319" customWidth="1"/>
    <col min="10249" max="10249" width="21.140625" style="319" customWidth="1"/>
    <col min="10250" max="10250" width="19.42578125" style="319" customWidth="1"/>
    <col min="10251" max="10251" width="20.85546875" style="319" customWidth="1"/>
    <col min="10252" max="10252" width="16.140625" style="319" customWidth="1"/>
    <col min="10253" max="10253" width="15" style="319" customWidth="1"/>
    <col min="10254" max="10254" width="18.7109375" style="319" customWidth="1"/>
    <col min="10255" max="10255" width="17.5703125" style="319" customWidth="1"/>
    <col min="10256" max="10256" width="17.28515625" style="319" customWidth="1"/>
    <col min="10257" max="10257" width="20" style="319" customWidth="1"/>
    <col min="10258" max="10258" width="15.42578125" style="319" customWidth="1"/>
    <col min="10259" max="10259" width="18" style="319" customWidth="1"/>
    <col min="10260" max="10260" width="21.28515625" style="319" customWidth="1"/>
    <col min="10261" max="10261" width="14.7109375" style="319" customWidth="1"/>
    <col min="10262" max="10262" width="11.42578125" style="319"/>
    <col min="10263" max="10263" width="19.7109375" style="319" customWidth="1"/>
    <col min="10264" max="10264" width="18.5703125" style="319" customWidth="1"/>
    <col min="10265" max="10265" width="14.42578125" style="319" customWidth="1"/>
    <col min="10266" max="10266" width="14.140625" style="319" customWidth="1"/>
    <col min="10267" max="10267" width="11.42578125" style="319"/>
    <col min="10268" max="10268" width="13.42578125" style="319" customWidth="1"/>
    <col min="10269" max="10269" width="15.28515625" style="319" customWidth="1"/>
    <col min="10270" max="10270" width="31.85546875" style="319" customWidth="1"/>
    <col min="10271" max="10271" width="5" style="319" bestFit="1" customWidth="1"/>
    <col min="10272" max="10272" width="6.42578125" style="319" bestFit="1" customWidth="1"/>
    <col min="10273" max="10273" width="5.42578125" style="319" bestFit="1" customWidth="1"/>
    <col min="10274" max="10274" width="4.28515625" style="319" bestFit="1" customWidth="1"/>
    <col min="10275" max="10275" width="5" style="319" bestFit="1" customWidth="1"/>
    <col min="10276" max="10276" width="4.5703125" style="319" bestFit="1" customWidth="1"/>
    <col min="10277" max="10277" width="4.140625" style="319" bestFit="1" customWidth="1"/>
    <col min="10278" max="10278" width="5.85546875" style="319" bestFit="1" customWidth="1"/>
    <col min="10279" max="10279" width="9.140625" style="319" bestFit="1" customWidth="1"/>
    <col min="10280" max="10280" width="6.5703125" style="319" bestFit="1" customWidth="1"/>
    <col min="10281" max="10281" width="8.85546875" style="319" bestFit="1" customWidth="1"/>
    <col min="10282" max="10282" width="8.28515625" style="319" bestFit="1" customWidth="1"/>
    <col min="10283" max="10496" width="11.42578125" style="319"/>
    <col min="10497" max="10497" width="14.42578125" style="319" customWidth="1"/>
    <col min="10498" max="10498" width="11.5703125" style="319" customWidth="1"/>
    <col min="10499" max="10499" width="15.85546875" style="319" customWidth="1"/>
    <col min="10500" max="10500" width="13" style="319" customWidth="1"/>
    <col min="10501" max="10501" width="12" style="319" customWidth="1"/>
    <col min="10502" max="10502" width="10.7109375" style="319" customWidth="1"/>
    <col min="10503" max="10503" width="21.42578125" style="319" customWidth="1"/>
    <col min="10504" max="10504" width="20" style="319" customWidth="1"/>
    <col min="10505" max="10505" width="21.140625" style="319" customWidth="1"/>
    <col min="10506" max="10506" width="19.42578125" style="319" customWidth="1"/>
    <col min="10507" max="10507" width="20.85546875" style="319" customWidth="1"/>
    <col min="10508" max="10508" width="16.140625" style="319" customWidth="1"/>
    <col min="10509" max="10509" width="15" style="319" customWidth="1"/>
    <col min="10510" max="10510" width="18.7109375" style="319" customWidth="1"/>
    <col min="10511" max="10511" width="17.5703125" style="319" customWidth="1"/>
    <col min="10512" max="10512" width="17.28515625" style="319" customWidth="1"/>
    <col min="10513" max="10513" width="20" style="319" customWidth="1"/>
    <col min="10514" max="10514" width="15.42578125" style="319" customWidth="1"/>
    <col min="10515" max="10515" width="18" style="319" customWidth="1"/>
    <col min="10516" max="10516" width="21.28515625" style="319" customWidth="1"/>
    <col min="10517" max="10517" width="14.7109375" style="319" customWidth="1"/>
    <col min="10518" max="10518" width="11.42578125" style="319"/>
    <col min="10519" max="10519" width="19.7109375" style="319" customWidth="1"/>
    <col min="10520" max="10520" width="18.5703125" style="319" customWidth="1"/>
    <col min="10521" max="10521" width="14.42578125" style="319" customWidth="1"/>
    <col min="10522" max="10522" width="14.140625" style="319" customWidth="1"/>
    <col min="10523" max="10523" width="11.42578125" style="319"/>
    <col min="10524" max="10524" width="13.42578125" style="319" customWidth="1"/>
    <col min="10525" max="10525" width="15.28515625" style="319" customWidth="1"/>
    <col min="10526" max="10526" width="31.85546875" style="319" customWidth="1"/>
    <col min="10527" max="10527" width="5" style="319" bestFit="1" customWidth="1"/>
    <col min="10528" max="10528" width="6.42578125" style="319" bestFit="1" customWidth="1"/>
    <col min="10529" max="10529" width="5.42578125" style="319" bestFit="1" customWidth="1"/>
    <col min="10530" max="10530" width="4.28515625" style="319" bestFit="1" customWidth="1"/>
    <col min="10531" max="10531" width="5" style="319" bestFit="1" customWidth="1"/>
    <col min="10532" max="10532" width="4.5703125" style="319" bestFit="1" customWidth="1"/>
    <col min="10533" max="10533" width="4.140625" style="319" bestFit="1" customWidth="1"/>
    <col min="10534" max="10534" width="5.85546875" style="319" bestFit="1" customWidth="1"/>
    <col min="10535" max="10535" width="9.140625" style="319" bestFit="1" customWidth="1"/>
    <col min="10536" max="10536" width="6.5703125" style="319" bestFit="1" customWidth="1"/>
    <col min="10537" max="10537" width="8.85546875" style="319" bestFit="1" customWidth="1"/>
    <col min="10538" max="10538" width="8.28515625" style="319" bestFit="1" customWidth="1"/>
    <col min="10539" max="10752" width="11.42578125" style="319"/>
    <col min="10753" max="10753" width="14.42578125" style="319" customWidth="1"/>
    <col min="10754" max="10754" width="11.5703125" style="319" customWidth="1"/>
    <col min="10755" max="10755" width="15.85546875" style="319" customWidth="1"/>
    <col min="10756" max="10756" width="13" style="319" customWidth="1"/>
    <col min="10757" max="10757" width="12" style="319" customWidth="1"/>
    <col min="10758" max="10758" width="10.7109375" style="319" customWidth="1"/>
    <col min="10759" max="10759" width="21.42578125" style="319" customWidth="1"/>
    <col min="10760" max="10760" width="20" style="319" customWidth="1"/>
    <col min="10761" max="10761" width="21.140625" style="319" customWidth="1"/>
    <col min="10762" max="10762" width="19.42578125" style="319" customWidth="1"/>
    <col min="10763" max="10763" width="20.85546875" style="319" customWidth="1"/>
    <col min="10764" max="10764" width="16.140625" style="319" customWidth="1"/>
    <col min="10765" max="10765" width="15" style="319" customWidth="1"/>
    <col min="10766" max="10766" width="18.7109375" style="319" customWidth="1"/>
    <col min="10767" max="10767" width="17.5703125" style="319" customWidth="1"/>
    <col min="10768" max="10768" width="17.28515625" style="319" customWidth="1"/>
    <col min="10769" max="10769" width="20" style="319" customWidth="1"/>
    <col min="10770" max="10770" width="15.42578125" style="319" customWidth="1"/>
    <col min="10771" max="10771" width="18" style="319" customWidth="1"/>
    <col min="10772" max="10772" width="21.28515625" style="319" customWidth="1"/>
    <col min="10773" max="10773" width="14.7109375" style="319" customWidth="1"/>
    <col min="10774" max="10774" width="11.42578125" style="319"/>
    <col min="10775" max="10775" width="19.7109375" style="319" customWidth="1"/>
    <col min="10776" max="10776" width="18.5703125" style="319" customWidth="1"/>
    <col min="10777" max="10777" width="14.42578125" style="319" customWidth="1"/>
    <col min="10778" max="10778" width="14.140625" style="319" customWidth="1"/>
    <col min="10779" max="10779" width="11.42578125" style="319"/>
    <col min="10780" max="10780" width="13.42578125" style="319" customWidth="1"/>
    <col min="10781" max="10781" width="15.28515625" style="319" customWidth="1"/>
    <col min="10782" max="10782" width="31.85546875" style="319" customWidth="1"/>
    <col min="10783" max="10783" width="5" style="319" bestFit="1" customWidth="1"/>
    <col min="10784" max="10784" width="6.42578125" style="319" bestFit="1" customWidth="1"/>
    <col min="10785" max="10785" width="5.42578125" style="319" bestFit="1" customWidth="1"/>
    <col min="10786" max="10786" width="4.28515625" style="319" bestFit="1" customWidth="1"/>
    <col min="10787" max="10787" width="5" style="319" bestFit="1" customWidth="1"/>
    <col min="10788" max="10788" width="4.5703125" style="319" bestFit="1" customWidth="1"/>
    <col min="10789" max="10789" width="4.140625" style="319" bestFit="1" customWidth="1"/>
    <col min="10790" max="10790" width="5.85546875" style="319" bestFit="1" customWidth="1"/>
    <col min="10791" max="10791" width="9.140625" style="319" bestFit="1" customWidth="1"/>
    <col min="10792" max="10792" width="6.5703125" style="319" bestFit="1" customWidth="1"/>
    <col min="10793" max="10793" width="8.85546875" style="319" bestFit="1" customWidth="1"/>
    <col min="10794" max="10794" width="8.28515625" style="319" bestFit="1" customWidth="1"/>
    <col min="10795" max="11008" width="11.42578125" style="319"/>
    <col min="11009" max="11009" width="14.42578125" style="319" customWidth="1"/>
    <col min="11010" max="11010" width="11.5703125" style="319" customWidth="1"/>
    <col min="11011" max="11011" width="15.85546875" style="319" customWidth="1"/>
    <col min="11012" max="11012" width="13" style="319" customWidth="1"/>
    <col min="11013" max="11013" width="12" style="319" customWidth="1"/>
    <col min="11014" max="11014" width="10.7109375" style="319" customWidth="1"/>
    <col min="11015" max="11015" width="21.42578125" style="319" customWidth="1"/>
    <col min="11016" max="11016" width="20" style="319" customWidth="1"/>
    <col min="11017" max="11017" width="21.140625" style="319" customWidth="1"/>
    <col min="11018" max="11018" width="19.42578125" style="319" customWidth="1"/>
    <col min="11019" max="11019" width="20.85546875" style="319" customWidth="1"/>
    <col min="11020" max="11020" width="16.140625" style="319" customWidth="1"/>
    <col min="11021" max="11021" width="15" style="319" customWidth="1"/>
    <col min="11022" max="11022" width="18.7109375" style="319" customWidth="1"/>
    <col min="11023" max="11023" width="17.5703125" style="319" customWidth="1"/>
    <col min="11024" max="11024" width="17.28515625" style="319" customWidth="1"/>
    <col min="11025" max="11025" width="20" style="319" customWidth="1"/>
    <col min="11026" max="11026" width="15.42578125" style="319" customWidth="1"/>
    <col min="11027" max="11027" width="18" style="319" customWidth="1"/>
    <col min="11028" max="11028" width="21.28515625" style="319" customWidth="1"/>
    <col min="11029" max="11029" width="14.7109375" style="319" customWidth="1"/>
    <col min="11030" max="11030" width="11.42578125" style="319"/>
    <col min="11031" max="11031" width="19.7109375" style="319" customWidth="1"/>
    <col min="11032" max="11032" width="18.5703125" style="319" customWidth="1"/>
    <col min="11033" max="11033" width="14.42578125" style="319" customWidth="1"/>
    <col min="11034" max="11034" width="14.140625" style="319" customWidth="1"/>
    <col min="11035" max="11035" width="11.42578125" style="319"/>
    <col min="11036" max="11036" width="13.42578125" style="319" customWidth="1"/>
    <col min="11037" max="11037" width="15.28515625" style="319" customWidth="1"/>
    <col min="11038" max="11038" width="31.85546875" style="319" customWidth="1"/>
    <col min="11039" max="11039" width="5" style="319" bestFit="1" customWidth="1"/>
    <col min="11040" max="11040" width="6.42578125" style="319" bestFit="1" customWidth="1"/>
    <col min="11041" max="11041" width="5.42578125" style="319" bestFit="1" customWidth="1"/>
    <col min="11042" max="11042" width="4.28515625" style="319" bestFit="1" customWidth="1"/>
    <col min="11043" max="11043" width="5" style="319" bestFit="1" customWidth="1"/>
    <col min="11044" max="11044" width="4.5703125" style="319" bestFit="1" customWidth="1"/>
    <col min="11045" max="11045" width="4.140625" style="319" bestFit="1" customWidth="1"/>
    <col min="11046" max="11046" width="5.85546875" style="319" bestFit="1" customWidth="1"/>
    <col min="11047" max="11047" width="9.140625" style="319" bestFit="1" customWidth="1"/>
    <col min="11048" max="11048" width="6.5703125" style="319" bestFit="1" customWidth="1"/>
    <col min="11049" max="11049" width="8.85546875" style="319" bestFit="1" customWidth="1"/>
    <col min="11050" max="11050" width="8.28515625" style="319" bestFit="1" customWidth="1"/>
    <col min="11051" max="11264" width="11.42578125" style="319"/>
    <col min="11265" max="11265" width="14.42578125" style="319" customWidth="1"/>
    <col min="11266" max="11266" width="11.5703125" style="319" customWidth="1"/>
    <col min="11267" max="11267" width="15.85546875" style="319" customWidth="1"/>
    <col min="11268" max="11268" width="13" style="319" customWidth="1"/>
    <col min="11269" max="11269" width="12" style="319" customWidth="1"/>
    <col min="11270" max="11270" width="10.7109375" style="319" customWidth="1"/>
    <col min="11271" max="11271" width="21.42578125" style="319" customWidth="1"/>
    <col min="11272" max="11272" width="20" style="319" customWidth="1"/>
    <col min="11273" max="11273" width="21.140625" style="319" customWidth="1"/>
    <col min="11274" max="11274" width="19.42578125" style="319" customWidth="1"/>
    <col min="11275" max="11275" width="20.85546875" style="319" customWidth="1"/>
    <col min="11276" max="11276" width="16.140625" style="319" customWidth="1"/>
    <col min="11277" max="11277" width="15" style="319" customWidth="1"/>
    <col min="11278" max="11278" width="18.7109375" style="319" customWidth="1"/>
    <col min="11279" max="11279" width="17.5703125" style="319" customWidth="1"/>
    <col min="11280" max="11280" width="17.28515625" style="319" customWidth="1"/>
    <col min="11281" max="11281" width="20" style="319" customWidth="1"/>
    <col min="11282" max="11282" width="15.42578125" style="319" customWidth="1"/>
    <col min="11283" max="11283" width="18" style="319" customWidth="1"/>
    <col min="11284" max="11284" width="21.28515625" style="319" customWidth="1"/>
    <col min="11285" max="11285" width="14.7109375" style="319" customWidth="1"/>
    <col min="11286" max="11286" width="11.42578125" style="319"/>
    <col min="11287" max="11287" width="19.7109375" style="319" customWidth="1"/>
    <col min="11288" max="11288" width="18.5703125" style="319" customWidth="1"/>
    <col min="11289" max="11289" width="14.42578125" style="319" customWidth="1"/>
    <col min="11290" max="11290" width="14.140625" style="319" customWidth="1"/>
    <col min="11291" max="11291" width="11.42578125" style="319"/>
    <col min="11292" max="11292" width="13.42578125" style="319" customWidth="1"/>
    <col min="11293" max="11293" width="15.28515625" style="319" customWidth="1"/>
    <col min="11294" max="11294" width="31.85546875" style="319" customWidth="1"/>
    <col min="11295" max="11295" width="5" style="319" bestFit="1" customWidth="1"/>
    <col min="11296" max="11296" width="6.42578125" style="319" bestFit="1" customWidth="1"/>
    <col min="11297" max="11297" width="5.42578125" style="319" bestFit="1" customWidth="1"/>
    <col min="11298" max="11298" width="4.28515625" style="319" bestFit="1" customWidth="1"/>
    <col min="11299" max="11299" width="5" style="319" bestFit="1" customWidth="1"/>
    <col min="11300" max="11300" width="4.5703125" style="319" bestFit="1" customWidth="1"/>
    <col min="11301" max="11301" width="4.140625" style="319" bestFit="1" customWidth="1"/>
    <col min="11302" max="11302" width="5.85546875" style="319" bestFit="1" customWidth="1"/>
    <col min="11303" max="11303" width="9.140625" style="319" bestFit="1" customWidth="1"/>
    <col min="11304" max="11304" width="6.5703125" style="319" bestFit="1" customWidth="1"/>
    <col min="11305" max="11305" width="8.85546875" style="319" bestFit="1" customWidth="1"/>
    <col min="11306" max="11306" width="8.28515625" style="319" bestFit="1" customWidth="1"/>
    <col min="11307" max="11520" width="11.42578125" style="319"/>
    <col min="11521" max="11521" width="14.42578125" style="319" customWidth="1"/>
    <col min="11522" max="11522" width="11.5703125" style="319" customWidth="1"/>
    <col min="11523" max="11523" width="15.85546875" style="319" customWidth="1"/>
    <col min="11524" max="11524" width="13" style="319" customWidth="1"/>
    <col min="11525" max="11525" width="12" style="319" customWidth="1"/>
    <col min="11526" max="11526" width="10.7109375" style="319" customWidth="1"/>
    <col min="11527" max="11527" width="21.42578125" style="319" customWidth="1"/>
    <col min="11528" max="11528" width="20" style="319" customWidth="1"/>
    <col min="11529" max="11529" width="21.140625" style="319" customWidth="1"/>
    <col min="11530" max="11530" width="19.42578125" style="319" customWidth="1"/>
    <col min="11531" max="11531" width="20.85546875" style="319" customWidth="1"/>
    <col min="11532" max="11532" width="16.140625" style="319" customWidth="1"/>
    <col min="11533" max="11533" width="15" style="319" customWidth="1"/>
    <col min="11534" max="11534" width="18.7109375" style="319" customWidth="1"/>
    <col min="11535" max="11535" width="17.5703125" style="319" customWidth="1"/>
    <col min="11536" max="11536" width="17.28515625" style="319" customWidth="1"/>
    <col min="11537" max="11537" width="20" style="319" customWidth="1"/>
    <col min="11538" max="11538" width="15.42578125" style="319" customWidth="1"/>
    <col min="11539" max="11539" width="18" style="319" customWidth="1"/>
    <col min="11540" max="11540" width="21.28515625" style="319" customWidth="1"/>
    <col min="11541" max="11541" width="14.7109375" style="319" customWidth="1"/>
    <col min="11542" max="11542" width="11.42578125" style="319"/>
    <col min="11543" max="11543" width="19.7109375" style="319" customWidth="1"/>
    <col min="11544" max="11544" width="18.5703125" style="319" customWidth="1"/>
    <col min="11545" max="11545" width="14.42578125" style="319" customWidth="1"/>
    <col min="11546" max="11546" width="14.140625" style="319" customWidth="1"/>
    <col min="11547" max="11547" width="11.42578125" style="319"/>
    <col min="11548" max="11548" width="13.42578125" style="319" customWidth="1"/>
    <col min="11549" max="11549" width="15.28515625" style="319" customWidth="1"/>
    <col min="11550" max="11550" width="31.85546875" style="319" customWidth="1"/>
    <col min="11551" max="11551" width="5" style="319" bestFit="1" customWidth="1"/>
    <col min="11552" max="11552" width="6.42578125" style="319" bestFit="1" customWidth="1"/>
    <col min="11553" max="11553" width="5.42578125" style="319" bestFit="1" customWidth="1"/>
    <col min="11554" max="11554" width="4.28515625" style="319" bestFit="1" customWidth="1"/>
    <col min="11555" max="11555" width="5" style="319" bestFit="1" customWidth="1"/>
    <col min="11556" max="11556" width="4.5703125" style="319" bestFit="1" customWidth="1"/>
    <col min="11557" max="11557" width="4.140625" style="319" bestFit="1" customWidth="1"/>
    <col min="11558" max="11558" width="5.85546875" style="319" bestFit="1" customWidth="1"/>
    <col min="11559" max="11559" width="9.140625" style="319" bestFit="1" customWidth="1"/>
    <col min="11560" max="11560" width="6.5703125" style="319" bestFit="1" customWidth="1"/>
    <col min="11561" max="11561" width="8.85546875" style="319" bestFit="1" customWidth="1"/>
    <col min="11562" max="11562" width="8.28515625" style="319" bestFit="1" customWidth="1"/>
    <col min="11563" max="11776" width="11.42578125" style="319"/>
    <col min="11777" max="11777" width="14.42578125" style="319" customWidth="1"/>
    <col min="11778" max="11778" width="11.5703125" style="319" customWidth="1"/>
    <col min="11779" max="11779" width="15.85546875" style="319" customWidth="1"/>
    <col min="11780" max="11780" width="13" style="319" customWidth="1"/>
    <col min="11781" max="11781" width="12" style="319" customWidth="1"/>
    <col min="11782" max="11782" width="10.7109375" style="319" customWidth="1"/>
    <col min="11783" max="11783" width="21.42578125" style="319" customWidth="1"/>
    <col min="11784" max="11784" width="20" style="319" customWidth="1"/>
    <col min="11785" max="11785" width="21.140625" style="319" customWidth="1"/>
    <col min="11786" max="11786" width="19.42578125" style="319" customWidth="1"/>
    <col min="11787" max="11787" width="20.85546875" style="319" customWidth="1"/>
    <col min="11788" max="11788" width="16.140625" style="319" customWidth="1"/>
    <col min="11789" max="11789" width="15" style="319" customWidth="1"/>
    <col min="11790" max="11790" width="18.7109375" style="319" customWidth="1"/>
    <col min="11791" max="11791" width="17.5703125" style="319" customWidth="1"/>
    <col min="11792" max="11792" width="17.28515625" style="319" customWidth="1"/>
    <col min="11793" max="11793" width="20" style="319" customWidth="1"/>
    <col min="11794" max="11794" width="15.42578125" style="319" customWidth="1"/>
    <col min="11795" max="11795" width="18" style="319" customWidth="1"/>
    <col min="11796" max="11796" width="21.28515625" style="319" customWidth="1"/>
    <col min="11797" max="11797" width="14.7109375" style="319" customWidth="1"/>
    <col min="11798" max="11798" width="11.42578125" style="319"/>
    <col min="11799" max="11799" width="19.7109375" style="319" customWidth="1"/>
    <col min="11800" max="11800" width="18.5703125" style="319" customWidth="1"/>
    <col min="11801" max="11801" width="14.42578125" style="319" customWidth="1"/>
    <col min="11802" max="11802" width="14.140625" style="319" customWidth="1"/>
    <col min="11803" max="11803" width="11.42578125" style="319"/>
    <col min="11804" max="11804" width="13.42578125" style="319" customWidth="1"/>
    <col min="11805" max="11805" width="15.28515625" style="319" customWidth="1"/>
    <col min="11806" max="11806" width="31.85546875" style="319" customWidth="1"/>
    <col min="11807" max="11807" width="5" style="319" bestFit="1" customWidth="1"/>
    <col min="11808" max="11808" width="6.42578125" style="319" bestFit="1" customWidth="1"/>
    <col min="11809" max="11809" width="5.42578125" style="319" bestFit="1" customWidth="1"/>
    <col min="11810" max="11810" width="4.28515625" style="319" bestFit="1" customWidth="1"/>
    <col min="11811" max="11811" width="5" style="319" bestFit="1" customWidth="1"/>
    <col min="11812" max="11812" width="4.5703125" style="319" bestFit="1" customWidth="1"/>
    <col min="11813" max="11813" width="4.140625" style="319" bestFit="1" customWidth="1"/>
    <col min="11814" max="11814" width="5.85546875" style="319" bestFit="1" customWidth="1"/>
    <col min="11815" max="11815" width="9.140625" style="319" bestFit="1" customWidth="1"/>
    <col min="11816" max="11816" width="6.5703125" style="319" bestFit="1" customWidth="1"/>
    <col min="11817" max="11817" width="8.85546875" style="319" bestFit="1" customWidth="1"/>
    <col min="11818" max="11818" width="8.28515625" style="319" bestFit="1" customWidth="1"/>
    <col min="11819" max="12032" width="11.42578125" style="319"/>
    <col min="12033" max="12033" width="14.42578125" style="319" customWidth="1"/>
    <col min="12034" max="12034" width="11.5703125" style="319" customWidth="1"/>
    <col min="12035" max="12035" width="15.85546875" style="319" customWidth="1"/>
    <col min="12036" max="12036" width="13" style="319" customWidth="1"/>
    <col min="12037" max="12037" width="12" style="319" customWidth="1"/>
    <col min="12038" max="12038" width="10.7109375" style="319" customWidth="1"/>
    <col min="12039" max="12039" width="21.42578125" style="319" customWidth="1"/>
    <col min="12040" max="12040" width="20" style="319" customWidth="1"/>
    <col min="12041" max="12041" width="21.140625" style="319" customWidth="1"/>
    <col min="12042" max="12042" width="19.42578125" style="319" customWidth="1"/>
    <col min="12043" max="12043" width="20.85546875" style="319" customWidth="1"/>
    <col min="12044" max="12044" width="16.140625" style="319" customWidth="1"/>
    <col min="12045" max="12045" width="15" style="319" customWidth="1"/>
    <col min="12046" max="12046" width="18.7109375" style="319" customWidth="1"/>
    <col min="12047" max="12047" width="17.5703125" style="319" customWidth="1"/>
    <col min="12048" max="12048" width="17.28515625" style="319" customWidth="1"/>
    <col min="12049" max="12049" width="20" style="319" customWidth="1"/>
    <col min="12050" max="12050" width="15.42578125" style="319" customWidth="1"/>
    <col min="12051" max="12051" width="18" style="319" customWidth="1"/>
    <col min="12052" max="12052" width="21.28515625" style="319" customWidth="1"/>
    <col min="12053" max="12053" width="14.7109375" style="319" customWidth="1"/>
    <col min="12054" max="12054" width="11.42578125" style="319"/>
    <col min="12055" max="12055" width="19.7109375" style="319" customWidth="1"/>
    <col min="12056" max="12056" width="18.5703125" style="319" customWidth="1"/>
    <col min="12057" max="12057" width="14.42578125" style="319" customWidth="1"/>
    <col min="12058" max="12058" width="14.140625" style="319" customWidth="1"/>
    <col min="12059" max="12059" width="11.42578125" style="319"/>
    <col min="12060" max="12060" width="13.42578125" style="319" customWidth="1"/>
    <col min="12061" max="12061" width="15.28515625" style="319" customWidth="1"/>
    <col min="12062" max="12062" width="31.85546875" style="319" customWidth="1"/>
    <col min="12063" max="12063" width="5" style="319" bestFit="1" customWidth="1"/>
    <col min="12064" max="12064" width="6.42578125" style="319" bestFit="1" customWidth="1"/>
    <col min="12065" max="12065" width="5.42578125" style="319" bestFit="1" customWidth="1"/>
    <col min="12066" max="12066" width="4.28515625" style="319" bestFit="1" customWidth="1"/>
    <col min="12067" max="12067" width="5" style="319" bestFit="1" customWidth="1"/>
    <col min="12068" max="12068" width="4.5703125" style="319" bestFit="1" customWidth="1"/>
    <col min="12069" max="12069" width="4.140625" style="319" bestFit="1" customWidth="1"/>
    <col min="12070" max="12070" width="5.85546875" style="319" bestFit="1" customWidth="1"/>
    <col min="12071" max="12071" width="9.140625" style="319" bestFit="1" customWidth="1"/>
    <col min="12072" max="12072" width="6.5703125" style="319" bestFit="1" customWidth="1"/>
    <col min="12073" max="12073" width="8.85546875" style="319" bestFit="1" customWidth="1"/>
    <col min="12074" max="12074" width="8.28515625" style="319" bestFit="1" customWidth="1"/>
    <col min="12075" max="12288" width="11.42578125" style="319"/>
    <col min="12289" max="12289" width="14.42578125" style="319" customWidth="1"/>
    <col min="12290" max="12290" width="11.5703125" style="319" customWidth="1"/>
    <col min="12291" max="12291" width="15.85546875" style="319" customWidth="1"/>
    <col min="12292" max="12292" width="13" style="319" customWidth="1"/>
    <col min="12293" max="12293" width="12" style="319" customWidth="1"/>
    <col min="12294" max="12294" width="10.7109375" style="319" customWidth="1"/>
    <col min="12295" max="12295" width="21.42578125" style="319" customWidth="1"/>
    <col min="12296" max="12296" width="20" style="319" customWidth="1"/>
    <col min="12297" max="12297" width="21.140625" style="319" customWidth="1"/>
    <col min="12298" max="12298" width="19.42578125" style="319" customWidth="1"/>
    <col min="12299" max="12299" width="20.85546875" style="319" customWidth="1"/>
    <col min="12300" max="12300" width="16.140625" style="319" customWidth="1"/>
    <col min="12301" max="12301" width="15" style="319" customWidth="1"/>
    <col min="12302" max="12302" width="18.7109375" style="319" customWidth="1"/>
    <col min="12303" max="12303" width="17.5703125" style="319" customWidth="1"/>
    <col min="12304" max="12304" width="17.28515625" style="319" customWidth="1"/>
    <col min="12305" max="12305" width="20" style="319" customWidth="1"/>
    <col min="12306" max="12306" width="15.42578125" style="319" customWidth="1"/>
    <col min="12307" max="12307" width="18" style="319" customWidth="1"/>
    <col min="12308" max="12308" width="21.28515625" style="319" customWidth="1"/>
    <col min="12309" max="12309" width="14.7109375" style="319" customWidth="1"/>
    <col min="12310" max="12310" width="11.42578125" style="319"/>
    <col min="12311" max="12311" width="19.7109375" style="319" customWidth="1"/>
    <col min="12312" max="12312" width="18.5703125" style="319" customWidth="1"/>
    <col min="12313" max="12313" width="14.42578125" style="319" customWidth="1"/>
    <col min="12314" max="12314" width="14.140625" style="319" customWidth="1"/>
    <col min="12315" max="12315" width="11.42578125" style="319"/>
    <col min="12316" max="12316" width="13.42578125" style="319" customWidth="1"/>
    <col min="12317" max="12317" width="15.28515625" style="319" customWidth="1"/>
    <col min="12318" max="12318" width="31.85546875" style="319" customWidth="1"/>
    <col min="12319" max="12319" width="5" style="319" bestFit="1" customWidth="1"/>
    <col min="12320" max="12320" width="6.42578125" style="319" bestFit="1" customWidth="1"/>
    <col min="12321" max="12321" width="5.42578125" style="319" bestFit="1" customWidth="1"/>
    <col min="12322" max="12322" width="4.28515625" style="319" bestFit="1" customWidth="1"/>
    <col min="12323" max="12323" width="5" style="319" bestFit="1" customWidth="1"/>
    <col min="12324" max="12324" width="4.5703125" style="319" bestFit="1" customWidth="1"/>
    <col min="12325" max="12325" width="4.140625" style="319" bestFit="1" customWidth="1"/>
    <col min="12326" max="12326" width="5.85546875" style="319" bestFit="1" customWidth="1"/>
    <col min="12327" max="12327" width="9.140625" style="319" bestFit="1" customWidth="1"/>
    <col min="12328" max="12328" width="6.5703125" style="319" bestFit="1" customWidth="1"/>
    <col min="12329" max="12329" width="8.85546875" style="319" bestFit="1" customWidth="1"/>
    <col min="12330" max="12330" width="8.28515625" style="319" bestFit="1" customWidth="1"/>
    <col min="12331" max="12544" width="11.42578125" style="319"/>
    <col min="12545" max="12545" width="14.42578125" style="319" customWidth="1"/>
    <col min="12546" max="12546" width="11.5703125" style="319" customWidth="1"/>
    <col min="12547" max="12547" width="15.85546875" style="319" customWidth="1"/>
    <col min="12548" max="12548" width="13" style="319" customWidth="1"/>
    <col min="12549" max="12549" width="12" style="319" customWidth="1"/>
    <col min="12550" max="12550" width="10.7109375" style="319" customWidth="1"/>
    <col min="12551" max="12551" width="21.42578125" style="319" customWidth="1"/>
    <col min="12552" max="12552" width="20" style="319" customWidth="1"/>
    <col min="12553" max="12553" width="21.140625" style="319" customWidth="1"/>
    <col min="12554" max="12554" width="19.42578125" style="319" customWidth="1"/>
    <col min="12555" max="12555" width="20.85546875" style="319" customWidth="1"/>
    <col min="12556" max="12556" width="16.140625" style="319" customWidth="1"/>
    <col min="12557" max="12557" width="15" style="319" customWidth="1"/>
    <col min="12558" max="12558" width="18.7109375" style="319" customWidth="1"/>
    <col min="12559" max="12559" width="17.5703125" style="319" customWidth="1"/>
    <col min="12560" max="12560" width="17.28515625" style="319" customWidth="1"/>
    <col min="12561" max="12561" width="20" style="319" customWidth="1"/>
    <col min="12562" max="12562" width="15.42578125" style="319" customWidth="1"/>
    <col min="12563" max="12563" width="18" style="319" customWidth="1"/>
    <col min="12564" max="12564" width="21.28515625" style="319" customWidth="1"/>
    <col min="12565" max="12565" width="14.7109375" style="319" customWidth="1"/>
    <col min="12566" max="12566" width="11.42578125" style="319"/>
    <col min="12567" max="12567" width="19.7109375" style="319" customWidth="1"/>
    <col min="12568" max="12568" width="18.5703125" style="319" customWidth="1"/>
    <col min="12569" max="12569" width="14.42578125" style="319" customWidth="1"/>
    <col min="12570" max="12570" width="14.140625" style="319" customWidth="1"/>
    <col min="12571" max="12571" width="11.42578125" style="319"/>
    <col min="12572" max="12572" width="13.42578125" style="319" customWidth="1"/>
    <col min="12573" max="12573" width="15.28515625" style="319" customWidth="1"/>
    <col min="12574" max="12574" width="31.85546875" style="319" customWidth="1"/>
    <col min="12575" max="12575" width="5" style="319" bestFit="1" customWidth="1"/>
    <col min="12576" max="12576" width="6.42578125" style="319" bestFit="1" customWidth="1"/>
    <col min="12577" max="12577" width="5.42578125" style="319" bestFit="1" customWidth="1"/>
    <col min="12578" max="12578" width="4.28515625" style="319" bestFit="1" customWidth="1"/>
    <col min="12579" max="12579" width="5" style="319" bestFit="1" customWidth="1"/>
    <col min="12580" max="12580" width="4.5703125" style="319" bestFit="1" customWidth="1"/>
    <col min="12581" max="12581" width="4.140625" style="319" bestFit="1" customWidth="1"/>
    <col min="12582" max="12582" width="5.85546875" style="319" bestFit="1" customWidth="1"/>
    <col min="12583" max="12583" width="9.140625" style="319" bestFit="1" customWidth="1"/>
    <col min="12584" max="12584" width="6.5703125" style="319" bestFit="1" customWidth="1"/>
    <col min="12585" max="12585" width="8.85546875" style="319" bestFit="1" customWidth="1"/>
    <col min="12586" max="12586" width="8.28515625" style="319" bestFit="1" customWidth="1"/>
    <col min="12587" max="12800" width="11.42578125" style="319"/>
    <col min="12801" max="12801" width="14.42578125" style="319" customWidth="1"/>
    <col min="12802" max="12802" width="11.5703125" style="319" customWidth="1"/>
    <col min="12803" max="12803" width="15.85546875" style="319" customWidth="1"/>
    <col min="12804" max="12804" width="13" style="319" customWidth="1"/>
    <col min="12805" max="12805" width="12" style="319" customWidth="1"/>
    <col min="12806" max="12806" width="10.7109375" style="319" customWidth="1"/>
    <col min="12807" max="12807" width="21.42578125" style="319" customWidth="1"/>
    <col min="12808" max="12808" width="20" style="319" customWidth="1"/>
    <col min="12809" max="12809" width="21.140625" style="319" customWidth="1"/>
    <col min="12810" max="12810" width="19.42578125" style="319" customWidth="1"/>
    <col min="12811" max="12811" width="20.85546875" style="319" customWidth="1"/>
    <col min="12812" max="12812" width="16.140625" style="319" customWidth="1"/>
    <col min="12813" max="12813" width="15" style="319" customWidth="1"/>
    <col min="12814" max="12814" width="18.7109375" style="319" customWidth="1"/>
    <col min="12815" max="12815" width="17.5703125" style="319" customWidth="1"/>
    <col min="12816" max="12816" width="17.28515625" style="319" customWidth="1"/>
    <col min="12817" max="12817" width="20" style="319" customWidth="1"/>
    <col min="12818" max="12818" width="15.42578125" style="319" customWidth="1"/>
    <col min="12819" max="12819" width="18" style="319" customWidth="1"/>
    <col min="12820" max="12820" width="21.28515625" style="319" customWidth="1"/>
    <col min="12821" max="12821" width="14.7109375" style="319" customWidth="1"/>
    <col min="12822" max="12822" width="11.42578125" style="319"/>
    <col min="12823" max="12823" width="19.7109375" style="319" customWidth="1"/>
    <col min="12824" max="12824" width="18.5703125" style="319" customWidth="1"/>
    <col min="12825" max="12825" width="14.42578125" style="319" customWidth="1"/>
    <col min="12826" max="12826" width="14.140625" style="319" customWidth="1"/>
    <col min="12827" max="12827" width="11.42578125" style="319"/>
    <col min="12828" max="12828" width="13.42578125" style="319" customWidth="1"/>
    <col min="12829" max="12829" width="15.28515625" style="319" customWidth="1"/>
    <col min="12830" max="12830" width="31.85546875" style="319" customWidth="1"/>
    <col min="12831" max="12831" width="5" style="319" bestFit="1" customWidth="1"/>
    <col min="12832" max="12832" width="6.42578125" style="319" bestFit="1" customWidth="1"/>
    <col min="12833" max="12833" width="5.42578125" style="319" bestFit="1" customWidth="1"/>
    <col min="12834" max="12834" width="4.28515625" style="319" bestFit="1" customWidth="1"/>
    <col min="12835" max="12835" width="5" style="319" bestFit="1" customWidth="1"/>
    <col min="12836" max="12836" width="4.5703125" style="319" bestFit="1" customWidth="1"/>
    <col min="12837" max="12837" width="4.140625" style="319" bestFit="1" customWidth="1"/>
    <col min="12838" max="12838" width="5.85546875" style="319" bestFit="1" customWidth="1"/>
    <col min="12839" max="12839" width="9.140625" style="319" bestFit="1" customWidth="1"/>
    <col min="12840" max="12840" width="6.5703125" style="319" bestFit="1" customWidth="1"/>
    <col min="12841" max="12841" width="8.85546875" style="319" bestFit="1" customWidth="1"/>
    <col min="12842" max="12842" width="8.28515625" style="319" bestFit="1" customWidth="1"/>
    <col min="12843" max="13056" width="11.42578125" style="319"/>
    <col min="13057" max="13057" width="14.42578125" style="319" customWidth="1"/>
    <col min="13058" max="13058" width="11.5703125" style="319" customWidth="1"/>
    <col min="13059" max="13059" width="15.85546875" style="319" customWidth="1"/>
    <col min="13060" max="13060" width="13" style="319" customWidth="1"/>
    <col min="13061" max="13061" width="12" style="319" customWidth="1"/>
    <col min="13062" max="13062" width="10.7109375" style="319" customWidth="1"/>
    <col min="13063" max="13063" width="21.42578125" style="319" customWidth="1"/>
    <col min="13064" max="13064" width="20" style="319" customWidth="1"/>
    <col min="13065" max="13065" width="21.140625" style="319" customWidth="1"/>
    <col min="13066" max="13066" width="19.42578125" style="319" customWidth="1"/>
    <col min="13067" max="13067" width="20.85546875" style="319" customWidth="1"/>
    <col min="13068" max="13068" width="16.140625" style="319" customWidth="1"/>
    <col min="13069" max="13069" width="15" style="319" customWidth="1"/>
    <col min="13070" max="13070" width="18.7109375" style="319" customWidth="1"/>
    <col min="13071" max="13071" width="17.5703125" style="319" customWidth="1"/>
    <col min="13072" max="13072" width="17.28515625" style="319" customWidth="1"/>
    <col min="13073" max="13073" width="20" style="319" customWidth="1"/>
    <col min="13074" max="13074" width="15.42578125" style="319" customWidth="1"/>
    <col min="13075" max="13075" width="18" style="319" customWidth="1"/>
    <col min="13076" max="13076" width="21.28515625" style="319" customWidth="1"/>
    <col min="13077" max="13077" width="14.7109375" style="319" customWidth="1"/>
    <col min="13078" max="13078" width="11.42578125" style="319"/>
    <col min="13079" max="13079" width="19.7109375" style="319" customWidth="1"/>
    <col min="13080" max="13080" width="18.5703125" style="319" customWidth="1"/>
    <col min="13081" max="13081" width="14.42578125" style="319" customWidth="1"/>
    <col min="13082" max="13082" width="14.140625" style="319" customWidth="1"/>
    <col min="13083" max="13083" width="11.42578125" style="319"/>
    <col min="13084" max="13084" width="13.42578125" style="319" customWidth="1"/>
    <col min="13085" max="13085" width="15.28515625" style="319" customWidth="1"/>
    <col min="13086" max="13086" width="31.85546875" style="319" customWidth="1"/>
    <col min="13087" max="13087" width="5" style="319" bestFit="1" customWidth="1"/>
    <col min="13088" max="13088" width="6.42578125" style="319" bestFit="1" customWidth="1"/>
    <col min="13089" max="13089" width="5.42578125" style="319" bestFit="1" customWidth="1"/>
    <col min="13090" max="13090" width="4.28515625" style="319" bestFit="1" customWidth="1"/>
    <col min="13091" max="13091" width="5" style="319" bestFit="1" customWidth="1"/>
    <col min="13092" max="13092" width="4.5703125" style="319" bestFit="1" customWidth="1"/>
    <col min="13093" max="13093" width="4.140625" style="319" bestFit="1" customWidth="1"/>
    <col min="13094" max="13094" width="5.85546875" style="319" bestFit="1" customWidth="1"/>
    <col min="13095" max="13095" width="9.140625" style="319" bestFit="1" customWidth="1"/>
    <col min="13096" max="13096" width="6.5703125" style="319" bestFit="1" customWidth="1"/>
    <col min="13097" max="13097" width="8.85546875" style="319" bestFit="1" customWidth="1"/>
    <col min="13098" max="13098" width="8.28515625" style="319" bestFit="1" customWidth="1"/>
    <col min="13099" max="13312" width="11.42578125" style="319"/>
    <col min="13313" max="13313" width="14.42578125" style="319" customWidth="1"/>
    <col min="13314" max="13314" width="11.5703125" style="319" customWidth="1"/>
    <col min="13315" max="13315" width="15.85546875" style="319" customWidth="1"/>
    <col min="13316" max="13316" width="13" style="319" customWidth="1"/>
    <col min="13317" max="13317" width="12" style="319" customWidth="1"/>
    <col min="13318" max="13318" width="10.7109375" style="319" customWidth="1"/>
    <col min="13319" max="13319" width="21.42578125" style="319" customWidth="1"/>
    <col min="13320" max="13320" width="20" style="319" customWidth="1"/>
    <col min="13321" max="13321" width="21.140625" style="319" customWidth="1"/>
    <col min="13322" max="13322" width="19.42578125" style="319" customWidth="1"/>
    <col min="13323" max="13323" width="20.85546875" style="319" customWidth="1"/>
    <col min="13324" max="13324" width="16.140625" style="319" customWidth="1"/>
    <col min="13325" max="13325" width="15" style="319" customWidth="1"/>
    <col min="13326" max="13326" width="18.7109375" style="319" customWidth="1"/>
    <col min="13327" max="13327" width="17.5703125" style="319" customWidth="1"/>
    <col min="13328" max="13328" width="17.28515625" style="319" customWidth="1"/>
    <col min="13329" max="13329" width="20" style="319" customWidth="1"/>
    <col min="13330" max="13330" width="15.42578125" style="319" customWidth="1"/>
    <col min="13331" max="13331" width="18" style="319" customWidth="1"/>
    <col min="13332" max="13332" width="21.28515625" style="319" customWidth="1"/>
    <col min="13333" max="13333" width="14.7109375" style="319" customWidth="1"/>
    <col min="13334" max="13334" width="11.42578125" style="319"/>
    <col min="13335" max="13335" width="19.7109375" style="319" customWidth="1"/>
    <col min="13336" max="13336" width="18.5703125" style="319" customWidth="1"/>
    <col min="13337" max="13337" width="14.42578125" style="319" customWidth="1"/>
    <col min="13338" max="13338" width="14.140625" style="319" customWidth="1"/>
    <col min="13339" max="13339" width="11.42578125" style="319"/>
    <col min="13340" max="13340" width="13.42578125" style="319" customWidth="1"/>
    <col min="13341" max="13341" width="15.28515625" style="319" customWidth="1"/>
    <col min="13342" max="13342" width="31.85546875" style="319" customWidth="1"/>
    <col min="13343" max="13343" width="5" style="319" bestFit="1" customWidth="1"/>
    <col min="13344" max="13344" width="6.42578125" style="319" bestFit="1" customWidth="1"/>
    <col min="13345" max="13345" width="5.42578125" style="319" bestFit="1" customWidth="1"/>
    <col min="13346" max="13346" width="4.28515625" style="319" bestFit="1" customWidth="1"/>
    <col min="13347" max="13347" width="5" style="319" bestFit="1" customWidth="1"/>
    <col min="13348" max="13348" width="4.5703125" style="319" bestFit="1" customWidth="1"/>
    <col min="13349" max="13349" width="4.140625" style="319" bestFit="1" customWidth="1"/>
    <col min="13350" max="13350" width="5.85546875" style="319" bestFit="1" customWidth="1"/>
    <col min="13351" max="13351" width="9.140625" style="319" bestFit="1" customWidth="1"/>
    <col min="13352" max="13352" width="6.5703125" style="319" bestFit="1" customWidth="1"/>
    <col min="13353" max="13353" width="8.85546875" style="319" bestFit="1" customWidth="1"/>
    <col min="13354" max="13354" width="8.28515625" style="319" bestFit="1" customWidth="1"/>
    <col min="13355" max="13568" width="11.42578125" style="319"/>
    <col min="13569" max="13569" width="14.42578125" style="319" customWidth="1"/>
    <col min="13570" max="13570" width="11.5703125" style="319" customWidth="1"/>
    <col min="13571" max="13571" width="15.85546875" style="319" customWidth="1"/>
    <col min="13572" max="13572" width="13" style="319" customWidth="1"/>
    <col min="13573" max="13573" width="12" style="319" customWidth="1"/>
    <col min="13574" max="13574" width="10.7109375" style="319" customWidth="1"/>
    <col min="13575" max="13575" width="21.42578125" style="319" customWidth="1"/>
    <col min="13576" max="13576" width="20" style="319" customWidth="1"/>
    <col min="13577" max="13577" width="21.140625" style="319" customWidth="1"/>
    <col min="13578" max="13578" width="19.42578125" style="319" customWidth="1"/>
    <col min="13579" max="13579" width="20.85546875" style="319" customWidth="1"/>
    <col min="13580" max="13580" width="16.140625" style="319" customWidth="1"/>
    <col min="13581" max="13581" width="15" style="319" customWidth="1"/>
    <col min="13582" max="13582" width="18.7109375" style="319" customWidth="1"/>
    <col min="13583" max="13583" width="17.5703125" style="319" customWidth="1"/>
    <col min="13584" max="13584" width="17.28515625" style="319" customWidth="1"/>
    <col min="13585" max="13585" width="20" style="319" customWidth="1"/>
    <col min="13586" max="13586" width="15.42578125" style="319" customWidth="1"/>
    <col min="13587" max="13587" width="18" style="319" customWidth="1"/>
    <col min="13588" max="13588" width="21.28515625" style="319" customWidth="1"/>
    <col min="13589" max="13589" width="14.7109375" style="319" customWidth="1"/>
    <col min="13590" max="13590" width="11.42578125" style="319"/>
    <col min="13591" max="13591" width="19.7109375" style="319" customWidth="1"/>
    <col min="13592" max="13592" width="18.5703125" style="319" customWidth="1"/>
    <col min="13593" max="13593" width="14.42578125" style="319" customWidth="1"/>
    <col min="13594" max="13594" width="14.140625" style="319" customWidth="1"/>
    <col min="13595" max="13595" width="11.42578125" style="319"/>
    <col min="13596" max="13596" width="13.42578125" style="319" customWidth="1"/>
    <col min="13597" max="13597" width="15.28515625" style="319" customWidth="1"/>
    <col min="13598" max="13598" width="31.85546875" style="319" customWidth="1"/>
    <col min="13599" max="13599" width="5" style="319" bestFit="1" customWidth="1"/>
    <col min="13600" max="13600" width="6.42578125" style="319" bestFit="1" customWidth="1"/>
    <col min="13601" max="13601" width="5.42578125" style="319" bestFit="1" customWidth="1"/>
    <col min="13602" max="13602" width="4.28515625" style="319" bestFit="1" customWidth="1"/>
    <col min="13603" max="13603" width="5" style="319" bestFit="1" customWidth="1"/>
    <col min="13604" max="13604" width="4.5703125" style="319" bestFit="1" customWidth="1"/>
    <col min="13605" max="13605" width="4.140625" style="319" bestFit="1" customWidth="1"/>
    <col min="13606" max="13606" width="5.85546875" style="319" bestFit="1" customWidth="1"/>
    <col min="13607" max="13607" width="9.140625" style="319" bestFit="1" customWidth="1"/>
    <col min="13608" max="13608" width="6.5703125" style="319" bestFit="1" customWidth="1"/>
    <col min="13609" max="13609" width="8.85546875" style="319" bestFit="1" customWidth="1"/>
    <col min="13610" max="13610" width="8.28515625" style="319" bestFit="1" customWidth="1"/>
    <col min="13611" max="13824" width="11.42578125" style="319"/>
    <col min="13825" max="13825" width="14.42578125" style="319" customWidth="1"/>
    <col min="13826" max="13826" width="11.5703125" style="319" customWidth="1"/>
    <col min="13827" max="13827" width="15.85546875" style="319" customWidth="1"/>
    <col min="13828" max="13828" width="13" style="319" customWidth="1"/>
    <col min="13829" max="13829" width="12" style="319" customWidth="1"/>
    <col min="13830" max="13830" width="10.7109375" style="319" customWidth="1"/>
    <col min="13831" max="13831" width="21.42578125" style="319" customWidth="1"/>
    <col min="13832" max="13832" width="20" style="319" customWidth="1"/>
    <col min="13833" max="13833" width="21.140625" style="319" customWidth="1"/>
    <col min="13834" max="13834" width="19.42578125" style="319" customWidth="1"/>
    <col min="13835" max="13835" width="20.85546875" style="319" customWidth="1"/>
    <col min="13836" max="13836" width="16.140625" style="319" customWidth="1"/>
    <col min="13837" max="13837" width="15" style="319" customWidth="1"/>
    <col min="13838" max="13838" width="18.7109375" style="319" customWidth="1"/>
    <col min="13839" max="13839" width="17.5703125" style="319" customWidth="1"/>
    <col min="13840" max="13840" width="17.28515625" style="319" customWidth="1"/>
    <col min="13841" max="13841" width="20" style="319" customWidth="1"/>
    <col min="13842" max="13842" width="15.42578125" style="319" customWidth="1"/>
    <col min="13843" max="13843" width="18" style="319" customWidth="1"/>
    <col min="13844" max="13844" width="21.28515625" style="319" customWidth="1"/>
    <col min="13845" max="13845" width="14.7109375" style="319" customWidth="1"/>
    <col min="13846" max="13846" width="11.42578125" style="319"/>
    <col min="13847" max="13847" width="19.7109375" style="319" customWidth="1"/>
    <col min="13848" max="13848" width="18.5703125" style="319" customWidth="1"/>
    <col min="13849" max="13849" width="14.42578125" style="319" customWidth="1"/>
    <col min="13850" max="13850" width="14.140625" style="319" customWidth="1"/>
    <col min="13851" max="13851" width="11.42578125" style="319"/>
    <col min="13852" max="13852" width="13.42578125" style="319" customWidth="1"/>
    <col min="13853" max="13853" width="15.28515625" style="319" customWidth="1"/>
    <col min="13854" max="13854" width="31.85546875" style="319" customWidth="1"/>
    <col min="13855" max="13855" width="5" style="319" bestFit="1" customWidth="1"/>
    <col min="13856" max="13856" width="6.42578125" style="319" bestFit="1" customWidth="1"/>
    <col min="13857" max="13857" width="5.42578125" style="319" bestFit="1" customWidth="1"/>
    <col min="13858" max="13858" width="4.28515625" style="319" bestFit="1" customWidth="1"/>
    <col min="13859" max="13859" width="5" style="319" bestFit="1" customWidth="1"/>
    <col min="13860" max="13860" width="4.5703125" style="319" bestFit="1" customWidth="1"/>
    <col min="13861" max="13861" width="4.140625" style="319" bestFit="1" customWidth="1"/>
    <col min="13862" max="13862" width="5.85546875" style="319" bestFit="1" customWidth="1"/>
    <col min="13863" max="13863" width="9.140625" style="319" bestFit="1" customWidth="1"/>
    <col min="13864" max="13864" width="6.5703125" style="319" bestFit="1" customWidth="1"/>
    <col min="13865" max="13865" width="8.85546875" style="319" bestFit="1" customWidth="1"/>
    <col min="13866" max="13866" width="8.28515625" style="319" bestFit="1" customWidth="1"/>
    <col min="13867" max="14080" width="11.42578125" style="319"/>
    <col min="14081" max="14081" width="14.42578125" style="319" customWidth="1"/>
    <col min="14082" max="14082" width="11.5703125" style="319" customWidth="1"/>
    <col min="14083" max="14083" width="15.85546875" style="319" customWidth="1"/>
    <col min="14084" max="14084" width="13" style="319" customWidth="1"/>
    <col min="14085" max="14085" width="12" style="319" customWidth="1"/>
    <col min="14086" max="14086" width="10.7109375" style="319" customWidth="1"/>
    <col min="14087" max="14087" width="21.42578125" style="319" customWidth="1"/>
    <col min="14088" max="14088" width="20" style="319" customWidth="1"/>
    <col min="14089" max="14089" width="21.140625" style="319" customWidth="1"/>
    <col min="14090" max="14090" width="19.42578125" style="319" customWidth="1"/>
    <col min="14091" max="14091" width="20.85546875" style="319" customWidth="1"/>
    <col min="14092" max="14092" width="16.140625" style="319" customWidth="1"/>
    <col min="14093" max="14093" width="15" style="319" customWidth="1"/>
    <col min="14094" max="14094" width="18.7109375" style="319" customWidth="1"/>
    <col min="14095" max="14095" width="17.5703125" style="319" customWidth="1"/>
    <col min="14096" max="14096" width="17.28515625" style="319" customWidth="1"/>
    <col min="14097" max="14097" width="20" style="319" customWidth="1"/>
    <col min="14098" max="14098" width="15.42578125" style="319" customWidth="1"/>
    <col min="14099" max="14099" width="18" style="319" customWidth="1"/>
    <col min="14100" max="14100" width="21.28515625" style="319" customWidth="1"/>
    <col min="14101" max="14101" width="14.7109375" style="319" customWidth="1"/>
    <col min="14102" max="14102" width="11.42578125" style="319"/>
    <col min="14103" max="14103" width="19.7109375" style="319" customWidth="1"/>
    <col min="14104" max="14104" width="18.5703125" style="319" customWidth="1"/>
    <col min="14105" max="14105" width="14.42578125" style="319" customWidth="1"/>
    <col min="14106" max="14106" width="14.140625" style="319" customWidth="1"/>
    <col min="14107" max="14107" width="11.42578125" style="319"/>
    <col min="14108" max="14108" width="13.42578125" style="319" customWidth="1"/>
    <col min="14109" max="14109" width="15.28515625" style="319" customWidth="1"/>
    <col min="14110" max="14110" width="31.85546875" style="319" customWidth="1"/>
    <col min="14111" max="14111" width="5" style="319" bestFit="1" customWidth="1"/>
    <col min="14112" max="14112" width="6.42578125" style="319" bestFit="1" customWidth="1"/>
    <col min="14113" max="14113" width="5.42578125" style="319" bestFit="1" customWidth="1"/>
    <col min="14114" max="14114" width="4.28515625" style="319" bestFit="1" customWidth="1"/>
    <col min="14115" max="14115" width="5" style="319" bestFit="1" customWidth="1"/>
    <col min="14116" max="14116" width="4.5703125" style="319" bestFit="1" customWidth="1"/>
    <col min="14117" max="14117" width="4.140625" style="319" bestFit="1" customWidth="1"/>
    <col min="14118" max="14118" width="5.85546875" style="319" bestFit="1" customWidth="1"/>
    <col min="14119" max="14119" width="9.140625" style="319" bestFit="1" customWidth="1"/>
    <col min="14120" max="14120" width="6.5703125" style="319" bestFit="1" customWidth="1"/>
    <col min="14121" max="14121" width="8.85546875" style="319" bestFit="1" customWidth="1"/>
    <col min="14122" max="14122" width="8.28515625" style="319" bestFit="1" customWidth="1"/>
    <col min="14123" max="14336" width="11.42578125" style="319"/>
    <col min="14337" max="14337" width="14.42578125" style="319" customWidth="1"/>
    <col min="14338" max="14338" width="11.5703125" style="319" customWidth="1"/>
    <col min="14339" max="14339" width="15.85546875" style="319" customWidth="1"/>
    <col min="14340" max="14340" width="13" style="319" customWidth="1"/>
    <col min="14341" max="14341" width="12" style="319" customWidth="1"/>
    <col min="14342" max="14342" width="10.7109375" style="319" customWidth="1"/>
    <col min="14343" max="14343" width="21.42578125" style="319" customWidth="1"/>
    <col min="14344" max="14344" width="20" style="319" customWidth="1"/>
    <col min="14345" max="14345" width="21.140625" style="319" customWidth="1"/>
    <col min="14346" max="14346" width="19.42578125" style="319" customWidth="1"/>
    <col min="14347" max="14347" width="20.85546875" style="319" customWidth="1"/>
    <col min="14348" max="14348" width="16.140625" style="319" customWidth="1"/>
    <col min="14349" max="14349" width="15" style="319" customWidth="1"/>
    <col min="14350" max="14350" width="18.7109375" style="319" customWidth="1"/>
    <col min="14351" max="14351" width="17.5703125" style="319" customWidth="1"/>
    <col min="14352" max="14352" width="17.28515625" style="319" customWidth="1"/>
    <col min="14353" max="14353" width="20" style="319" customWidth="1"/>
    <col min="14354" max="14354" width="15.42578125" style="319" customWidth="1"/>
    <col min="14355" max="14355" width="18" style="319" customWidth="1"/>
    <col min="14356" max="14356" width="21.28515625" style="319" customWidth="1"/>
    <col min="14357" max="14357" width="14.7109375" style="319" customWidth="1"/>
    <col min="14358" max="14358" width="11.42578125" style="319"/>
    <col min="14359" max="14359" width="19.7109375" style="319" customWidth="1"/>
    <col min="14360" max="14360" width="18.5703125" style="319" customWidth="1"/>
    <col min="14361" max="14361" width="14.42578125" style="319" customWidth="1"/>
    <col min="14362" max="14362" width="14.140625" style="319" customWidth="1"/>
    <col min="14363" max="14363" width="11.42578125" style="319"/>
    <col min="14364" max="14364" width="13.42578125" style="319" customWidth="1"/>
    <col min="14365" max="14365" width="15.28515625" style="319" customWidth="1"/>
    <col min="14366" max="14366" width="31.85546875" style="319" customWidth="1"/>
    <col min="14367" max="14367" width="5" style="319" bestFit="1" customWidth="1"/>
    <col min="14368" max="14368" width="6.42578125" style="319" bestFit="1" customWidth="1"/>
    <col min="14369" max="14369" width="5.42578125" style="319" bestFit="1" customWidth="1"/>
    <col min="14370" max="14370" width="4.28515625" style="319" bestFit="1" customWidth="1"/>
    <col min="14371" max="14371" width="5" style="319" bestFit="1" customWidth="1"/>
    <col min="14372" max="14372" width="4.5703125" style="319" bestFit="1" customWidth="1"/>
    <col min="14373" max="14373" width="4.140625" style="319" bestFit="1" customWidth="1"/>
    <col min="14374" max="14374" width="5.85546875" style="319" bestFit="1" customWidth="1"/>
    <col min="14375" max="14375" width="9.140625" style="319" bestFit="1" customWidth="1"/>
    <col min="14376" max="14376" width="6.5703125" style="319" bestFit="1" customWidth="1"/>
    <col min="14377" max="14377" width="8.85546875" style="319" bestFit="1" customWidth="1"/>
    <col min="14378" max="14378" width="8.28515625" style="319" bestFit="1" customWidth="1"/>
    <col min="14379" max="14592" width="11.42578125" style="319"/>
    <col min="14593" max="14593" width="14.42578125" style="319" customWidth="1"/>
    <col min="14594" max="14594" width="11.5703125" style="319" customWidth="1"/>
    <col min="14595" max="14595" width="15.85546875" style="319" customWidth="1"/>
    <col min="14596" max="14596" width="13" style="319" customWidth="1"/>
    <col min="14597" max="14597" width="12" style="319" customWidth="1"/>
    <col min="14598" max="14598" width="10.7109375" style="319" customWidth="1"/>
    <col min="14599" max="14599" width="21.42578125" style="319" customWidth="1"/>
    <col min="14600" max="14600" width="20" style="319" customWidth="1"/>
    <col min="14601" max="14601" width="21.140625" style="319" customWidth="1"/>
    <col min="14602" max="14602" width="19.42578125" style="319" customWidth="1"/>
    <col min="14603" max="14603" width="20.85546875" style="319" customWidth="1"/>
    <col min="14604" max="14604" width="16.140625" style="319" customWidth="1"/>
    <col min="14605" max="14605" width="15" style="319" customWidth="1"/>
    <col min="14606" max="14606" width="18.7109375" style="319" customWidth="1"/>
    <col min="14607" max="14607" width="17.5703125" style="319" customWidth="1"/>
    <col min="14608" max="14608" width="17.28515625" style="319" customWidth="1"/>
    <col min="14609" max="14609" width="20" style="319" customWidth="1"/>
    <col min="14610" max="14610" width="15.42578125" style="319" customWidth="1"/>
    <col min="14611" max="14611" width="18" style="319" customWidth="1"/>
    <col min="14612" max="14612" width="21.28515625" style="319" customWidth="1"/>
    <col min="14613" max="14613" width="14.7109375" style="319" customWidth="1"/>
    <col min="14614" max="14614" width="11.42578125" style="319"/>
    <col min="14615" max="14615" width="19.7109375" style="319" customWidth="1"/>
    <col min="14616" max="14616" width="18.5703125" style="319" customWidth="1"/>
    <col min="14617" max="14617" width="14.42578125" style="319" customWidth="1"/>
    <col min="14618" max="14618" width="14.140625" style="319" customWidth="1"/>
    <col min="14619" max="14619" width="11.42578125" style="319"/>
    <col min="14620" max="14620" width="13.42578125" style="319" customWidth="1"/>
    <col min="14621" max="14621" width="15.28515625" style="319" customWidth="1"/>
    <col min="14622" max="14622" width="31.85546875" style="319" customWidth="1"/>
    <col min="14623" max="14623" width="5" style="319" bestFit="1" customWidth="1"/>
    <col min="14624" max="14624" width="6.42578125" style="319" bestFit="1" customWidth="1"/>
    <col min="14625" max="14625" width="5.42578125" style="319" bestFit="1" customWidth="1"/>
    <col min="14626" max="14626" width="4.28515625" style="319" bestFit="1" customWidth="1"/>
    <col min="14627" max="14627" width="5" style="319" bestFit="1" customWidth="1"/>
    <col min="14628" max="14628" width="4.5703125" style="319" bestFit="1" customWidth="1"/>
    <col min="14629" max="14629" width="4.140625" style="319" bestFit="1" customWidth="1"/>
    <col min="14630" max="14630" width="5.85546875" style="319" bestFit="1" customWidth="1"/>
    <col min="14631" max="14631" width="9.140625" style="319" bestFit="1" customWidth="1"/>
    <col min="14632" max="14632" width="6.5703125" style="319" bestFit="1" customWidth="1"/>
    <col min="14633" max="14633" width="8.85546875" style="319" bestFit="1" customWidth="1"/>
    <col min="14634" max="14634" width="8.28515625" style="319" bestFit="1" customWidth="1"/>
    <col min="14635" max="14848" width="11.42578125" style="319"/>
    <col min="14849" max="14849" width="14.42578125" style="319" customWidth="1"/>
    <col min="14850" max="14850" width="11.5703125" style="319" customWidth="1"/>
    <col min="14851" max="14851" width="15.85546875" style="319" customWidth="1"/>
    <col min="14852" max="14852" width="13" style="319" customWidth="1"/>
    <col min="14853" max="14853" width="12" style="319" customWidth="1"/>
    <col min="14854" max="14854" width="10.7109375" style="319" customWidth="1"/>
    <col min="14855" max="14855" width="21.42578125" style="319" customWidth="1"/>
    <col min="14856" max="14856" width="20" style="319" customWidth="1"/>
    <col min="14857" max="14857" width="21.140625" style="319" customWidth="1"/>
    <col min="14858" max="14858" width="19.42578125" style="319" customWidth="1"/>
    <col min="14859" max="14859" width="20.85546875" style="319" customWidth="1"/>
    <col min="14860" max="14860" width="16.140625" style="319" customWidth="1"/>
    <col min="14861" max="14861" width="15" style="319" customWidth="1"/>
    <col min="14862" max="14862" width="18.7109375" style="319" customWidth="1"/>
    <col min="14863" max="14863" width="17.5703125" style="319" customWidth="1"/>
    <col min="14864" max="14864" width="17.28515625" style="319" customWidth="1"/>
    <col min="14865" max="14865" width="20" style="319" customWidth="1"/>
    <col min="14866" max="14866" width="15.42578125" style="319" customWidth="1"/>
    <col min="14867" max="14867" width="18" style="319" customWidth="1"/>
    <col min="14868" max="14868" width="21.28515625" style="319" customWidth="1"/>
    <col min="14869" max="14869" width="14.7109375" style="319" customWidth="1"/>
    <col min="14870" max="14870" width="11.42578125" style="319"/>
    <col min="14871" max="14871" width="19.7109375" style="319" customWidth="1"/>
    <col min="14872" max="14872" width="18.5703125" style="319" customWidth="1"/>
    <col min="14873" max="14873" width="14.42578125" style="319" customWidth="1"/>
    <col min="14874" max="14874" width="14.140625" style="319" customWidth="1"/>
    <col min="14875" max="14875" width="11.42578125" style="319"/>
    <col min="14876" max="14876" width="13.42578125" style="319" customWidth="1"/>
    <col min="14877" max="14877" width="15.28515625" style="319" customWidth="1"/>
    <col min="14878" max="14878" width="31.85546875" style="319" customWidth="1"/>
    <col min="14879" max="14879" width="5" style="319" bestFit="1" customWidth="1"/>
    <col min="14880" max="14880" width="6.42578125" style="319" bestFit="1" customWidth="1"/>
    <col min="14881" max="14881" width="5.42578125" style="319" bestFit="1" customWidth="1"/>
    <col min="14882" max="14882" width="4.28515625" style="319" bestFit="1" customWidth="1"/>
    <col min="14883" max="14883" width="5" style="319" bestFit="1" customWidth="1"/>
    <col min="14884" max="14884" width="4.5703125" style="319" bestFit="1" customWidth="1"/>
    <col min="14885" max="14885" width="4.140625" style="319" bestFit="1" customWidth="1"/>
    <col min="14886" max="14886" width="5.85546875" style="319" bestFit="1" customWidth="1"/>
    <col min="14887" max="14887" width="9.140625" style="319" bestFit="1" customWidth="1"/>
    <col min="14888" max="14888" width="6.5703125" style="319" bestFit="1" customWidth="1"/>
    <col min="14889" max="14889" width="8.85546875" style="319" bestFit="1" customWidth="1"/>
    <col min="14890" max="14890" width="8.28515625" style="319" bestFit="1" customWidth="1"/>
    <col min="14891" max="15104" width="11.42578125" style="319"/>
    <col min="15105" max="15105" width="14.42578125" style="319" customWidth="1"/>
    <col min="15106" max="15106" width="11.5703125" style="319" customWidth="1"/>
    <col min="15107" max="15107" width="15.85546875" style="319" customWidth="1"/>
    <col min="15108" max="15108" width="13" style="319" customWidth="1"/>
    <col min="15109" max="15109" width="12" style="319" customWidth="1"/>
    <col min="15110" max="15110" width="10.7109375" style="319" customWidth="1"/>
    <col min="15111" max="15111" width="21.42578125" style="319" customWidth="1"/>
    <col min="15112" max="15112" width="20" style="319" customWidth="1"/>
    <col min="15113" max="15113" width="21.140625" style="319" customWidth="1"/>
    <col min="15114" max="15114" width="19.42578125" style="319" customWidth="1"/>
    <col min="15115" max="15115" width="20.85546875" style="319" customWidth="1"/>
    <col min="15116" max="15116" width="16.140625" style="319" customWidth="1"/>
    <col min="15117" max="15117" width="15" style="319" customWidth="1"/>
    <col min="15118" max="15118" width="18.7109375" style="319" customWidth="1"/>
    <col min="15119" max="15119" width="17.5703125" style="319" customWidth="1"/>
    <col min="15120" max="15120" width="17.28515625" style="319" customWidth="1"/>
    <col min="15121" max="15121" width="20" style="319" customWidth="1"/>
    <col min="15122" max="15122" width="15.42578125" style="319" customWidth="1"/>
    <col min="15123" max="15123" width="18" style="319" customWidth="1"/>
    <col min="15124" max="15124" width="21.28515625" style="319" customWidth="1"/>
    <col min="15125" max="15125" width="14.7109375" style="319" customWidth="1"/>
    <col min="15126" max="15126" width="11.42578125" style="319"/>
    <col min="15127" max="15127" width="19.7109375" style="319" customWidth="1"/>
    <col min="15128" max="15128" width="18.5703125" style="319" customWidth="1"/>
    <col min="15129" max="15129" width="14.42578125" style="319" customWidth="1"/>
    <col min="15130" max="15130" width="14.140625" style="319" customWidth="1"/>
    <col min="15131" max="15131" width="11.42578125" style="319"/>
    <col min="15132" max="15132" width="13.42578125" style="319" customWidth="1"/>
    <col min="15133" max="15133" width="15.28515625" style="319" customWidth="1"/>
    <col min="15134" max="15134" width="31.85546875" style="319" customWidth="1"/>
    <col min="15135" max="15135" width="5" style="319" bestFit="1" customWidth="1"/>
    <col min="15136" max="15136" width="6.42578125" style="319" bestFit="1" customWidth="1"/>
    <col min="15137" max="15137" width="5.42578125" style="319" bestFit="1" customWidth="1"/>
    <col min="15138" max="15138" width="4.28515625" style="319" bestFit="1" customWidth="1"/>
    <col min="15139" max="15139" width="5" style="319" bestFit="1" customWidth="1"/>
    <col min="15140" max="15140" width="4.5703125" style="319" bestFit="1" customWidth="1"/>
    <col min="15141" max="15141" width="4.140625" style="319" bestFit="1" customWidth="1"/>
    <col min="15142" max="15142" width="5.85546875" style="319" bestFit="1" customWidth="1"/>
    <col min="15143" max="15143" width="9.140625" style="319" bestFit="1" customWidth="1"/>
    <col min="15144" max="15144" width="6.5703125" style="319" bestFit="1" customWidth="1"/>
    <col min="15145" max="15145" width="8.85546875" style="319" bestFit="1" customWidth="1"/>
    <col min="15146" max="15146" width="8.28515625" style="319" bestFit="1" customWidth="1"/>
    <col min="15147" max="15360" width="11.42578125" style="319"/>
    <col min="15361" max="15361" width="14.42578125" style="319" customWidth="1"/>
    <col min="15362" max="15362" width="11.5703125" style="319" customWidth="1"/>
    <col min="15363" max="15363" width="15.85546875" style="319" customWidth="1"/>
    <col min="15364" max="15364" width="13" style="319" customWidth="1"/>
    <col min="15365" max="15365" width="12" style="319" customWidth="1"/>
    <col min="15366" max="15366" width="10.7109375" style="319" customWidth="1"/>
    <col min="15367" max="15367" width="21.42578125" style="319" customWidth="1"/>
    <col min="15368" max="15368" width="20" style="319" customWidth="1"/>
    <col min="15369" max="15369" width="21.140625" style="319" customWidth="1"/>
    <col min="15370" max="15370" width="19.42578125" style="319" customWidth="1"/>
    <col min="15371" max="15371" width="20.85546875" style="319" customWidth="1"/>
    <col min="15372" max="15372" width="16.140625" style="319" customWidth="1"/>
    <col min="15373" max="15373" width="15" style="319" customWidth="1"/>
    <col min="15374" max="15374" width="18.7109375" style="319" customWidth="1"/>
    <col min="15375" max="15375" width="17.5703125" style="319" customWidth="1"/>
    <col min="15376" max="15376" width="17.28515625" style="319" customWidth="1"/>
    <col min="15377" max="15377" width="20" style="319" customWidth="1"/>
    <col min="15378" max="15378" width="15.42578125" style="319" customWidth="1"/>
    <col min="15379" max="15379" width="18" style="319" customWidth="1"/>
    <col min="15380" max="15380" width="21.28515625" style="319" customWidth="1"/>
    <col min="15381" max="15381" width="14.7109375" style="319" customWidth="1"/>
    <col min="15382" max="15382" width="11.42578125" style="319"/>
    <col min="15383" max="15383" width="19.7109375" style="319" customWidth="1"/>
    <col min="15384" max="15384" width="18.5703125" style="319" customWidth="1"/>
    <col min="15385" max="15385" width="14.42578125" style="319" customWidth="1"/>
    <col min="15386" max="15386" width="14.140625" style="319" customWidth="1"/>
    <col min="15387" max="15387" width="11.42578125" style="319"/>
    <col min="15388" max="15388" width="13.42578125" style="319" customWidth="1"/>
    <col min="15389" max="15389" width="15.28515625" style="319" customWidth="1"/>
    <col min="15390" max="15390" width="31.85546875" style="319" customWidth="1"/>
    <col min="15391" max="15391" width="5" style="319" bestFit="1" customWidth="1"/>
    <col min="15392" max="15392" width="6.42578125" style="319" bestFit="1" customWidth="1"/>
    <col min="15393" max="15393" width="5.42578125" style="319" bestFit="1" customWidth="1"/>
    <col min="15394" max="15394" width="4.28515625" style="319" bestFit="1" customWidth="1"/>
    <col min="15395" max="15395" width="5" style="319" bestFit="1" customWidth="1"/>
    <col min="15396" max="15396" width="4.5703125" style="319" bestFit="1" customWidth="1"/>
    <col min="15397" max="15397" width="4.140625" style="319" bestFit="1" customWidth="1"/>
    <col min="15398" max="15398" width="5.85546875" style="319" bestFit="1" customWidth="1"/>
    <col min="15399" max="15399" width="9.140625" style="319" bestFit="1" customWidth="1"/>
    <col min="15400" max="15400" width="6.5703125" style="319" bestFit="1" customWidth="1"/>
    <col min="15401" max="15401" width="8.85546875" style="319" bestFit="1" customWidth="1"/>
    <col min="15402" max="15402" width="8.28515625" style="319" bestFit="1" customWidth="1"/>
    <col min="15403" max="15616" width="11.42578125" style="319"/>
    <col min="15617" max="15617" width="14.42578125" style="319" customWidth="1"/>
    <col min="15618" max="15618" width="11.5703125" style="319" customWidth="1"/>
    <col min="15619" max="15619" width="15.85546875" style="319" customWidth="1"/>
    <col min="15620" max="15620" width="13" style="319" customWidth="1"/>
    <col min="15621" max="15621" width="12" style="319" customWidth="1"/>
    <col min="15622" max="15622" width="10.7109375" style="319" customWidth="1"/>
    <col min="15623" max="15623" width="21.42578125" style="319" customWidth="1"/>
    <col min="15624" max="15624" width="20" style="319" customWidth="1"/>
    <col min="15625" max="15625" width="21.140625" style="319" customWidth="1"/>
    <col min="15626" max="15626" width="19.42578125" style="319" customWidth="1"/>
    <col min="15627" max="15627" width="20.85546875" style="319" customWidth="1"/>
    <col min="15628" max="15628" width="16.140625" style="319" customWidth="1"/>
    <col min="15629" max="15629" width="15" style="319" customWidth="1"/>
    <col min="15630" max="15630" width="18.7109375" style="319" customWidth="1"/>
    <col min="15631" max="15631" width="17.5703125" style="319" customWidth="1"/>
    <col min="15632" max="15632" width="17.28515625" style="319" customWidth="1"/>
    <col min="15633" max="15633" width="20" style="319" customWidth="1"/>
    <col min="15634" max="15634" width="15.42578125" style="319" customWidth="1"/>
    <col min="15635" max="15635" width="18" style="319" customWidth="1"/>
    <col min="15636" max="15636" width="21.28515625" style="319" customWidth="1"/>
    <col min="15637" max="15637" width="14.7109375" style="319" customWidth="1"/>
    <col min="15638" max="15638" width="11.42578125" style="319"/>
    <col min="15639" max="15639" width="19.7109375" style="319" customWidth="1"/>
    <col min="15640" max="15640" width="18.5703125" style="319" customWidth="1"/>
    <col min="15641" max="15641" width="14.42578125" style="319" customWidth="1"/>
    <col min="15642" max="15642" width="14.140625" style="319" customWidth="1"/>
    <col min="15643" max="15643" width="11.42578125" style="319"/>
    <col min="15644" max="15644" width="13.42578125" style="319" customWidth="1"/>
    <col min="15645" max="15645" width="15.28515625" style="319" customWidth="1"/>
    <col min="15646" max="15646" width="31.85546875" style="319" customWidth="1"/>
    <col min="15647" max="15647" width="5" style="319" bestFit="1" customWidth="1"/>
    <col min="15648" max="15648" width="6.42578125" style="319" bestFit="1" customWidth="1"/>
    <col min="15649" max="15649" width="5.42578125" style="319" bestFit="1" customWidth="1"/>
    <col min="15650" max="15650" width="4.28515625" style="319" bestFit="1" customWidth="1"/>
    <col min="15651" max="15651" width="5" style="319" bestFit="1" customWidth="1"/>
    <col min="15652" max="15652" width="4.5703125" style="319" bestFit="1" customWidth="1"/>
    <col min="15653" max="15653" width="4.140625" style="319" bestFit="1" customWidth="1"/>
    <col min="15654" max="15654" width="5.85546875" style="319" bestFit="1" customWidth="1"/>
    <col min="15655" max="15655" width="9.140625" style="319" bestFit="1" customWidth="1"/>
    <col min="15656" max="15656" width="6.5703125" style="319" bestFit="1" customWidth="1"/>
    <col min="15657" max="15657" width="8.85546875" style="319" bestFit="1" customWidth="1"/>
    <col min="15658" max="15658" width="8.28515625" style="319" bestFit="1" customWidth="1"/>
    <col min="15659" max="15872" width="11.42578125" style="319"/>
    <col min="15873" max="15873" width="14.42578125" style="319" customWidth="1"/>
    <col min="15874" max="15874" width="11.5703125" style="319" customWidth="1"/>
    <col min="15875" max="15875" width="15.85546875" style="319" customWidth="1"/>
    <col min="15876" max="15876" width="13" style="319" customWidth="1"/>
    <col min="15877" max="15877" width="12" style="319" customWidth="1"/>
    <col min="15878" max="15878" width="10.7109375" style="319" customWidth="1"/>
    <col min="15879" max="15879" width="21.42578125" style="319" customWidth="1"/>
    <col min="15880" max="15880" width="20" style="319" customWidth="1"/>
    <col min="15881" max="15881" width="21.140625" style="319" customWidth="1"/>
    <col min="15882" max="15882" width="19.42578125" style="319" customWidth="1"/>
    <col min="15883" max="15883" width="20.85546875" style="319" customWidth="1"/>
    <col min="15884" max="15884" width="16.140625" style="319" customWidth="1"/>
    <col min="15885" max="15885" width="15" style="319" customWidth="1"/>
    <col min="15886" max="15886" width="18.7109375" style="319" customWidth="1"/>
    <col min="15887" max="15887" width="17.5703125" style="319" customWidth="1"/>
    <col min="15888" max="15888" width="17.28515625" style="319" customWidth="1"/>
    <col min="15889" max="15889" width="20" style="319" customWidth="1"/>
    <col min="15890" max="15890" width="15.42578125" style="319" customWidth="1"/>
    <col min="15891" max="15891" width="18" style="319" customWidth="1"/>
    <col min="15892" max="15892" width="21.28515625" style="319" customWidth="1"/>
    <col min="15893" max="15893" width="14.7109375" style="319" customWidth="1"/>
    <col min="15894" max="15894" width="11.42578125" style="319"/>
    <col min="15895" max="15895" width="19.7109375" style="319" customWidth="1"/>
    <col min="15896" max="15896" width="18.5703125" style="319" customWidth="1"/>
    <col min="15897" max="15897" width="14.42578125" style="319" customWidth="1"/>
    <col min="15898" max="15898" width="14.140625" style="319" customWidth="1"/>
    <col min="15899" max="15899" width="11.42578125" style="319"/>
    <col min="15900" max="15900" width="13.42578125" style="319" customWidth="1"/>
    <col min="15901" max="15901" width="15.28515625" style="319" customWidth="1"/>
    <col min="15902" max="15902" width="31.85546875" style="319" customWidth="1"/>
    <col min="15903" max="15903" width="5" style="319" bestFit="1" customWidth="1"/>
    <col min="15904" max="15904" width="6.42578125" style="319" bestFit="1" customWidth="1"/>
    <col min="15905" max="15905" width="5.42578125" style="319" bestFit="1" customWidth="1"/>
    <col min="15906" max="15906" width="4.28515625" style="319" bestFit="1" customWidth="1"/>
    <col min="15907" max="15907" width="5" style="319" bestFit="1" customWidth="1"/>
    <col min="15908" max="15908" width="4.5703125" style="319" bestFit="1" customWidth="1"/>
    <col min="15909" max="15909" width="4.140625" style="319" bestFit="1" customWidth="1"/>
    <col min="15910" max="15910" width="5.85546875" style="319" bestFit="1" customWidth="1"/>
    <col min="15911" max="15911" width="9.140625" style="319" bestFit="1" customWidth="1"/>
    <col min="15912" max="15912" width="6.5703125" style="319" bestFit="1" customWidth="1"/>
    <col min="15913" max="15913" width="8.85546875" style="319" bestFit="1" customWidth="1"/>
    <col min="15914" max="15914" width="8.28515625" style="319" bestFit="1" customWidth="1"/>
    <col min="15915" max="16128" width="11.42578125" style="319"/>
    <col min="16129" max="16129" width="14.42578125" style="319" customWidth="1"/>
    <col min="16130" max="16130" width="11.5703125" style="319" customWidth="1"/>
    <col min="16131" max="16131" width="15.85546875" style="319" customWidth="1"/>
    <col min="16132" max="16132" width="13" style="319" customWidth="1"/>
    <col min="16133" max="16133" width="12" style="319" customWidth="1"/>
    <col min="16134" max="16134" width="10.7109375" style="319" customWidth="1"/>
    <col min="16135" max="16135" width="21.42578125" style="319" customWidth="1"/>
    <col min="16136" max="16136" width="20" style="319" customWidth="1"/>
    <col min="16137" max="16137" width="21.140625" style="319" customWidth="1"/>
    <col min="16138" max="16138" width="19.42578125" style="319" customWidth="1"/>
    <col min="16139" max="16139" width="20.85546875" style="319" customWidth="1"/>
    <col min="16140" max="16140" width="16.140625" style="319" customWidth="1"/>
    <col min="16141" max="16141" width="15" style="319" customWidth="1"/>
    <col min="16142" max="16142" width="18.7109375" style="319" customWidth="1"/>
    <col min="16143" max="16143" width="17.5703125" style="319" customWidth="1"/>
    <col min="16144" max="16144" width="17.28515625" style="319" customWidth="1"/>
    <col min="16145" max="16145" width="20" style="319" customWidth="1"/>
    <col min="16146" max="16146" width="15.42578125" style="319" customWidth="1"/>
    <col min="16147" max="16147" width="18" style="319" customWidth="1"/>
    <col min="16148" max="16148" width="21.28515625" style="319" customWidth="1"/>
    <col min="16149" max="16149" width="14.7109375" style="319" customWidth="1"/>
    <col min="16150" max="16150" width="11.42578125" style="319"/>
    <col min="16151" max="16151" width="19.7109375" style="319" customWidth="1"/>
    <col min="16152" max="16152" width="18.5703125" style="319" customWidth="1"/>
    <col min="16153" max="16153" width="14.42578125" style="319" customWidth="1"/>
    <col min="16154" max="16154" width="14.140625" style="319" customWidth="1"/>
    <col min="16155" max="16155" width="11.42578125" style="319"/>
    <col min="16156" max="16156" width="13.42578125" style="319" customWidth="1"/>
    <col min="16157" max="16157" width="15.28515625" style="319" customWidth="1"/>
    <col min="16158" max="16158" width="31.85546875" style="319" customWidth="1"/>
    <col min="16159" max="16159" width="5" style="319" bestFit="1" customWidth="1"/>
    <col min="16160" max="16160" width="6.42578125" style="319" bestFit="1" customWidth="1"/>
    <col min="16161" max="16161" width="5.42578125" style="319" bestFit="1" customWidth="1"/>
    <col min="16162" max="16162" width="4.28515625" style="319" bestFit="1" customWidth="1"/>
    <col min="16163" max="16163" width="5" style="319" bestFit="1" customWidth="1"/>
    <col min="16164" max="16164" width="4.5703125" style="319" bestFit="1" customWidth="1"/>
    <col min="16165" max="16165" width="4.140625" style="319" bestFit="1" customWidth="1"/>
    <col min="16166" max="16166" width="5.85546875" style="319" bestFit="1" customWidth="1"/>
    <col min="16167" max="16167" width="9.140625" style="319" bestFit="1" customWidth="1"/>
    <col min="16168" max="16168" width="6.5703125" style="319" bestFit="1" customWidth="1"/>
    <col min="16169" max="16169" width="8.85546875" style="319" bestFit="1" customWidth="1"/>
    <col min="16170" max="16170" width="8.28515625" style="319" bestFit="1" customWidth="1"/>
    <col min="16171" max="16384" width="11.42578125" style="319"/>
  </cols>
  <sheetData>
    <row r="1" spans="1:42" x14ac:dyDescent="0.3">
      <c r="A1" s="750" t="s">
        <v>0</v>
      </c>
      <c r="B1" s="750"/>
      <c r="C1" s="750"/>
      <c r="D1" s="750"/>
      <c r="E1" s="750"/>
      <c r="F1" s="750"/>
      <c r="G1" s="750"/>
      <c r="H1" s="750"/>
      <c r="I1" s="750"/>
      <c r="J1" s="750"/>
      <c r="K1" s="750"/>
      <c r="L1" s="750"/>
      <c r="M1" s="750"/>
      <c r="N1" s="750"/>
      <c r="O1" s="750"/>
      <c r="P1" s="750"/>
    </row>
    <row r="2" spans="1:42" x14ac:dyDescent="0.3">
      <c r="A2" s="751" t="s">
        <v>1</v>
      </c>
      <c r="B2" s="751"/>
      <c r="C2" s="751"/>
      <c r="D2" s="751"/>
      <c r="E2" s="751"/>
      <c r="F2" s="751"/>
      <c r="G2" s="751"/>
      <c r="H2" s="751"/>
      <c r="I2" s="751"/>
      <c r="J2" s="751"/>
      <c r="K2" s="751"/>
      <c r="L2" s="751"/>
      <c r="M2" s="751"/>
      <c r="N2" s="751"/>
      <c r="O2" s="751"/>
      <c r="P2" s="751"/>
      <c r="Q2" s="328"/>
      <c r="R2" s="328"/>
      <c r="S2" s="328"/>
      <c r="T2" s="328"/>
      <c r="U2" s="328"/>
      <c r="V2" s="328"/>
      <c r="W2" s="328"/>
      <c r="X2" s="328"/>
      <c r="Y2" s="329"/>
      <c r="Z2" s="328"/>
      <c r="AA2" s="328"/>
      <c r="AB2" s="328"/>
      <c r="AC2" s="328"/>
      <c r="AD2" s="328"/>
      <c r="AE2" s="328"/>
      <c r="AF2" s="328"/>
      <c r="AG2" s="328"/>
      <c r="AH2" s="328"/>
      <c r="AI2" s="328"/>
      <c r="AJ2" s="328"/>
      <c r="AK2" s="328"/>
      <c r="AL2" s="328"/>
      <c r="AM2" s="328"/>
      <c r="AN2" s="328"/>
      <c r="AO2" s="328"/>
      <c r="AP2" s="328"/>
    </row>
    <row r="3" spans="1:42" x14ac:dyDescent="0.3">
      <c r="A3" s="751" t="s">
        <v>111</v>
      </c>
      <c r="B3" s="751"/>
      <c r="C3" s="751"/>
      <c r="D3" s="751"/>
      <c r="E3" s="751"/>
      <c r="F3" s="751"/>
      <c r="G3" s="751"/>
      <c r="H3" s="751"/>
      <c r="I3" s="751"/>
      <c r="J3" s="751"/>
      <c r="K3" s="751"/>
      <c r="L3" s="751"/>
      <c r="M3" s="751"/>
      <c r="N3" s="751"/>
      <c r="O3" s="751"/>
      <c r="P3" s="751"/>
      <c r="Q3" s="328"/>
      <c r="R3" s="328"/>
      <c r="S3" s="328"/>
      <c r="T3" s="328"/>
      <c r="U3" s="328"/>
      <c r="V3" s="328"/>
      <c r="W3" s="328"/>
      <c r="X3" s="328"/>
      <c r="Y3" s="329"/>
      <c r="Z3" s="328"/>
      <c r="AA3" s="328"/>
      <c r="AB3" s="328"/>
      <c r="AC3" s="328"/>
      <c r="AD3" s="328"/>
      <c r="AE3" s="328"/>
      <c r="AF3" s="328"/>
      <c r="AG3" s="328"/>
      <c r="AH3" s="328"/>
      <c r="AI3" s="328"/>
      <c r="AJ3" s="328"/>
      <c r="AK3" s="328"/>
      <c r="AL3" s="328"/>
      <c r="AM3" s="328"/>
      <c r="AN3" s="328"/>
      <c r="AO3" s="328"/>
      <c r="AP3" s="328"/>
    </row>
    <row r="4" spans="1:42" x14ac:dyDescent="0.3">
      <c r="A4" s="751">
        <v>2013</v>
      </c>
      <c r="B4" s="751"/>
      <c r="C4" s="751"/>
      <c r="D4" s="751"/>
      <c r="E4" s="751"/>
      <c r="F4" s="751"/>
      <c r="G4" s="751"/>
      <c r="H4" s="751"/>
      <c r="I4" s="751"/>
      <c r="J4" s="751"/>
      <c r="K4" s="751"/>
      <c r="L4" s="751"/>
      <c r="M4" s="751"/>
      <c r="N4" s="751"/>
      <c r="O4" s="751"/>
      <c r="P4" s="751"/>
      <c r="Q4" s="328"/>
      <c r="R4" s="328"/>
      <c r="S4" s="328"/>
      <c r="T4" s="328"/>
      <c r="U4" s="328"/>
      <c r="V4" s="328"/>
      <c r="W4" s="328"/>
      <c r="X4" s="328"/>
      <c r="Y4" s="329"/>
      <c r="Z4" s="328"/>
      <c r="AA4" s="328"/>
      <c r="AB4" s="328"/>
      <c r="AC4" s="328"/>
      <c r="AD4" s="328"/>
      <c r="AE4" s="328"/>
      <c r="AF4" s="328"/>
      <c r="AG4" s="328"/>
      <c r="AH4" s="328"/>
      <c r="AI4" s="328"/>
      <c r="AJ4" s="328"/>
      <c r="AK4" s="328"/>
      <c r="AL4" s="328"/>
      <c r="AM4" s="328"/>
      <c r="AN4" s="328"/>
      <c r="AO4" s="328"/>
      <c r="AP4" s="328"/>
    </row>
    <row r="5" spans="1:42" x14ac:dyDescent="0.3">
      <c r="A5" s="752" t="s">
        <v>4</v>
      </c>
      <c r="B5" s="752"/>
      <c r="C5" s="330" t="s">
        <v>1773</v>
      </c>
      <c r="D5" s="330"/>
      <c r="E5" s="330"/>
      <c r="F5" s="330"/>
      <c r="G5" s="330"/>
      <c r="H5" s="330"/>
      <c r="I5" s="331"/>
      <c r="J5" s="331"/>
      <c r="K5" s="332"/>
      <c r="L5" s="331"/>
      <c r="M5" s="331"/>
      <c r="N5" s="331"/>
      <c r="O5" s="331"/>
      <c r="P5" s="331"/>
      <c r="Q5" s="333"/>
      <c r="R5" s="333"/>
      <c r="S5" s="333"/>
      <c r="T5" s="333"/>
      <c r="U5" s="333"/>
      <c r="V5" s="333"/>
      <c r="W5" s="333"/>
      <c r="X5" s="333"/>
      <c r="Y5" s="334"/>
      <c r="Z5" s="333"/>
      <c r="AA5" s="333"/>
      <c r="AB5" s="333"/>
      <c r="AC5" s="333"/>
      <c r="AD5" s="333"/>
      <c r="AE5" s="328"/>
      <c r="AF5" s="328"/>
      <c r="AG5" s="328"/>
      <c r="AH5" s="328"/>
      <c r="AI5" s="328"/>
      <c r="AJ5" s="328"/>
      <c r="AK5" s="328"/>
      <c r="AL5" s="328"/>
      <c r="AM5" s="328"/>
      <c r="AN5" s="328"/>
      <c r="AO5" s="328"/>
      <c r="AP5" s="328"/>
    </row>
    <row r="6" spans="1:42" x14ac:dyDescent="0.3">
      <c r="A6" s="328"/>
      <c r="B6" s="328"/>
      <c r="C6" s="328"/>
      <c r="D6" s="328"/>
      <c r="E6" s="328"/>
      <c r="F6" s="328"/>
      <c r="G6" s="328"/>
      <c r="H6" s="328"/>
      <c r="I6" s="328"/>
      <c r="J6" s="328"/>
      <c r="K6" s="328"/>
      <c r="L6" s="328"/>
      <c r="M6" s="328"/>
      <c r="N6" s="328"/>
      <c r="O6" s="328"/>
      <c r="P6" s="328"/>
      <c r="Q6" s="328"/>
      <c r="R6" s="328"/>
      <c r="S6" s="328"/>
      <c r="T6" s="328"/>
      <c r="U6" s="328"/>
      <c r="V6" s="328"/>
      <c r="W6" s="328"/>
      <c r="X6" s="328"/>
      <c r="Y6" s="329"/>
      <c r="Z6" s="328"/>
      <c r="AA6" s="328"/>
      <c r="AB6" s="328"/>
      <c r="AC6" s="328"/>
      <c r="AD6" s="328"/>
      <c r="AE6" s="328"/>
      <c r="AF6" s="328"/>
      <c r="AG6" s="328"/>
      <c r="AH6" s="328"/>
      <c r="AI6" s="328"/>
      <c r="AJ6" s="328"/>
      <c r="AK6" s="328"/>
      <c r="AL6" s="328"/>
      <c r="AM6" s="328"/>
      <c r="AN6" s="328"/>
      <c r="AO6" s="328"/>
      <c r="AP6" s="328"/>
    </row>
    <row r="7" spans="1:42" s="321" customFormat="1" ht="30.75" customHeight="1" x14ac:dyDescent="0.25">
      <c r="A7" s="738" t="s">
        <v>6</v>
      </c>
      <c r="B7" s="738" t="s">
        <v>7</v>
      </c>
      <c r="C7" s="738" t="s">
        <v>8</v>
      </c>
      <c r="D7" s="738" t="s">
        <v>9</v>
      </c>
      <c r="E7" s="738" t="s">
        <v>11</v>
      </c>
      <c r="F7" s="738" t="s">
        <v>12</v>
      </c>
      <c r="G7" s="738" t="s">
        <v>13</v>
      </c>
      <c r="H7" s="738" t="s">
        <v>112</v>
      </c>
      <c r="I7" s="748" t="s">
        <v>113</v>
      </c>
      <c r="J7" s="748" t="s">
        <v>114</v>
      </c>
      <c r="K7" s="738" t="s">
        <v>115</v>
      </c>
      <c r="L7" s="748" t="s">
        <v>116</v>
      </c>
      <c r="M7" s="748" t="s">
        <v>117</v>
      </c>
      <c r="N7" s="738" t="s">
        <v>118</v>
      </c>
      <c r="O7" s="748" t="s">
        <v>119</v>
      </c>
      <c r="P7" s="748" t="s">
        <v>120</v>
      </c>
      <c r="Q7" s="738" t="s">
        <v>121</v>
      </c>
      <c r="R7" s="738" t="s">
        <v>122</v>
      </c>
      <c r="S7" s="738" t="s">
        <v>123</v>
      </c>
      <c r="T7" s="741" t="s">
        <v>124</v>
      </c>
      <c r="U7" s="742"/>
      <c r="V7" s="742"/>
      <c r="W7" s="742"/>
      <c r="X7" s="742"/>
      <c r="Y7" s="742"/>
      <c r="Z7" s="742"/>
      <c r="AA7" s="742"/>
      <c r="AB7" s="742"/>
      <c r="AC7" s="742"/>
      <c r="AD7" s="743" t="s">
        <v>22</v>
      </c>
      <c r="AE7" s="745" t="s">
        <v>125</v>
      </c>
      <c r="AF7" s="746"/>
      <c r="AG7" s="746"/>
      <c r="AH7" s="746"/>
      <c r="AI7" s="746"/>
      <c r="AJ7" s="746"/>
      <c r="AK7" s="746"/>
      <c r="AL7" s="746"/>
      <c r="AM7" s="746"/>
      <c r="AN7" s="746"/>
      <c r="AO7" s="746"/>
      <c r="AP7" s="747"/>
    </row>
    <row r="8" spans="1:42" ht="102" customHeight="1" x14ac:dyDescent="0.3">
      <c r="A8" s="739"/>
      <c r="B8" s="739"/>
      <c r="C8" s="739"/>
      <c r="D8" s="739"/>
      <c r="E8" s="739"/>
      <c r="F8" s="739"/>
      <c r="G8" s="739"/>
      <c r="H8" s="739"/>
      <c r="I8" s="749"/>
      <c r="J8" s="749"/>
      <c r="K8" s="739"/>
      <c r="L8" s="749"/>
      <c r="M8" s="749"/>
      <c r="N8" s="739"/>
      <c r="O8" s="749"/>
      <c r="P8" s="749"/>
      <c r="Q8" s="739"/>
      <c r="R8" s="739"/>
      <c r="S8" s="740"/>
      <c r="T8" s="335" t="s">
        <v>126</v>
      </c>
      <c r="U8" s="335" t="s">
        <v>127</v>
      </c>
      <c r="V8" s="335" t="s">
        <v>128</v>
      </c>
      <c r="W8" s="336" t="s">
        <v>129</v>
      </c>
      <c r="X8" s="336" t="s">
        <v>130</v>
      </c>
      <c r="Y8" s="336" t="s">
        <v>131</v>
      </c>
      <c r="Z8" s="336" t="s">
        <v>132</v>
      </c>
      <c r="AA8" s="337" t="s">
        <v>133</v>
      </c>
      <c r="AB8" s="336" t="s">
        <v>134</v>
      </c>
      <c r="AC8" s="336" t="s">
        <v>135</v>
      </c>
      <c r="AD8" s="744"/>
      <c r="AE8" s="338" t="s">
        <v>136</v>
      </c>
      <c r="AF8" s="338" t="s">
        <v>137</v>
      </c>
      <c r="AG8" s="338" t="s">
        <v>138</v>
      </c>
      <c r="AH8" s="338" t="s">
        <v>139</v>
      </c>
      <c r="AI8" s="338" t="s">
        <v>140</v>
      </c>
      <c r="AJ8" s="338" t="s">
        <v>141</v>
      </c>
      <c r="AK8" s="338" t="s">
        <v>142</v>
      </c>
      <c r="AL8" s="338" t="s">
        <v>143</v>
      </c>
      <c r="AM8" s="338" t="s">
        <v>144</v>
      </c>
      <c r="AN8" s="338" t="s">
        <v>145</v>
      </c>
      <c r="AO8" s="338" t="s">
        <v>146</v>
      </c>
      <c r="AP8" s="338" t="s">
        <v>147</v>
      </c>
    </row>
    <row r="9" spans="1:42" s="322" customFormat="1" ht="93.75" x14ac:dyDescent="0.3">
      <c r="A9" s="339" t="s">
        <v>23</v>
      </c>
      <c r="B9" s="339" t="s">
        <v>24</v>
      </c>
      <c r="C9" s="339" t="s">
        <v>25</v>
      </c>
      <c r="D9" s="339">
        <v>211180000</v>
      </c>
      <c r="E9" s="340" t="s">
        <v>1774</v>
      </c>
      <c r="F9" s="339" t="s">
        <v>1775</v>
      </c>
      <c r="G9" s="341" t="s">
        <v>1776</v>
      </c>
      <c r="H9" s="342">
        <v>314300000</v>
      </c>
      <c r="I9" s="342">
        <v>314300000</v>
      </c>
      <c r="J9" s="342"/>
      <c r="K9" s="342">
        <v>0</v>
      </c>
      <c r="L9" s="342"/>
      <c r="M9" s="342"/>
      <c r="N9" s="342">
        <f>H9+K9</f>
        <v>314300000</v>
      </c>
      <c r="O9" s="342">
        <f>I9+L9</f>
        <v>314300000</v>
      </c>
      <c r="P9" s="342">
        <f>J9+M9</f>
        <v>0</v>
      </c>
      <c r="Q9" s="342"/>
      <c r="R9" s="342"/>
      <c r="S9" s="342">
        <f>Q9+R9</f>
        <v>0</v>
      </c>
      <c r="T9" s="343">
        <v>0</v>
      </c>
      <c r="U9" s="343">
        <v>0</v>
      </c>
      <c r="V9" s="343">
        <v>0</v>
      </c>
      <c r="W9" s="339"/>
      <c r="X9" s="339"/>
      <c r="Y9" s="344"/>
      <c r="Z9" s="339"/>
      <c r="AA9" s="339">
        <v>0</v>
      </c>
      <c r="AB9" s="339"/>
      <c r="AC9" s="339"/>
      <c r="AD9" s="339"/>
      <c r="AE9" s="339">
        <v>0</v>
      </c>
      <c r="AF9" s="339">
        <v>0</v>
      </c>
      <c r="AG9" s="339">
        <v>0</v>
      </c>
      <c r="AH9" s="339">
        <v>0</v>
      </c>
      <c r="AI9" s="339">
        <v>0</v>
      </c>
      <c r="AJ9" s="339">
        <v>0</v>
      </c>
      <c r="AK9" s="339">
        <v>0</v>
      </c>
      <c r="AL9" s="339">
        <v>0</v>
      </c>
      <c r="AM9" s="339">
        <v>0</v>
      </c>
      <c r="AN9" s="339">
        <v>0</v>
      </c>
      <c r="AO9" s="339">
        <v>0</v>
      </c>
      <c r="AP9" s="339">
        <v>0</v>
      </c>
    </row>
    <row r="10" spans="1:42" s="322" customFormat="1" ht="148.5" customHeight="1" x14ac:dyDescent="0.3">
      <c r="A10" s="339">
        <v>0</v>
      </c>
      <c r="B10" s="339">
        <v>0</v>
      </c>
      <c r="C10" s="339">
        <v>0</v>
      </c>
      <c r="D10" s="339">
        <v>0</v>
      </c>
      <c r="E10" s="340">
        <v>0</v>
      </c>
      <c r="F10" s="339">
        <v>0</v>
      </c>
      <c r="G10" s="341">
        <v>0</v>
      </c>
      <c r="H10" s="342">
        <v>0</v>
      </c>
      <c r="I10" s="342"/>
      <c r="J10" s="342"/>
      <c r="K10" s="342"/>
      <c r="L10" s="342"/>
      <c r="M10" s="342"/>
      <c r="N10" s="342">
        <f t="shared" ref="N10:P37" si="0">H10+K10</f>
        <v>0</v>
      </c>
      <c r="O10" s="342">
        <f t="shared" si="0"/>
        <v>0</v>
      </c>
      <c r="P10" s="342">
        <f t="shared" si="0"/>
        <v>0</v>
      </c>
      <c r="Q10" s="342"/>
      <c r="R10" s="342"/>
      <c r="S10" s="342">
        <f t="shared" ref="S10:S37" si="1">Q10+R10</f>
        <v>0</v>
      </c>
      <c r="T10" s="343" t="s">
        <v>1777</v>
      </c>
      <c r="U10" s="343" t="s">
        <v>1243</v>
      </c>
      <c r="V10" s="343">
        <v>30</v>
      </c>
      <c r="W10" s="339"/>
      <c r="X10" s="339"/>
      <c r="Y10" s="345">
        <v>1.0000000000000001E-5</v>
      </c>
      <c r="Z10" s="339"/>
      <c r="AA10" s="339">
        <v>210</v>
      </c>
      <c r="AB10" s="339"/>
      <c r="AC10" s="339"/>
      <c r="AD10" s="346" t="s">
        <v>1778</v>
      </c>
      <c r="AE10" s="339">
        <v>0</v>
      </c>
      <c r="AF10" s="339">
        <v>0</v>
      </c>
      <c r="AG10" s="339">
        <v>0</v>
      </c>
      <c r="AH10" s="339">
        <v>0</v>
      </c>
      <c r="AI10" s="339">
        <v>0</v>
      </c>
      <c r="AJ10" s="339" t="s">
        <v>179</v>
      </c>
      <c r="AK10" s="339" t="s">
        <v>179</v>
      </c>
      <c r="AL10" s="339" t="s">
        <v>179</v>
      </c>
      <c r="AM10" s="339" t="s">
        <v>179</v>
      </c>
      <c r="AN10" s="339" t="s">
        <v>179</v>
      </c>
      <c r="AO10" s="339" t="s">
        <v>179</v>
      </c>
      <c r="AP10" s="339" t="s">
        <v>179</v>
      </c>
    </row>
    <row r="11" spans="1:42" s="322" customFormat="1" ht="141.75" customHeight="1" x14ac:dyDescent="0.3">
      <c r="A11" s="339">
        <v>0</v>
      </c>
      <c r="B11" s="339">
        <v>0</v>
      </c>
      <c r="C11" s="339">
        <v>0</v>
      </c>
      <c r="D11" s="339">
        <v>0</v>
      </c>
      <c r="E11" s="340">
        <v>0</v>
      </c>
      <c r="F11" s="339">
        <v>0</v>
      </c>
      <c r="G11" s="341">
        <v>0</v>
      </c>
      <c r="H11" s="342">
        <v>0</v>
      </c>
      <c r="I11" s="342"/>
      <c r="J11" s="342"/>
      <c r="K11" s="342"/>
      <c r="L11" s="342"/>
      <c r="M11" s="342"/>
      <c r="N11" s="342">
        <f t="shared" si="0"/>
        <v>0</v>
      </c>
      <c r="O11" s="342">
        <f t="shared" si="0"/>
        <v>0</v>
      </c>
      <c r="P11" s="342">
        <f t="shared" si="0"/>
        <v>0</v>
      </c>
      <c r="Q11" s="342"/>
      <c r="R11" s="342"/>
      <c r="S11" s="342">
        <f t="shared" si="1"/>
        <v>0</v>
      </c>
      <c r="T11" s="343" t="s">
        <v>1779</v>
      </c>
      <c r="U11" s="343" t="s">
        <v>1780</v>
      </c>
      <c r="V11" s="343">
        <v>2</v>
      </c>
      <c r="W11" s="339"/>
      <c r="X11" s="339"/>
      <c r="Y11" s="345">
        <v>1.0000000000000001E-5</v>
      </c>
      <c r="Z11" s="339"/>
      <c r="AA11" s="339">
        <v>300</v>
      </c>
      <c r="AB11" s="339"/>
      <c r="AC11" s="339"/>
      <c r="AD11" s="339" t="s">
        <v>1781</v>
      </c>
      <c r="AE11" s="339">
        <v>0</v>
      </c>
      <c r="AF11" s="339">
        <v>0</v>
      </c>
      <c r="AG11" s="339" t="s">
        <v>179</v>
      </c>
      <c r="AH11" s="339" t="s">
        <v>179</v>
      </c>
      <c r="AI11" s="339" t="s">
        <v>179</v>
      </c>
      <c r="AJ11" s="339" t="s">
        <v>179</v>
      </c>
      <c r="AK11" s="339" t="s">
        <v>179</v>
      </c>
      <c r="AL11" s="339" t="s">
        <v>179</v>
      </c>
      <c r="AM11" s="339" t="s">
        <v>179</v>
      </c>
      <c r="AN11" s="339" t="s">
        <v>179</v>
      </c>
      <c r="AO11" s="339" t="s">
        <v>179</v>
      </c>
      <c r="AP11" s="339" t="s">
        <v>179</v>
      </c>
    </row>
    <row r="12" spans="1:42" s="322" customFormat="1" ht="95.25" customHeight="1" x14ac:dyDescent="0.3">
      <c r="A12" s="339" t="s">
        <v>23</v>
      </c>
      <c r="B12" s="339" t="s">
        <v>32</v>
      </c>
      <c r="C12" s="339" t="s">
        <v>1782</v>
      </c>
      <c r="D12" s="339">
        <v>214410000</v>
      </c>
      <c r="E12" s="340" t="s">
        <v>1783</v>
      </c>
      <c r="F12" s="339" t="s">
        <v>1784</v>
      </c>
      <c r="G12" s="341" t="s">
        <v>1785</v>
      </c>
      <c r="H12" s="342">
        <v>70000000</v>
      </c>
      <c r="I12" s="342">
        <v>35000000</v>
      </c>
      <c r="J12" s="342"/>
      <c r="K12" s="342"/>
      <c r="L12" s="342"/>
      <c r="M12" s="342"/>
      <c r="N12" s="342">
        <f t="shared" si="0"/>
        <v>70000000</v>
      </c>
      <c r="O12" s="342">
        <f t="shared" si="0"/>
        <v>35000000</v>
      </c>
      <c r="P12" s="342">
        <f t="shared" si="0"/>
        <v>0</v>
      </c>
      <c r="Q12" s="342">
        <v>0</v>
      </c>
      <c r="R12" s="342"/>
      <c r="S12" s="342">
        <f t="shared" si="1"/>
        <v>0</v>
      </c>
      <c r="T12" s="343">
        <v>0</v>
      </c>
      <c r="U12" s="343">
        <v>0</v>
      </c>
      <c r="V12" s="343">
        <v>0</v>
      </c>
      <c r="W12" s="339"/>
      <c r="X12" s="339"/>
      <c r="Y12" s="344"/>
      <c r="Z12" s="339"/>
      <c r="AA12" s="339">
        <v>0</v>
      </c>
      <c r="AB12" s="339"/>
      <c r="AC12" s="339"/>
      <c r="AD12" s="10" t="s">
        <v>1786</v>
      </c>
      <c r="AE12" s="339">
        <v>0</v>
      </c>
      <c r="AF12" s="339">
        <v>0</v>
      </c>
      <c r="AG12" s="339">
        <v>0</v>
      </c>
      <c r="AH12" s="339">
        <v>0</v>
      </c>
      <c r="AI12" s="339">
        <v>0</v>
      </c>
      <c r="AJ12" s="339">
        <v>0</v>
      </c>
      <c r="AK12" s="339">
        <v>0</v>
      </c>
      <c r="AL12" s="339">
        <v>0</v>
      </c>
      <c r="AM12" s="339">
        <v>0</v>
      </c>
      <c r="AN12" s="339">
        <v>0</v>
      </c>
      <c r="AO12" s="339">
        <v>0</v>
      </c>
      <c r="AP12" s="339">
        <v>0</v>
      </c>
    </row>
    <row r="13" spans="1:42" s="322" customFormat="1" ht="60.75" customHeight="1" x14ac:dyDescent="0.3">
      <c r="A13" s="339">
        <v>0</v>
      </c>
      <c r="B13" s="339">
        <v>0</v>
      </c>
      <c r="C13" s="339">
        <v>0</v>
      </c>
      <c r="D13" s="339">
        <v>0</v>
      </c>
      <c r="E13" s="340">
        <v>0</v>
      </c>
      <c r="F13" s="339">
        <v>0</v>
      </c>
      <c r="G13" s="341">
        <v>0</v>
      </c>
      <c r="H13" s="342">
        <v>0</v>
      </c>
      <c r="I13" s="342"/>
      <c r="J13" s="342"/>
      <c r="K13" s="342"/>
      <c r="L13" s="342"/>
      <c r="M13" s="342"/>
      <c r="N13" s="342">
        <f t="shared" si="0"/>
        <v>0</v>
      </c>
      <c r="O13" s="342">
        <f t="shared" si="0"/>
        <v>0</v>
      </c>
      <c r="P13" s="342">
        <f t="shared" si="0"/>
        <v>0</v>
      </c>
      <c r="Q13" s="342"/>
      <c r="R13" s="342"/>
      <c r="S13" s="342">
        <f t="shared" si="1"/>
        <v>0</v>
      </c>
      <c r="T13" s="343" t="s">
        <v>1787</v>
      </c>
      <c r="U13" s="343" t="s">
        <v>1780</v>
      </c>
      <c r="V13" s="343">
        <v>1</v>
      </c>
      <c r="W13" s="339"/>
      <c r="X13" s="339"/>
      <c r="Y13" s="345">
        <v>1.0000000000000001E-5</v>
      </c>
      <c r="Z13" s="339"/>
      <c r="AA13" s="339">
        <v>300</v>
      </c>
      <c r="AB13" s="346">
        <v>0</v>
      </c>
      <c r="AC13" s="339"/>
      <c r="AD13" s="339" t="s">
        <v>1788</v>
      </c>
      <c r="AE13" s="339">
        <v>0</v>
      </c>
      <c r="AF13" s="339" t="s">
        <v>179</v>
      </c>
      <c r="AG13" s="339" t="s">
        <v>179</v>
      </c>
      <c r="AH13" s="339" t="s">
        <v>179</v>
      </c>
      <c r="AI13" s="339" t="s">
        <v>179</v>
      </c>
      <c r="AJ13" s="339" t="s">
        <v>179</v>
      </c>
      <c r="AK13" s="339" t="s">
        <v>179</v>
      </c>
      <c r="AL13" s="339" t="s">
        <v>179</v>
      </c>
      <c r="AM13" s="339" t="s">
        <v>179</v>
      </c>
      <c r="AN13" s="339" t="s">
        <v>179</v>
      </c>
      <c r="AO13" s="339" t="s">
        <v>179</v>
      </c>
      <c r="AP13" s="339" t="s">
        <v>179</v>
      </c>
    </row>
    <row r="14" spans="1:42" s="322" customFormat="1" ht="84.75" customHeight="1" x14ac:dyDescent="0.3">
      <c r="A14" s="339">
        <v>0</v>
      </c>
      <c r="B14" s="339">
        <v>0</v>
      </c>
      <c r="C14" s="339">
        <v>0</v>
      </c>
      <c r="D14" s="339">
        <v>0</v>
      </c>
      <c r="E14" s="340">
        <v>0</v>
      </c>
      <c r="F14" s="339">
        <v>0</v>
      </c>
      <c r="G14" s="341">
        <v>0</v>
      </c>
      <c r="H14" s="342">
        <v>0</v>
      </c>
      <c r="I14" s="342"/>
      <c r="J14" s="342"/>
      <c r="K14" s="342"/>
      <c r="L14" s="342"/>
      <c r="M14" s="342"/>
      <c r="N14" s="342">
        <f t="shared" si="0"/>
        <v>0</v>
      </c>
      <c r="O14" s="342">
        <f t="shared" si="0"/>
        <v>0</v>
      </c>
      <c r="P14" s="342">
        <f t="shared" si="0"/>
        <v>0</v>
      </c>
      <c r="Q14" s="342"/>
      <c r="R14" s="342"/>
      <c r="S14" s="342">
        <f t="shared" si="1"/>
        <v>0</v>
      </c>
      <c r="T14" s="343" t="s">
        <v>1789</v>
      </c>
      <c r="U14" s="343" t="s">
        <v>1780</v>
      </c>
      <c r="V14" s="343">
        <v>2</v>
      </c>
      <c r="W14" s="339"/>
      <c r="X14" s="339"/>
      <c r="Y14" s="345">
        <v>1.0000000000000001E-5</v>
      </c>
      <c r="Z14" s="339"/>
      <c r="AA14" s="339">
        <v>180</v>
      </c>
      <c r="AB14" s="339"/>
      <c r="AC14" s="339"/>
      <c r="AD14" s="10" t="s">
        <v>1790</v>
      </c>
      <c r="AE14" s="339">
        <v>0</v>
      </c>
      <c r="AF14" s="339">
        <v>0</v>
      </c>
      <c r="AG14" s="339">
        <v>0</v>
      </c>
      <c r="AH14" s="339" t="s">
        <v>179</v>
      </c>
      <c r="AI14" s="339" t="s">
        <v>179</v>
      </c>
      <c r="AJ14" s="339" t="s">
        <v>179</v>
      </c>
      <c r="AK14" s="339" t="s">
        <v>179</v>
      </c>
      <c r="AL14" s="339" t="s">
        <v>179</v>
      </c>
      <c r="AM14" s="339" t="s">
        <v>179</v>
      </c>
      <c r="AN14" s="339">
        <v>0</v>
      </c>
      <c r="AO14" s="339">
        <v>0</v>
      </c>
      <c r="AP14" s="339">
        <v>0</v>
      </c>
    </row>
    <row r="15" spans="1:42" s="322" customFormat="1" ht="112.5" x14ac:dyDescent="0.3">
      <c r="A15" s="339" t="s">
        <v>87</v>
      </c>
      <c r="B15" s="339" t="s">
        <v>352</v>
      </c>
      <c r="C15" s="339" t="s">
        <v>1791</v>
      </c>
      <c r="D15" s="339">
        <v>251110000</v>
      </c>
      <c r="E15" s="340" t="s">
        <v>1792</v>
      </c>
      <c r="F15" s="339" t="s">
        <v>1793</v>
      </c>
      <c r="G15" s="341" t="s">
        <v>1794</v>
      </c>
      <c r="H15" s="342">
        <v>25000000</v>
      </c>
      <c r="I15" s="342">
        <v>0</v>
      </c>
      <c r="J15" s="342"/>
      <c r="K15" s="342">
        <v>0</v>
      </c>
      <c r="L15" s="342"/>
      <c r="M15" s="342"/>
      <c r="N15" s="342">
        <f t="shared" si="0"/>
        <v>25000000</v>
      </c>
      <c r="O15" s="342">
        <f t="shared" si="0"/>
        <v>0</v>
      </c>
      <c r="P15" s="342">
        <f t="shared" si="0"/>
        <v>0</v>
      </c>
      <c r="Q15" s="342">
        <v>0</v>
      </c>
      <c r="R15" s="342"/>
      <c r="S15" s="342">
        <f t="shared" si="1"/>
        <v>0</v>
      </c>
      <c r="T15" s="343"/>
      <c r="U15" s="343"/>
      <c r="V15" s="343"/>
      <c r="W15" s="339"/>
      <c r="X15" s="339"/>
      <c r="Y15" s="344"/>
      <c r="Z15" s="339"/>
      <c r="AA15" s="339"/>
      <c r="AB15" s="339"/>
      <c r="AC15" s="339"/>
      <c r="AD15" s="10" t="s">
        <v>1795</v>
      </c>
      <c r="AE15" s="339"/>
      <c r="AF15" s="339"/>
      <c r="AG15" s="339"/>
      <c r="AH15" s="339"/>
      <c r="AI15" s="339"/>
      <c r="AJ15" s="339"/>
      <c r="AK15" s="339"/>
      <c r="AL15" s="339"/>
      <c r="AM15" s="339"/>
      <c r="AN15" s="339"/>
      <c r="AO15" s="339"/>
      <c r="AP15" s="339"/>
    </row>
    <row r="16" spans="1:42" s="322" customFormat="1" ht="51.75" customHeight="1" x14ac:dyDescent="0.3">
      <c r="A16" s="339"/>
      <c r="B16" s="339"/>
      <c r="C16" s="339"/>
      <c r="D16" s="339"/>
      <c r="E16" s="340"/>
      <c r="F16" s="339"/>
      <c r="G16" s="341"/>
      <c r="H16" s="342"/>
      <c r="I16" s="342"/>
      <c r="J16" s="342"/>
      <c r="K16" s="342"/>
      <c r="L16" s="342"/>
      <c r="M16" s="342"/>
      <c r="N16" s="342"/>
      <c r="O16" s="342"/>
      <c r="P16" s="342"/>
      <c r="Q16" s="342"/>
      <c r="R16" s="342"/>
      <c r="S16" s="342"/>
      <c r="T16" s="343" t="s">
        <v>1796</v>
      </c>
      <c r="U16" s="343" t="s">
        <v>1243</v>
      </c>
      <c r="V16" s="343">
        <v>25</v>
      </c>
      <c r="W16" s="339"/>
      <c r="X16" s="339"/>
      <c r="Y16" s="344">
        <v>5</v>
      </c>
      <c r="Z16" s="339"/>
      <c r="AA16" s="339">
        <v>300</v>
      </c>
      <c r="AB16" s="346">
        <v>50</v>
      </c>
      <c r="AC16" s="339"/>
      <c r="AD16" s="347" t="s">
        <v>1797</v>
      </c>
      <c r="AE16" s="339">
        <v>0</v>
      </c>
      <c r="AF16" s="339">
        <v>0</v>
      </c>
      <c r="AG16" s="339" t="s">
        <v>179</v>
      </c>
      <c r="AH16" s="339" t="s">
        <v>179</v>
      </c>
      <c r="AI16" s="339" t="s">
        <v>179</v>
      </c>
      <c r="AJ16" s="339" t="s">
        <v>179</v>
      </c>
      <c r="AK16" s="339" t="s">
        <v>179</v>
      </c>
      <c r="AL16" s="339" t="s">
        <v>179</v>
      </c>
      <c r="AM16" s="339" t="s">
        <v>179</v>
      </c>
      <c r="AN16" s="339" t="s">
        <v>179</v>
      </c>
      <c r="AO16" s="339" t="s">
        <v>179</v>
      </c>
      <c r="AP16" s="339" t="s">
        <v>179</v>
      </c>
    </row>
    <row r="17" spans="1:42" s="322" customFormat="1" ht="106.5" customHeight="1" x14ac:dyDescent="0.3">
      <c r="A17" s="339">
        <v>0</v>
      </c>
      <c r="B17" s="339">
        <v>0</v>
      </c>
      <c r="C17" s="339">
        <v>0</v>
      </c>
      <c r="D17" s="339">
        <v>0</v>
      </c>
      <c r="E17" s="340">
        <v>0</v>
      </c>
      <c r="F17" s="339">
        <v>0</v>
      </c>
      <c r="G17" s="341">
        <v>0</v>
      </c>
      <c r="H17" s="342">
        <v>0</v>
      </c>
      <c r="I17" s="342"/>
      <c r="J17" s="342"/>
      <c r="K17" s="342"/>
      <c r="L17" s="342"/>
      <c r="M17" s="342"/>
      <c r="N17" s="342">
        <f t="shared" si="0"/>
        <v>0</v>
      </c>
      <c r="O17" s="342">
        <f t="shared" si="0"/>
        <v>0</v>
      </c>
      <c r="P17" s="342">
        <f t="shared" si="0"/>
        <v>0</v>
      </c>
      <c r="Q17" s="342"/>
      <c r="R17" s="342"/>
      <c r="S17" s="342">
        <f t="shared" si="1"/>
        <v>0</v>
      </c>
      <c r="T17" s="343" t="s">
        <v>1798</v>
      </c>
      <c r="U17" s="343" t="s">
        <v>1243</v>
      </c>
      <c r="V17" s="343">
        <v>25</v>
      </c>
      <c r="W17" s="339" t="s">
        <v>626</v>
      </c>
      <c r="X17" s="339"/>
      <c r="Y17" s="344">
        <v>5</v>
      </c>
      <c r="Z17" s="339"/>
      <c r="AA17" s="339">
        <v>330</v>
      </c>
      <c r="AB17" s="346">
        <v>50</v>
      </c>
      <c r="AC17" s="339"/>
      <c r="AD17" s="347" t="s">
        <v>1797</v>
      </c>
      <c r="AE17" s="339">
        <v>0</v>
      </c>
      <c r="AF17" s="339" t="s">
        <v>179</v>
      </c>
      <c r="AG17" s="339" t="s">
        <v>179</v>
      </c>
      <c r="AH17" s="339" t="s">
        <v>179</v>
      </c>
      <c r="AI17" s="339" t="s">
        <v>179</v>
      </c>
      <c r="AJ17" s="339" t="s">
        <v>179</v>
      </c>
      <c r="AK17" s="339" t="s">
        <v>179</v>
      </c>
      <c r="AL17" s="339" t="s">
        <v>179</v>
      </c>
      <c r="AM17" s="339" t="s">
        <v>179</v>
      </c>
      <c r="AN17" s="339" t="s">
        <v>179</v>
      </c>
      <c r="AO17" s="339" t="s">
        <v>179</v>
      </c>
      <c r="AP17" s="339" t="s">
        <v>179</v>
      </c>
    </row>
    <row r="18" spans="1:42" s="322" customFormat="1" ht="189.75" customHeight="1" x14ac:dyDescent="0.3">
      <c r="A18" s="339" t="s">
        <v>87</v>
      </c>
      <c r="B18" s="339" t="s">
        <v>352</v>
      </c>
      <c r="C18" s="339" t="s">
        <v>1799</v>
      </c>
      <c r="D18" s="339">
        <v>251210000</v>
      </c>
      <c r="E18" s="340" t="s">
        <v>1800</v>
      </c>
      <c r="F18" s="339" t="s">
        <v>1801</v>
      </c>
      <c r="G18" s="341" t="s">
        <v>1802</v>
      </c>
      <c r="H18" s="342">
        <v>100000000</v>
      </c>
      <c r="I18" s="342">
        <f>100000000+100000000+12640000</f>
        <v>212640000</v>
      </c>
      <c r="J18" s="342"/>
      <c r="K18" s="342"/>
      <c r="L18" s="342"/>
      <c r="M18" s="342"/>
      <c r="N18" s="342">
        <f t="shared" si="0"/>
        <v>100000000</v>
      </c>
      <c r="O18" s="342">
        <f t="shared" si="0"/>
        <v>212640000</v>
      </c>
      <c r="P18" s="342">
        <f t="shared" si="0"/>
        <v>0</v>
      </c>
      <c r="Q18" s="342">
        <v>46563654</v>
      </c>
      <c r="R18" s="342"/>
      <c r="S18" s="342">
        <f t="shared" si="1"/>
        <v>46563654</v>
      </c>
      <c r="T18" s="343">
        <v>0</v>
      </c>
      <c r="U18" s="343">
        <v>0</v>
      </c>
      <c r="V18" s="343">
        <v>0</v>
      </c>
      <c r="W18" s="339"/>
      <c r="X18" s="339"/>
      <c r="Y18" s="344"/>
      <c r="Z18" s="339"/>
      <c r="AA18" s="339">
        <v>0</v>
      </c>
      <c r="AB18" s="339"/>
      <c r="AC18" s="339"/>
      <c r="AD18" s="10" t="s">
        <v>1803</v>
      </c>
      <c r="AE18" s="339">
        <v>0</v>
      </c>
      <c r="AF18" s="339">
        <v>0</v>
      </c>
      <c r="AG18" s="339">
        <v>0</v>
      </c>
      <c r="AH18" s="339">
        <v>0</v>
      </c>
      <c r="AI18" s="339">
        <v>0</v>
      </c>
      <c r="AJ18" s="339">
        <v>0</v>
      </c>
      <c r="AK18" s="339">
        <v>0</v>
      </c>
      <c r="AL18" s="339">
        <v>0</v>
      </c>
      <c r="AM18" s="339">
        <v>0</v>
      </c>
      <c r="AN18" s="339">
        <v>0</v>
      </c>
      <c r="AO18" s="339">
        <v>0</v>
      </c>
      <c r="AP18" s="339">
        <v>0</v>
      </c>
    </row>
    <row r="19" spans="1:42" s="322" customFormat="1" ht="129.75" customHeight="1" x14ac:dyDescent="0.3">
      <c r="A19" s="339">
        <v>0</v>
      </c>
      <c r="B19" s="339">
        <v>0</v>
      </c>
      <c r="C19" s="339">
        <v>0</v>
      </c>
      <c r="D19" s="339">
        <v>0</v>
      </c>
      <c r="E19" s="340">
        <v>0</v>
      </c>
      <c r="F19" s="339">
        <v>0</v>
      </c>
      <c r="G19" s="341">
        <v>0</v>
      </c>
      <c r="H19" s="342">
        <v>0</v>
      </c>
      <c r="I19" s="342"/>
      <c r="J19" s="342"/>
      <c r="K19" s="342"/>
      <c r="L19" s="342"/>
      <c r="M19" s="342"/>
      <c r="N19" s="342">
        <f t="shared" si="0"/>
        <v>0</v>
      </c>
      <c r="O19" s="342">
        <f t="shared" si="0"/>
        <v>0</v>
      </c>
      <c r="P19" s="342">
        <f t="shared" si="0"/>
        <v>0</v>
      </c>
      <c r="Q19" s="342"/>
      <c r="R19" s="342"/>
      <c r="S19" s="342">
        <f t="shared" si="1"/>
        <v>0</v>
      </c>
      <c r="T19" s="343" t="s">
        <v>1804</v>
      </c>
      <c r="U19" s="343" t="s">
        <v>1780</v>
      </c>
      <c r="V19" s="348">
        <v>200</v>
      </c>
      <c r="W19" s="339"/>
      <c r="X19" s="339"/>
      <c r="Y19" s="349">
        <v>1.0000000000000001E-5</v>
      </c>
      <c r="Z19" s="339"/>
      <c r="AA19" s="339">
        <v>150</v>
      </c>
      <c r="AB19" s="339">
        <v>0</v>
      </c>
      <c r="AC19" s="339"/>
      <c r="AD19" s="339" t="s">
        <v>1805</v>
      </c>
      <c r="AE19" s="339">
        <v>0</v>
      </c>
      <c r="AF19" s="339">
        <v>0</v>
      </c>
      <c r="AG19" s="339"/>
      <c r="AH19" s="339"/>
      <c r="AI19" s="339"/>
      <c r="AJ19" s="339"/>
      <c r="AK19" s="339" t="s">
        <v>179</v>
      </c>
      <c r="AL19" s="339" t="s">
        <v>179</v>
      </c>
      <c r="AM19" s="339" t="s">
        <v>179</v>
      </c>
      <c r="AN19" s="339" t="s">
        <v>179</v>
      </c>
      <c r="AO19" s="339" t="s">
        <v>179</v>
      </c>
      <c r="AP19" s="339" t="s">
        <v>179</v>
      </c>
    </row>
    <row r="20" spans="1:42" s="322" customFormat="1" ht="119.25" customHeight="1" x14ac:dyDescent="0.3">
      <c r="A20" s="339">
        <v>0</v>
      </c>
      <c r="B20" s="339">
        <v>0</v>
      </c>
      <c r="C20" s="339">
        <v>0</v>
      </c>
      <c r="D20" s="339">
        <v>0</v>
      </c>
      <c r="E20" s="340">
        <v>0</v>
      </c>
      <c r="F20" s="339">
        <v>0</v>
      </c>
      <c r="G20" s="341">
        <v>0</v>
      </c>
      <c r="H20" s="342">
        <v>0</v>
      </c>
      <c r="I20" s="342"/>
      <c r="J20" s="342"/>
      <c r="K20" s="342"/>
      <c r="L20" s="342"/>
      <c r="M20" s="342"/>
      <c r="N20" s="342">
        <f t="shared" si="0"/>
        <v>0</v>
      </c>
      <c r="O20" s="342">
        <f t="shared" si="0"/>
        <v>0</v>
      </c>
      <c r="P20" s="342">
        <f t="shared" si="0"/>
        <v>0</v>
      </c>
      <c r="Q20" s="342"/>
      <c r="R20" s="342"/>
      <c r="S20" s="342">
        <f t="shared" si="1"/>
        <v>0</v>
      </c>
      <c r="T20" s="343" t="s">
        <v>1806</v>
      </c>
      <c r="U20" s="343" t="s">
        <v>1780</v>
      </c>
      <c r="V20" s="343">
        <v>1</v>
      </c>
      <c r="W20" s="339"/>
      <c r="X20" s="339"/>
      <c r="Y20" s="344">
        <v>0.44</v>
      </c>
      <c r="Z20" s="339"/>
      <c r="AA20" s="339">
        <v>360</v>
      </c>
      <c r="AB20" s="346">
        <f>27*6</f>
        <v>162</v>
      </c>
      <c r="AC20" s="339"/>
      <c r="AD20" s="339"/>
      <c r="AE20" s="339" t="s">
        <v>179</v>
      </c>
      <c r="AF20" s="339" t="s">
        <v>179</v>
      </c>
      <c r="AG20" s="339" t="s">
        <v>179</v>
      </c>
      <c r="AH20" s="339" t="s">
        <v>179</v>
      </c>
      <c r="AI20" s="339" t="s">
        <v>179</v>
      </c>
      <c r="AJ20" s="339" t="s">
        <v>179</v>
      </c>
      <c r="AK20" s="339" t="s">
        <v>179</v>
      </c>
      <c r="AL20" s="339" t="s">
        <v>179</v>
      </c>
      <c r="AM20" s="339" t="s">
        <v>179</v>
      </c>
      <c r="AN20" s="339" t="s">
        <v>179</v>
      </c>
      <c r="AO20" s="339" t="s">
        <v>179</v>
      </c>
      <c r="AP20" s="339" t="s">
        <v>179</v>
      </c>
    </row>
    <row r="21" spans="1:42" s="322" customFormat="1" ht="59.25" customHeight="1" x14ac:dyDescent="0.3">
      <c r="A21" s="339">
        <v>0</v>
      </c>
      <c r="B21" s="339">
        <v>0</v>
      </c>
      <c r="C21" s="339">
        <v>0</v>
      </c>
      <c r="D21" s="339">
        <v>0</v>
      </c>
      <c r="E21" s="340">
        <v>0</v>
      </c>
      <c r="F21" s="339">
        <v>0</v>
      </c>
      <c r="G21" s="341">
        <v>0</v>
      </c>
      <c r="H21" s="342">
        <v>0</v>
      </c>
      <c r="I21" s="342"/>
      <c r="J21" s="342"/>
      <c r="K21" s="342"/>
      <c r="L21" s="342"/>
      <c r="M21" s="342"/>
      <c r="N21" s="342">
        <f t="shared" si="0"/>
        <v>0</v>
      </c>
      <c r="O21" s="342">
        <f t="shared" si="0"/>
        <v>0</v>
      </c>
      <c r="P21" s="342">
        <f t="shared" si="0"/>
        <v>0</v>
      </c>
      <c r="Q21" s="342"/>
      <c r="R21" s="342"/>
      <c r="S21" s="342">
        <f t="shared" si="1"/>
        <v>0</v>
      </c>
      <c r="T21" s="343" t="s">
        <v>1807</v>
      </c>
      <c r="U21" s="343" t="s">
        <v>1780</v>
      </c>
      <c r="V21" s="348">
        <v>1</v>
      </c>
      <c r="W21" s="339"/>
      <c r="X21" s="339"/>
      <c r="Y21" s="344">
        <v>1</v>
      </c>
      <c r="Z21" s="339"/>
      <c r="AA21" s="339">
        <v>90</v>
      </c>
      <c r="AB21" s="339">
        <v>90</v>
      </c>
      <c r="AC21" s="339"/>
      <c r="AD21" s="339"/>
      <c r="AE21" s="339">
        <v>0</v>
      </c>
      <c r="AF21" s="339">
        <v>0</v>
      </c>
      <c r="AG21" s="339">
        <v>0</v>
      </c>
      <c r="AH21" s="339" t="s">
        <v>179</v>
      </c>
      <c r="AI21" s="339" t="s">
        <v>179</v>
      </c>
      <c r="AJ21" s="339" t="s">
        <v>179</v>
      </c>
      <c r="AK21" s="339">
        <v>0</v>
      </c>
      <c r="AL21" s="339">
        <v>0</v>
      </c>
      <c r="AM21" s="339">
        <v>0</v>
      </c>
      <c r="AN21" s="339">
        <v>0</v>
      </c>
      <c r="AO21" s="339">
        <v>0</v>
      </c>
      <c r="AP21" s="339">
        <v>0</v>
      </c>
    </row>
    <row r="22" spans="1:42" s="322" customFormat="1" ht="76.5" customHeight="1" x14ac:dyDescent="0.3">
      <c r="A22" s="339">
        <v>0</v>
      </c>
      <c r="B22" s="339">
        <v>0</v>
      </c>
      <c r="C22" s="339">
        <v>0</v>
      </c>
      <c r="D22" s="339">
        <v>0</v>
      </c>
      <c r="E22" s="340">
        <v>0</v>
      </c>
      <c r="F22" s="339">
        <v>0</v>
      </c>
      <c r="G22" s="341">
        <v>0</v>
      </c>
      <c r="H22" s="342">
        <v>0</v>
      </c>
      <c r="I22" s="342"/>
      <c r="J22" s="342"/>
      <c r="K22" s="342"/>
      <c r="L22" s="342"/>
      <c r="M22" s="342"/>
      <c r="N22" s="342">
        <f t="shared" si="0"/>
        <v>0</v>
      </c>
      <c r="O22" s="342">
        <f t="shared" si="0"/>
        <v>0</v>
      </c>
      <c r="P22" s="342">
        <f t="shared" si="0"/>
        <v>0</v>
      </c>
      <c r="Q22" s="342"/>
      <c r="R22" s="342"/>
      <c r="S22" s="342">
        <f t="shared" si="1"/>
        <v>0</v>
      </c>
      <c r="T22" s="343" t="s">
        <v>1808</v>
      </c>
      <c r="U22" s="343" t="s">
        <v>1780</v>
      </c>
      <c r="V22" s="343">
        <v>1</v>
      </c>
      <c r="W22" s="339"/>
      <c r="X22" s="339"/>
      <c r="Y22" s="344">
        <v>0.5</v>
      </c>
      <c r="Z22" s="339"/>
      <c r="AA22" s="339">
        <v>300</v>
      </c>
      <c r="AB22" s="346">
        <f>5*27</f>
        <v>135</v>
      </c>
      <c r="AC22" s="339"/>
      <c r="AD22" s="339"/>
      <c r="AE22" s="339">
        <v>0</v>
      </c>
      <c r="AF22" s="339" t="s">
        <v>179</v>
      </c>
      <c r="AG22" s="339" t="s">
        <v>179</v>
      </c>
      <c r="AH22" s="339" t="s">
        <v>179</v>
      </c>
      <c r="AI22" s="339" t="s">
        <v>179</v>
      </c>
      <c r="AJ22" s="339" t="s">
        <v>179</v>
      </c>
      <c r="AK22" s="339" t="s">
        <v>179</v>
      </c>
      <c r="AL22" s="339" t="s">
        <v>179</v>
      </c>
      <c r="AM22" s="339" t="s">
        <v>179</v>
      </c>
      <c r="AN22" s="339" t="s">
        <v>179</v>
      </c>
      <c r="AO22" s="339" t="s">
        <v>179</v>
      </c>
      <c r="AP22" s="339" t="s">
        <v>179</v>
      </c>
    </row>
    <row r="23" spans="1:42" s="322" customFormat="1" ht="113.25" customHeight="1" x14ac:dyDescent="0.3">
      <c r="A23" s="339" t="s">
        <v>87</v>
      </c>
      <c r="B23" s="339" t="s">
        <v>352</v>
      </c>
      <c r="C23" s="339" t="s">
        <v>1799</v>
      </c>
      <c r="D23" s="339">
        <v>251220000</v>
      </c>
      <c r="E23" s="340" t="s">
        <v>1809</v>
      </c>
      <c r="F23" s="339" t="s">
        <v>1810</v>
      </c>
      <c r="G23" s="341" t="s">
        <v>1811</v>
      </c>
      <c r="H23" s="342">
        <v>3679700000</v>
      </c>
      <c r="I23" s="342">
        <v>3679700000</v>
      </c>
      <c r="J23" s="342"/>
      <c r="K23" s="342"/>
      <c r="L23" s="342"/>
      <c r="M23" s="342"/>
      <c r="N23" s="342">
        <f t="shared" si="0"/>
        <v>3679700000</v>
      </c>
      <c r="O23" s="342">
        <f t="shared" si="0"/>
        <v>3679700000</v>
      </c>
      <c r="P23" s="342">
        <f t="shared" si="0"/>
        <v>0</v>
      </c>
      <c r="Q23" s="342">
        <v>1610582023</v>
      </c>
      <c r="R23" s="342"/>
      <c r="S23" s="342">
        <f t="shared" si="1"/>
        <v>1610582023</v>
      </c>
      <c r="T23" s="343">
        <v>0</v>
      </c>
      <c r="U23" s="343">
        <v>0</v>
      </c>
      <c r="V23" s="343">
        <v>0</v>
      </c>
      <c r="W23" s="339"/>
      <c r="X23" s="339"/>
      <c r="Y23" s="344"/>
      <c r="Z23" s="339"/>
      <c r="AA23" s="339">
        <v>0</v>
      </c>
      <c r="AB23" s="339"/>
      <c r="AC23" s="339"/>
      <c r="AD23" s="339" t="s">
        <v>1812</v>
      </c>
      <c r="AE23" s="339">
        <v>0</v>
      </c>
      <c r="AF23" s="339">
        <v>0</v>
      </c>
      <c r="AG23" s="339">
        <v>0</v>
      </c>
      <c r="AH23" s="339">
        <v>0</v>
      </c>
      <c r="AI23" s="339">
        <v>0</v>
      </c>
      <c r="AJ23" s="339">
        <v>0</v>
      </c>
      <c r="AK23" s="339">
        <v>0</v>
      </c>
      <c r="AL23" s="339">
        <v>0</v>
      </c>
      <c r="AM23" s="339">
        <v>0</v>
      </c>
      <c r="AN23" s="339">
        <v>0</v>
      </c>
      <c r="AO23" s="339">
        <v>0</v>
      </c>
      <c r="AP23" s="339">
        <v>0</v>
      </c>
    </row>
    <row r="24" spans="1:42" s="322" customFormat="1" ht="93.75" customHeight="1" x14ac:dyDescent="0.3">
      <c r="A24" s="339">
        <v>0</v>
      </c>
      <c r="B24" s="339">
        <v>0</v>
      </c>
      <c r="C24" s="339">
        <v>0</v>
      </c>
      <c r="D24" s="339">
        <v>0</v>
      </c>
      <c r="E24" s="340">
        <v>0</v>
      </c>
      <c r="F24" s="339">
        <v>0</v>
      </c>
      <c r="G24" s="341">
        <v>0</v>
      </c>
      <c r="H24" s="342">
        <v>0</v>
      </c>
      <c r="I24" s="342"/>
      <c r="J24" s="342"/>
      <c r="K24" s="342"/>
      <c r="L24" s="342"/>
      <c r="M24" s="342"/>
      <c r="N24" s="342">
        <f t="shared" si="0"/>
        <v>0</v>
      </c>
      <c r="O24" s="342">
        <f t="shared" si="0"/>
        <v>0</v>
      </c>
      <c r="P24" s="342">
        <f t="shared" si="0"/>
        <v>0</v>
      </c>
      <c r="Q24" s="342"/>
      <c r="R24" s="342"/>
      <c r="S24" s="342">
        <f t="shared" si="1"/>
        <v>0</v>
      </c>
      <c r="T24" s="343" t="s">
        <v>1813</v>
      </c>
      <c r="U24" s="343" t="s">
        <v>1814</v>
      </c>
      <c r="V24" s="343">
        <v>1000</v>
      </c>
      <c r="W24" s="339"/>
      <c r="X24" s="339"/>
      <c r="Y24" s="344">
        <v>701.6</v>
      </c>
      <c r="Z24" s="339"/>
      <c r="AA24" s="339">
        <v>360</v>
      </c>
      <c r="AB24" s="346">
        <f>27*6</f>
        <v>162</v>
      </c>
      <c r="AC24" s="339"/>
      <c r="AD24" s="339"/>
      <c r="AE24" s="339" t="s">
        <v>179</v>
      </c>
      <c r="AF24" s="339" t="s">
        <v>179</v>
      </c>
      <c r="AG24" s="339" t="s">
        <v>179</v>
      </c>
      <c r="AH24" s="339" t="s">
        <v>192</v>
      </c>
      <c r="AI24" s="339" t="s">
        <v>179</v>
      </c>
      <c r="AJ24" s="339" t="s">
        <v>179</v>
      </c>
      <c r="AK24" s="339" t="s">
        <v>179</v>
      </c>
      <c r="AL24" s="339" t="s">
        <v>179</v>
      </c>
      <c r="AM24" s="339" t="s">
        <v>179</v>
      </c>
      <c r="AN24" s="339" t="s">
        <v>179</v>
      </c>
      <c r="AO24" s="339" t="s">
        <v>192</v>
      </c>
      <c r="AP24" s="339" t="s">
        <v>192</v>
      </c>
    </row>
    <row r="25" spans="1:42" s="322" customFormat="1" ht="102" customHeight="1" x14ac:dyDescent="0.3">
      <c r="A25" s="339">
        <v>0</v>
      </c>
      <c r="B25" s="339">
        <v>0</v>
      </c>
      <c r="C25" s="339">
        <v>0</v>
      </c>
      <c r="D25" s="339">
        <v>0</v>
      </c>
      <c r="E25" s="340">
        <v>0</v>
      </c>
      <c r="F25" s="339">
        <v>0</v>
      </c>
      <c r="G25" s="341">
        <v>0</v>
      </c>
      <c r="H25" s="342">
        <v>0</v>
      </c>
      <c r="I25" s="342"/>
      <c r="J25" s="342"/>
      <c r="K25" s="342"/>
      <c r="L25" s="342"/>
      <c r="M25" s="342"/>
      <c r="N25" s="342">
        <f t="shared" si="0"/>
        <v>0</v>
      </c>
      <c r="O25" s="342">
        <f t="shared" si="0"/>
        <v>0</v>
      </c>
      <c r="P25" s="342">
        <f t="shared" si="0"/>
        <v>0</v>
      </c>
      <c r="Q25" s="342"/>
      <c r="R25" s="342"/>
      <c r="S25" s="342">
        <f t="shared" si="1"/>
        <v>0</v>
      </c>
      <c r="T25" s="343" t="s">
        <v>1815</v>
      </c>
      <c r="U25" s="343" t="s">
        <v>1814</v>
      </c>
      <c r="V25" s="343">
        <v>1000</v>
      </c>
      <c r="W25" s="339"/>
      <c r="X25" s="339"/>
      <c r="Y25" s="344">
        <v>15</v>
      </c>
      <c r="Z25" s="339"/>
      <c r="AA25" s="339">
        <v>360</v>
      </c>
      <c r="AB25" s="346">
        <f>27*6</f>
        <v>162</v>
      </c>
      <c r="AC25" s="339"/>
      <c r="AD25" s="339" t="s">
        <v>1816</v>
      </c>
      <c r="AE25" s="339" t="s">
        <v>179</v>
      </c>
      <c r="AF25" s="339" t="s">
        <v>179</v>
      </c>
      <c r="AG25" s="339" t="s">
        <v>179</v>
      </c>
      <c r="AH25" s="339" t="s">
        <v>192</v>
      </c>
      <c r="AI25" s="339" t="s">
        <v>179</v>
      </c>
      <c r="AJ25" s="339" t="s">
        <v>179</v>
      </c>
      <c r="AK25" s="339" t="s">
        <v>179</v>
      </c>
      <c r="AL25" s="339" t="s">
        <v>179</v>
      </c>
      <c r="AM25" s="339" t="s">
        <v>179</v>
      </c>
      <c r="AN25" s="339" t="s">
        <v>179</v>
      </c>
      <c r="AO25" s="339" t="s">
        <v>192</v>
      </c>
      <c r="AP25" s="339" t="s">
        <v>192</v>
      </c>
    </row>
    <row r="26" spans="1:42" s="322" customFormat="1" ht="131.25" customHeight="1" x14ac:dyDescent="0.3">
      <c r="A26" s="339" t="s">
        <v>87</v>
      </c>
      <c r="B26" s="339" t="s">
        <v>352</v>
      </c>
      <c r="C26" s="339" t="s">
        <v>1817</v>
      </c>
      <c r="D26" s="339">
        <v>251550000</v>
      </c>
      <c r="E26" s="340" t="s">
        <v>1818</v>
      </c>
      <c r="F26" s="339" t="s">
        <v>1819</v>
      </c>
      <c r="G26" s="341" t="s">
        <v>1820</v>
      </c>
      <c r="H26" s="342">
        <v>10000000</v>
      </c>
      <c r="I26" s="342">
        <v>10000000</v>
      </c>
      <c r="J26" s="342"/>
      <c r="K26" s="342"/>
      <c r="L26" s="342"/>
      <c r="M26" s="342"/>
      <c r="N26" s="342">
        <f t="shared" si="0"/>
        <v>10000000</v>
      </c>
      <c r="O26" s="342">
        <f t="shared" si="0"/>
        <v>10000000</v>
      </c>
      <c r="P26" s="342">
        <f t="shared" si="0"/>
        <v>0</v>
      </c>
      <c r="Q26" s="342">
        <v>0</v>
      </c>
      <c r="R26" s="342"/>
      <c r="S26" s="342">
        <f t="shared" si="1"/>
        <v>0</v>
      </c>
      <c r="T26" s="350" t="s">
        <v>945</v>
      </c>
      <c r="U26" s="343"/>
      <c r="V26" s="343"/>
      <c r="W26" s="339"/>
      <c r="X26" s="339"/>
      <c r="Y26" s="344"/>
      <c r="Z26" s="339"/>
      <c r="AA26" s="339"/>
      <c r="AB26" s="339"/>
      <c r="AC26" s="339"/>
      <c r="AD26" s="339"/>
      <c r="AE26" s="339">
        <v>0</v>
      </c>
      <c r="AF26" s="339">
        <v>0</v>
      </c>
      <c r="AG26" s="339">
        <v>0</v>
      </c>
      <c r="AH26" s="339">
        <v>0</v>
      </c>
      <c r="AI26" s="339">
        <v>0</v>
      </c>
      <c r="AJ26" s="339">
        <v>0</v>
      </c>
      <c r="AK26" s="339">
        <v>0</v>
      </c>
      <c r="AL26" s="339">
        <v>0</v>
      </c>
      <c r="AM26" s="339">
        <v>0</v>
      </c>
      <c r="AN26" s="339">
        <v>0</v>
      </c>
      <c r="AO26" s="339">
        <v>0</v>
      </c>
      <c r="AP26" s="339">
        <v>0</v>
      </c>
    </row>
    <row r="27" spans="1:42" s="322" customFormat="1" ht="255.75" customHeight="1" x14ac:dyDescent="0.3">
      <c r="A27" s="339">
        <v>0</v>
      </c>
      <c r="B27" s="339">
        <v>0</v>
      </c>
      <c r="C27" s="339">
        <v>0</v>
      </c>
      <c r="D27" s="339">
        <v>0</v>
      </c>
      <c r="E27" s="340">
        <v>0</v>
      </c>
      <c r="F27" s="339">
        <v>0</v>
      </c>
      <c r="G27" s="341">
        <v>0</v>
      </c>
      <c r="H27" s="342">
        <v>0</v>
      </c>
      <c r="I27" s="342"/>
      <c r="J27" s="342"/>
      <c r="K27" s="342"/>
      <c r="L27" s="342"/>
      <c r="M27" s="342"/>
      <c r="N27" s="342">
        <f t="shared" si="0"/>
        <v>0</v>
      </c>
      <c r="O27" s="342">
        <f t="shared" si="0"/>
        <v>0</v>
      </c>
      <c r="P27" s="342">
        <f t="shared" si="0"/>
        <v>0</v>
      </c>
      <c r="Q27" s="342"/>
      <c r="R27" s="342"/>
      <c r="S27" s="342">
        <f t="shared" si="1"/>
        <v>0</v>
      </c>
      <c r="T27" s="343" t="s">
        <v>1821</v>
      </c>
      <c r="U27" s="343" t="s">
        <v>1822</v>
      </c>
      <c r="V27" s="348">
        <v>1</v>
      </c>
      <c r="W27" s="339"/>
      <c r="X27" s="339"/>
      <c r="Y27" s="351">
        <v>1.0000000000000001E-5</v>
      </c>
      <c r="Z27" s="339"/>
      <c r="AA27" s="339">
        <f>22*4</f>
        <v>88</v>
      </c>
      <c r="AB27" s="339">
        <v>15</v>
      </c>
      <c r="AC27" s="339"/>
      <c r="AD27" s="339" t="s">
        <v>1823</v>
      </c>
      <c r="AE27" s="339">
        <v>0</v>
      </c>
      <c r="AF27" s="339">
        <v>0</v>
      </c>
      <c r="AG27" s="339">
        <v>0</v>
      </c>
      <c r="AH27" s="339">
        <v>0</v>
      </c>
      <c r="AI27" s="339">
        <v>0</v>
      </c>
      <c r="AJ27" s="339">
        <v>0</v>
      </c>
      <c r="AK27" s="339">
        <v>0</v>
      </c>
      <c r="AL27" s="339">
        <v>0</v>
      </c>
      <c r="AM27" s="339" t="s">
        <v>179</v>
      </c>
      <c r="AN27" s="339" t="s">
        <v>179</v>
      </c>
      <c r="AO27" s="339" t="s">
        <v>179</v>
      </c>
      <c r="AP27" s="339" t="s">
        <v>179</v>
      </c>
    </row>
    <row r="28" spans="1:42" s="322" customFormat="1" ht="139.5" customHeight="1" x14ac:dyDescent="0.3">
      <c r="A28" s="339" t="s">
        <v>87</v>
      </c>
      <c r="B28" s="339" t="s">
        <v>88</v>
      </c>
      <c r="C28" s="339" t="s">
        <v>1824</v>
      </c>
      <c r="D28" s="339">
        <v>252110000</v>
      </c>
      <c r="E28" s="340" t="s">
        <v>1825</v>
      </c>
      <c r="F28" s="339" t="s">
        <v>1826</v>
      </c>
      <c r="G28" s="341" t="s">
        <v>1827</v>
      </c>
      <c r="H28" s="342">
        <v>376000000</v>
      </c>
      <c r="I28" s="342">
        <v>376000000</v>
      </c>
      <c r="J28" s="342"/>
      <c r="K28" s="342"/>
      <c r="L28" s="342"/>
      <c r="M28" s="342"/>
      <c r="N28" s="342">
        <f t="shared" si="0"/>
        <v>376000000</v>
      </c>
      <c r="O28" s="342">
        <f>I28+K28</f>
        <v>376000000</v>
      </c>
      <c r="P28" s="342">
        <f t="shared" si="0"/>
        <v>0</v>
      </c>
      <c r="Q28" s="342">
        <f>275993907+21407200</f>
        <v>297401107</v>
      </c>
      <c r="R28" s="342"/>
      <c r="S28" s="342">
        <f t="shared" si="1"/>
        <v>297401107</v>
      </c>
      <c r="T28" s="343">
        <v>0</v>
      </c>
      <c r="U28" s="343">
        <v>0</v>
      </c>
      <c r="V28" s="343">
        <v>0</v>
      </c>
      <c r="W28" s="339"/>
      <c r="X28" s="339"/>
      <c r="Y28" s="344"/>
      <c r="Z28" s="339"/>
      <c r="AA28" s="339">
        <v>0</v>
      </c>
      <c r="AB28" s="339"/>
      <c r="AC28" s="339"/>
      <c r="AD28" s="339" t="s">
        <v>1828</v>
      </c>
      <c r="AE28" s="339">
        <v>0</v>
      </c>
      <c r="AF28" s="339">
        <v>0</v>
      </c>
      <c r="AG28" s="339">
        <v>0</v>
      </c>
      <c r="AH28" s="339">
        <v>0</v>
      </c>
      <c r="AI28" s="339">
        <v>0</v>
      </c>
      <c r="AJ28" s="339">
        <v>0</v>
      </c>
      <c r="AK28" s="339">
        <v>0</v>
      </c>
      <c r="AL28" s="339">
        <v>0</v>
      </c>
      <c r="AM28" s="339">
        <v>0</v>
      </c>
      <c r="AN28" s="339">
        <v>0</v>
      </c>
      <c r="AO28" s="339">
        <v>0</v>
      </c>
      <c r="AP28" s="339">
        <v>0</v>
      </c>
    </row>
    <row r="29" spans="1:42" s="322" customFormat="1" ht="54" x14ac:dyDescent="0.3">
      <c r="A29" s="339">
        <v>0</v>
      </c>
      <c r="B29" s="339">
        <v>0</v>
      </c>
      <c r="C29" s="339">
        <v>0</v>
      </c>
      <c r="D29" s="339">
        <v>0</v>
      </c>
      <c r="E29" s="340">
        <v>0</v>
      </c>
      <c r="F29" s="339">
        <v>0</v>
      </c>
      <c r="G29" s="341">
        <v>0</v>
      </c>
      <c r="H29" s="352"/>
      <c r="I29" s="342"/>
      <c r="J29" s="342"/>
      <c r="K29" s="342"/>
      <c r="L29" s="342"/>
      <c r="M29" s="342"/>
      <c r="N29" s="353">
        <f t="shared" si="0"/>
        <v>0</v>
      </c>
      <c r="O29" s="354"/>
      <c r="P29" s="342">
        <f t="shared" si="0"/>
        <v>0</v>
      </c>
      <c r="Q29" s="342"/>
      <c r="R29" s="342"/>
      <c r="S29" s="342">
        <f t="shared" si="1"/>
        <v>0</v>
      </c>
      <c r="T29" s="343" t="s">
        <v>1829</v>
      </c>
      <c r="U29" s="343" t="s">
        <v>1830</v>
      </c>
      <c r="V29" s="355">
        <v>1</v>
      </c>
      <c r="W29" s="339"/>
      <c r="X29" s="339"/>
      <c r="Y29" s="344">
        <v>0.5</v>
      </c>
      <c r="Z29" s="339"/>
      <c r="AA29" s="339">
        <v>365</v>
      </c>
      <c r="AB29" s="346">
        <f>27*6</f>
        <v>162</v>
      </c>
      <c r="AC29" s="339"/>
      <c r="AD29" s="339"/>
      <c r="AE29" s="339" t="s">
        <v>179</v>
      </c>
      <c r="AF29" s="339" t="s">
        <v>179</v>
      </c>
      <c r="AG29" s="339" t="s">
        <v>179</v>
      </c>
      <c r="AH29" s="339" t="s">
        <v>179</v>
      </c>
      <c r="AI29" s="339" t="s">
        <v>179</v>
      </c>
      <c r="AJ29" s="339" t="s">
        <v>179</v>
      </c>
      <c r="AK29" s="339" t="s">
        <v>179</v>
      </c>
      <c r="AL29" s="339" t="s">
        <v>179</v>
      </c>
      <c r="AM29" s="339" t="s">
        <v>179</v>
      </c>
      <c r="AN29" s="339" t="s">
        <v>179</v>
      </c>
      <c r="AO29" s="339" t="s">
        <v>179</v>
      </c>
      <c r="AP29" s="339" t="s">
        <v>179</v>
      </c>
    </row>
    <row r="30" spans="1:42" s="322" customFormat="1" ht="92.25" customHeight="1" x14ac:dyDescent="0.3">
      <c r="A30" s="339">
        <v>0</v>
      </c>
      <c r="B30" s="339">
        <v>0</v>
      </c>
      <c r="C30" s="339">
        <v>0</v>
      </c>
      <c r="D30" s="339">
        <v>0</v>
      </c>
      <c r="E30" s="340">
        <v>0</v>
      </c>
      <c r="F30" s="339">
        <v>0</v>
      </c>
      <c r="G30" s="339">
        <v>0</v>
      </c>
      <c r="H30" s="354"/>
      <c r="I30" s="342"/>
      <c r="J30" s="342"/>
      <c r="K30" s="350"/>
      <c r="L30" s="342"/>
      <c r="M30" s="342"/>
      <c r="N30" s="354">
        <f>H30</f>
        <v>0</v>
      </c>
      <c r="O30" s="354"/>
      <c r="P30" s="342"/>
      <c r="Q30" s="342"/>
      <c r="R30" s="342"/>
      <c r="S30" s="342">
        <f t="shared" si="1"/>
        <v>0</v>
      </c>
      <c r="T30" s="343" t="s">
        <v>1831</v>
      </c>
      <c r="U30" s="343" t="s">
        <v>1832</v>
      </c>
      <c r="V30" s="355">
        <v>20</v>
      </c>
      <c r="W30" s="344"/>
      <c r="X30" s="339"/>
      <c r="Y30" s="344">
        <f>0.25*V30</f>
        <v>5</v>
      </c>
      <c r="Z30" s="339"/>
      <c r="AA30" s="339">
        <v>270</v>
      </c>
      <c r="AB30" s="346">
        <v>50</v>
      </c>
      <c r="AC30" s="339"/>
      <c r="AD30" s="339"/>
      <c r="AE30" s="339">
        <v>0</v>
      </c>
      <c r="AF30" s="339">
        <v>0</v>
      </c>
      <c r="AG30" s="339" t="s">
        <v>179</v>
      </c>
      <c r="AH30" s="339" t="s">
        <v>179</v>
      </c>
      <c r="AI30" s="339" t="s">
        <v>179</v>
      </c>
      <c r="AJ30" s="339" t="s">
        <v>179</v>
      </c>
      <c r="AK30" s="339" t="s">
        <v>179</v>
      </c>
      <c r="AL30" s="339" t="s">
        <v>179</v>
      </c>
      <c r="AM30" s="339" t="s">
        <v>179</v>
      </c>
      <c r="AN30" s="339" t="s">
        <v>179</v>
      </c>
      <c r="AO30" s="339" t="s">
        <v>179</v>
      </c>
      <c r="AP30" s="339">
        <v>0</v>
      </c>
    </row>
    <row r="31" spans="1:42" s="322" customFormat="1" ht="117" customHeight="1" x14ac:dyDescent="0.3">
      <c r="A31" s="339"/>
      <c r="B31" s="339"/>
      <c r="C31" s="339"/>
      <c r="D31" s="339"/>
      <c r="E31" s="340"/>
      <c r="F31" s="339"/>
      <c r="G31" s="339"/>
      <c r="H31" s="356"/>
      <c r="I31" s="342"/>
      <c r="J31" s="342"/>
      <c r="K31" s="342"/>
      <c r="L31" s="342"/>
      <c r="M31" s="342"/>
      <c r="N31" s="354"/>
      <c r="O31" s="354"/>
      <c r="P31" s="342"/>
      <c r="Q31" s="342"/>
      <c r="R31" s="342"/>
      <c r="S31" s="342"/>
      <c r="T31" s="343" t="s">
        <v>1833</v>
      </c>
      <c r="U31" s="343" t="s">
        <v>1832</v>
      </c>
      <c r="V31" s="355">
        <v>20</v>
      </c>
      <c r="W31" s="344"/>
      <c r="X31" s="339"/>
      <c r="Y31" s="344">
        <v>5</v>
      </c>
      <c r="Z31" s="339"/>
      <c r="AA31" s="339">
        <v>300</v>
      </c>
      <c r="AB31" s="346">
        <v>75</v>
      </c>
      <c r="AC31" s="339"/>
      <c r="AD31" s="339"/>
      <c r="AE31" s="339"/>
      <c r="AF31" s="339"/>
      <c r="AG31" s="339" t="s">
        <v>179</v>
      </c>
      <c r="AH31" s="339" t="s">
        <v>179</v>
      </c>
      <c r="AI31" s="339" t="s">
        <v>179</v>
      </c>
      <c r="AJ31" s="339" t="s">
        <v>179</v>
      </c>
      <c r="AK31" s="339" t="s">
        <v>179</v>
      </c>
      <c r="AL31" s="339" t="s">
        <v>179</v>
      </c>
      <c r="AM31" s="339" t="s">
        <v>179</v>
      </c>
      <c r="AN31" s="339" t="s">
        <v>179</v>
      </c>
      <c r="AO31" s="339" t="s">
        <v>179</v>
      </c>
      <c r="AP31" s="339" t="s">
        <v>179</v>
      </c>
    </row>
    <row r="32" spans="1:42" s="322" customFormat="1" ht="139.5" customHeight="1" x14ac:dyDescent="0.3">
      <c r="A32" s="339" t="s">
        <v>87</v>
      </c>
      <c r="B32" s="339" t="s">
        <v>88</v>
      </c>
      <c r="C32" s="339" t="s">
        <v>1824</v>
      </c>
      <c r="D32" s="339">
        <v>252120000</v>
      </c>
      <c r="E32" s="340" t="s">
        <v>1834</v>
      </c>
      <c r="F32" s="339" t="s">
        <v>1835</v>
      </c>
      <c r="G32" s="339" t="s">
        <v>1836</v>
      </c>
      <c r="H32" s="342">
        <v>25000000</v>
      </c>
      <c r="I32" s="342">
        <v>25000000</v>
      </c>
      <c r="J32" s="342"/>
      <c r="K32" s="342">
        <v>0</v>
      </c>
      <c r="L32" s="342"/>
      <c r="M32" s="342"/>
      <c r="N32" s="342">
        <f t="shared" si="0"/>
        <v>25000000</v>
      </c>
      <c r="O32" s="342">
        <f t="shared" si="0"/>
        <v>25000000</v>
      </c>
      <c r="P32" s="342">
        <f t="shared" si="0"/>
        <v>0</v>
      </c>
      <c r="Q32" s="342">
        <v>0</v>
      </c>
      <c r="R32" s="342"/>
      <c r="S32" s="342">
        <f t="shared" si="1"/>
        <v>0</v>
      </c>
      <c r="T32" s="343">
        <v>0</v>
      </c>
      <c r="U32" s="343">
        <v>0</v>
      </c>
      <c r="V32" s="343">
        <v>0</v>
      </c>
      <c r="W32" s="339"/>
      <c r="X32" s="339"/>
      <c r="Y32" s="344"/>
      <c r="Z32" s="339"/>
      <c r="AA32" s="339">
        <v>0</v>
      </c>
      <c r="AB32" s="339"/>
      <c r="AC32" s="339"/>
      <c r="AD32" s="339"/>
      <c r="AE32" s="339">
        <v>0</v>
      </c>
      <c r="AF32" s="339">
        <v>0</v>
      </c>
      <c r="AG32" s="339">
        <v>0</v>
      </c>
      <c r="AH32" s="339">
        <v>0</v>
      </c>
      <c r="AI32" s="339">
        <v>0</v>
      </c>
      <c r="AJ32" s="339">
        <v>0</v>
      </c>
      <c r="AK32" s="339">
        <v>0</v>
      </c>
      <c r="AL32" s="339">
        <v>0</v>
      </c>
      <c r="AM32" s="339">
        <v>0</v>
      </c>
      <c r="AN32" s="339">
        <v>0</v>
      </c>
      <c r="AO32" s="339">
        <v>0</v>
      </c>
      <c r="AP32" s="339">
        <v>0</v>
      </c>
    </row>
    <row r="33" spans="1:42" s="322" customFormat="1" ht="93" customHeight="1" x14ac:dyDescent="0.3">
      <c r="A33" s="339">
        <v>0</v>
      </c>
      <c r="B33" s="339">
        <v>0</v>
      </c>
      <c r="C33" s="339">
        <v>0</v>
      </c>
      <c r="D33" s="339">
        <v>0</v>
      </c>
      <c r="E33" s="340">
        <v>0</v>
      </c>
      <c r="F33" s="339">
        <v>0</v>
      </c>
      <c r="G33" s="339">
        <v>0</v>
      </c>
      <c r="H33" s="342"/>
      <c r="I33" s="342"/>
      <c r="J33" s="342"/>
      <c r="K33" s="342"/>
      <c r="L33" s="342"/>
      <c r="M33" s="342"/>
      <c r="N33" s="342"/>
      <c r="O33" s="342">
        <f t="shared" si="0"/>
        <v>0</v>
      </c>
      <c r="P33" s="342">
        <f t="shared" si="0"/>
        <v>0</v>
      </c>
      <c r="Q33" s="342"/>
      <c r="R33" s="342"/>
      <c r="S33" s="342">
        <f t="shared" si="1"/>
        <v>0</v>
      </c>
      <c r="T33" s="343" t="s">
        <v>1837</v>
      </c>
      <c r="U33" s="343" t="s">
        <v>1838</v>
      </c>
      <c r="V33" s="355">
        <v>100</v>
      </c>
      <c r="W33" s="339"/>
      <c r="X33" s="339"/>
      <c r="Y33" s="344">
        <v>0</v>
      </c>
      <c r="Z33" s="339">
        <v>0</v>
      </c>
      <c r="AA33" s="339">
        <v>0</v>
      </c>
      <c r="AB33" s="346">
        <v>0</v>
      </c>
      <c r="AC33" s="339"/>
      <c r="AD33" s="339" t="s">
        <v>1839</v>
      </c>
      <c r="AE33" s="339">
        <v>0</v>
      </c>
      <c r="AF33" s="339">
        <v>0</v>
      </c>
      <c r="AG33" s="339" t="s">
        <v>179</v>
      </c>
      <c r="AH33" s="339">
        <v>0</v>
      </c>
      <c r="AI33" s="339">
        <v>0</v>
      </c>
      <c r="AJ33" s="339">
        <v>0</v>
      </c>
      <c r="AK33" s="339" t="s">
        <v>179</v>
      </c>
      <c r="AL33" s="339"/>
      <c r="AM33" s="339">
        <v>0</v>
      </c>
      <c r="AN33" s="339"/>
      <c r="AO33" s="339">
        <v>0</v>
      </c>
      <c r="AP33" s="339">
        <v>0</v>
      </c>
    </row>
    <row r="34" spans="1:42" s="322" customFormat="1" ht="105.75" customHeight="1" x14ac:dyDescent="0.3">
      <c r="A34" s="339">
        <v>0</v>
      </c>
      <c r="B34" s="339">
        <v>0</v>
      </c>
      <c r="C34" s="339">
        <v>0</v>
      </c>
      <c r="D34" s="339">
        <v>0</v>
      </c>
      <c r="E34" s="340">
        <v>0</v>
      </c>
      <c r="F34" s="339">
        <v>0</v>
      </c>
      <c r="G34" s="339">
        <v>0</v>
      </c>
      <c r="H34" s="342">
        <v>0</v>
      </c>
      <c r="I34" s="342"/>
      <c r="J34" s="342"/>
      <c r="K34" s="342"/>
      <c r="L34" s="342"/>
      <c r="M34" s="342"/>
      <c r="N34" s="357">
        <v>0</v>
      </c>
      <c r="O34" s="342">
        <f t="shared" si="0"/>
        <v>0</v>
      </c>
      <c r="P34" s="342">
        <f t="shared" si="0"/>
        <v>0</v>
      </c>
      <c r="Q34" s="342"/>
      <c r="R34" s="342"/>
      <c r="S34" s="342">
        <f t="shared" si="1"/>
        <v>0</v>
      </c>
      <c r="T34" s="343" t="s">
        <v>1840</v>
      </c>
      <c r="U34" s="343" t="s">
        <v>1243</v>
      </c>
      <c r="V34" s="358">
        <v>0.06</v>
      </c>
      <c r="W34" s="339"/>
      <c r="X34" s="339"/>
      <c r="Y34" s="359">
        <v>1.4999999999999999E-2</v>
      </c>
      <c r="Z34" s="339"/>
      <c r="AA34" s="339">
        <v>300</v>
      </c>
      <c r="AB34" s="346">
        <f>+AA34*25%</f>
        <v>75</v>
      </c>
      <c r="AC34" s="339"/>
      <c r="AD34" s="339" t="s">
        <v>1841</v>
      </c>
      <c r="AE34" s="339">
        <v>0</v>
      </c>
      <c r="AF34" s="339">
        <v>0</v>
      </c>
      <c r="AG34" s="339" t="s">
        <v>179</v>
      </c>
      <c r="AH34" s="339" t="s">
        <v>179</v>
      </c>
      <c r="AI34" s="339" t="s">
        <v>179</v>
      </c>
      <c r="AJ34" s="339" t="s">
        <v>179</v>
      </c>
      <c r="AK34" s="339" t="s">
        <v>179</v>
      </c>
      <c r="AL34" s="339" t="s">
        <v>179</v>
      </c>
      <c r="AM34" s="339" t="s">
        <v>179</v>
      </c>
      <c r="AN34" s="339" t="s">
        <v>179</v>
      </c>
      <c r="AO34" s="339" t="s">
        <v>179</v>
      </c>
      <c r="AP34" s="339" t="s">
        <v>179</v>
      </c>
    </row>
    <row r="35" spans="1:42" s="322" customFormat="1" ht="78.75" customHeight="1" x14ac:dyDescent="0.3">
      <c r="A35" s="339" t="s">
        <v>87</v>
      </c>
      <c r="B35" s="339" t="s">
        <v>88</v>
      </c>
      <c r="C35" s="339" t="s">
        <v>1824</v>
      </c>
      <c r="D35" s="339">
        <v>252130000</v>
      </c>
      <c r="E35" s="340" t="s">
        <v>1842</v>
      </c>
      <c r="F35" s="339" t="s">
        <v>1843</v>
      </c>
      <c r="G35" s="339" t="s">
        <v>1844</v>
      </c>
      <c r="H35" s="342">
        <v>100000000</v>
      </c>
      <c r="I35" s="342">
        <v>100000000</v>
      </c>
      <c r="J35" s="342"/>
      <c r="K35" s="342">
        <f>H37</f>
        <v>0</v>
      </c>
      <c r="L35" s="342">
        <f>K35</f>
        <v>0</v>
      </c>
      <c r="M35" s="342"/>
      <c r="N35" s="342">
        <f t="shared" si="0"/>
        <v>100000000</v>
      </c>
      <c r="O35" s="342">
        <f>N35</f>
        <v>100000000</v>
      </c>
      <c r="P35" s="342">
        <f t="shared" si="0"/>
        <v>0</v>
      </c>
      <c r="Q35" s="342">
        <v>100000000</v>
      </c>
      <c r="R35" s="342"/>
      <c r="S35" s="342">
        <f t="shared" si="1"/>
        <v>100000000</v>
      </c>
      <c r="T35" s="343">
        <v>0</v>
      </c>
      <c r="U35" s="343">
        <v>0</v>
      </c>
      <c r="V35" s="343">
        <v>0</v>
      </c>
      <c r="W35" s="339"/>
      <c r="X35" s="339"/>
      <c r="Y35" s="344"/>
      <c r="Z35" s="339"/>
      <c r="AA35" s="339">
        <v>0</v>
      </c>
      <c r="AB35" s="339"/>
      <c r="AC35" s="339"/>
      <c r="AD35" s="339" t="s">
        <v>1845</v>
      </c>
      <c r="AE35" s="339">
        <v>0</v>
      </c>
      <c r="AF35" s="339">
        <v>0</v>
      </c>
      <c r="AG35" s="339">
        <v>0</v>
      </c>
      <c r="AH35" s="339">
        <v>0</v>
      </c>
      <c r="AI35" s="339">
        <v>0</v>
      </c>
      <c r="AJ35" s="339">
        <v>0</v>
      </c>
      <c r="AK35" s="339">
        <v>0</v>
      </c>
      <c r="AL35" s="339">
        <v>0</v>
      </c>
      <c r="AM35" s="339">
        <v>0</v>
      </c>
      <c r="AN35" s="339">
        <v>0</v>
      </c>
      <c r="AO35" s="339">
        <v>0</v>
      </c>
      <c r="AP35" s="339">
        <v>0</v>
      </c>
    </row>
    <row r="36" spans="1:42" s="322" customFormat="1" ht="93.75" customHeight="1" x14ac:dyDescent="0.3">
      <c r="A36" s="339">
        <v>0</v>
      </c>
      <c r="B36" s="339">
        <v>0</v>
      </c>
      <c r="C36" s="339">
        <v>0</v>
      </c>
      <c r="D36" s="339">
        <v>0</v>
      </c>
      <c r="E36" s="340">
        <v>0</v>
      </c>
      <c r="F36" s="339">
        <v>0</v>
      </c>
      <c r="G36" s="339">
        <v>0</v>
      </c>
      <c r="H36" s="342"/>
      <c r="I36" s="342"/>
      <c r="J36" s="342"/>
      <c r="K36" s="342"/>
      <c r="L36" s="342"/>
      <c r="M36" s="342"/>
      <c r="N36" s="342">
        <f t="shared" si="0"/>
        <v>0</v>
      </c>
      <c r="O36" s="342">
        <f>N36</f>
        <v>0</v>
      </c>
      <c r="P36" s="342">
        <f t="shared" si="0"/>
        <v>0</v>
      </c>
      <c r="Q36" s="342"/>
      <c r="R36" s="342"/>
      <c r="S36" s="342">
        <f t="shared" si="1"/>
        <v>0</v>
      </c>
      <c r="T36" s="343" t="s">
        <v>1846</v>
      </c>
      <c r="U36" s="343" t="s">
        <v>1780</v>
      </c>
      <c r="V36" s="343">
        <v>1</v>
      </c>
      <c r="W36" s="339"/>
      <c r="X36" s="339"/>
      <c r="Y36" s="360" t="s">
        <v>1526</v>
      </c>
      <c r="Z36" s="339"/>
      <c r="AA36" s="339">
        <v>270</v>
      </c>
      <c r="AB36" s="346">
        <f>22*3</f>
        <v>66</v>
      </c>
      <c r="AC36" s="339"/>
      <c r="AD36" s="339" t="s">
        <v>1847</v>
      </c>
      <c r="AE36" s="339">
        <v>0</v>
      </c>
      <c r="AF36" s="339">
        <v>0</v>
      </c>
      <c r="AG36" s="339">
        <v>0</v>
      </c>
      <c r="AH36" s="339" t="s">
        <v>179</v>
      </c>
      <c r="AI36" s="339" t="s">
        <v>179</v>
      </c>
      <c r="AJ36" s="339" t="s">
        <v>179</v>
      </c>
      <c r="AK36" s="339" t="s">
        <v>179</v>
      </c>
      <c r="AL36" s="339" t="s">
        <v>179</v>
      </c>
      <c r="AM36" s="339" t="s">
        <v>179</v>
      </c>
      <c r="AN36" s="339" t="s">
        <v>179</v>
      </c>
      <c r="AO36" s="339" t="s">
        <v>179</v>
      </c>
      <c r="AP36" s="339" t="s">
        <v>179</v>
      </c>
    </row>
    <row r="37" spans="1:42" s="322" customFormat="1" ht="114.75" customHeight="1" x14ac:dyDescent="0.3">
      <c r="A37" s="339">
        <v>0</v>
      </c>
      <c r="B37" s="339">
        <v>0</v>
      </c>
      <c r="C37" s="339">
        <v>0</v>
      </c>
      <c r="D37" s="339">
        <v>0</v>
      </c>
      <c r="E37" s="340">
        <v>0</v>
      </c>
      <c r="F37" s="339">
        <v>0</v>
      </c>
      <c r="G37" s="339">
        <v>0</v>
      </c>
      <c r="H37" s="342"/>
      <c r="I37" s="342"/>
      <c r="J37" s="342"/>
      <c r="K37" s="342"/>
      <c r="L37" s="342">
        <f>H37</f>
        <v>0</v>
      </c>
      <c r="M37" s="342"/>
      <c r="N37" s="342">
        <f t="shared" si="0"/>
        <v>0</v>
      </c>
      <c r="O37" s="342">
        <f t="shared" si="0"/>
        <v>0</v>
      </c>
      <c r="P37" s="342">
        <f t="shared" si="0"/>
        <v>0</v>
      </c>
      <c r="Q37" s="342"/>
      <c r="R37" s="342"/>
      <c r="S37" s="342">
        <f t="shared" si="1"/>
        <v>0</v>
      </c>
      <c r="T37" s="343" t="s">
        <v>1848</v>
      </c>
      <c r="U37" s="343" t="s">
        <v>1780</v>
      </c>
      <c r="V37" s="343">
        <v>1</v>
      </c>
      <c r="W37" s="339"/>
      <c r="X37" s="339"/>
      <c r="Y37" s="361" t="s">
        <v>1849</v>
      </c>
      <c r="Z37" s="339"/>
      <c r="AA37" s="339">
        <v>300</v>
      </c>
      <c r="AB37" s="346"/>
      <c r="AC37" s="339"/>
      <c r="AD37" s="339"/>
      <c r="AE37" s="339">
        <v>0</v>
      </c>
      <c r="AF37" s="339">
        <v>0</v>
      </c>
      <c r="AG37" s="339" t="s">
        <v>179</v>
      </c>
      <c r="AH37" s="339" t="s">
        <v>179</v>
      </c>
      <c r="AI37" s="339" t="s">
        <v>179</v>
      </c>
      <c r="AJ37" s="339" t="s">
        <v>179</v>
      </c>
      <c r="AK37" s="339" t="s">
        <v>179</v>
      </c>
      <c r="AL37" s="339" t="s">
        <v>179</v>
      </c>
      <c r="AM37" s="339" t="s">
        <v>179</v>
      </c>
      <c r="AN37" s="339" t="s">
        <v>179</v>
      </c>
      <c r="AO37" s="339" t="s">
        <v>179</v>
      </c>
      <c r="AP37" s="339" t="s">
        <v>179</v>
      </c>
    </row>
    <row r="40" spans="1:42" x14ac:dyDescent="0.3">
      <c r="N40" s="323"/>
      <c r="Q40" s="323"/>
    </row>
  </sheetData>
  <sheetProtection algorithmName="SHA-512" hashValue="fPVQrGCdH2HqYlpYLgDMNkYG8aHUAYPtwaTzOACHlEbcQzv7Db8kCdF/I4eV4pXglafTR862A47D4ccoT74pDA==" saltValue="VzgvB78jJD3pYM37bTI7Dg==" spinCount="100000" sheet="1" insertRows="0"/>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
  <sheetViews>
    <sheetView topLeftCell="A4" zoomScale="90" zoomScaleNormal="90" workbookViewId="0">
      <pane ySplit="5" topLeftCell="A9" activePane="bottomLeft" state="frozen"/>
      <selection activeCell="A4" sqref="A4"/>
      <selection pane="bottomLeft" activeCell="S17" sqref="S17"/>
    </sheetView>
  </sheetViews>
  <sheetFormatPr baseColWidth="10" defaultRowHeight="15" x14ac:dyDescent="0.25"/>
  <cols>
    <col min="1" max="1" width="15.7109375" style="1" customWidth="1"/>
    <col min="2" max="2" width="20.140625" style="1" customWidth="1"/>
    <col min="3" max="3" width="21.28515625" style="1" customWidth="1"/>
    <col min="4" max="4" width="19.42578125" style="1" customWidth="1"/>
    <col min="5" max="5" width="18.140625" style="1" customWidth="1"/>
    <col min="6" max="6" width="16.85546875" style="1" customWidth="1"/>
    <col min="7" max="7" width="12" style="1" customWidth="1"/>
    <col min="8" max="8" width="24.140625" style="1" customWidth="1"/>
    <col min="9" max="9" width="14.42578125" style="1" customWidth="1"/>
    <col min="10" max="10" width="17.85546875" style="1" customWidth="1"/>
    <col min="11" max="11" width="24.5703125" style="1" customWidth="1"/>
    <col min="12" max="16" width="11.42578125" style="1"/>
    <col min="17" max="17" width="18.28515625" style="1" customWidth="1"/>
    <col min="18"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645">
        <v>2013</v>
      </c>
      <c r="B4" s="645"/>
      <c r="C4" s="645"/>
      <c r="D4" s="645"/>
      <c r="E4" s="645"/>
      <c r="F4" s="645"/>
      <c r="G4" s="645"/>
      <c r="H4" s="645"/>
      <c r="I4" s="645"/>
      <c r="J4" s="645"/>
      <c r="K4" s="645"/>
      <c r="L4" s="645"/>
      <c r="M4" s="645"/>
      <c r="N4" s="645"/>
      <c r="O4" s="645"/>
    </row>
    <row r="5" spans="1:21" x14ac:dyDescent="0.25">
      <c r="A5" s="2"/>
      <c r="B5" s="2"/>
      <c r="C5" s="2"/>
      <c r="D5" s="2"/>
      <c r="E5" s="2"/>
      <c r="F5" s="2"/>
      <c r="G5" s="2"/>
      <c r="H5" s="2"/>
      <c r="I5" s="2"/>
      <c r="J5" s="2"/>
      <c r="K5" s="2"/>
      <c r="L5" s="3"/>
      <c r="M5" s="4"/>
      <c r="N5" s="4"/>
      <c r="O5" s="4"/>
    </row>
    <row r="6" spans="1:21" x14ac:dyDescent="0.25">
      <c r="A6" s="5" t="s">
        <v>4</v>
      </c>
      <c r="B6" s="646" t="s">
        <v>1749</v>
      </c>
      <c r="C6" s="646"/>
      <c r="D6" s="646"/>
      <c r="E6" s="646"/>
      <c r="F6" s="646"/>
      <c r="G6" s="646"/>
      <c r="H6" s="646"/>
      <c r="I6" s="646"/>
      <c r="J6" s="646"/>
      <c r="K6" s="646"/>
      <c r="L6" s="646"/>
      <c r="M6" s="646"/>
      <c r="N6" s="646"/>
      <c r="O6" s="646"/>
    </row>
    <row r="7" spans="1:21"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21" ht="56.25" customHeight="1" x14ac:dyDescent="0.25">
      <c r="A8" s="638"/>
      <c r="B8" s="638"/>
      <c r="C8" s="638"/>
      <c r="D8" s="638"/>
      <c r="E8" s="638"/>
      <c r="F8" s="638"/>
      <c r="G8" s="638"/>
      <c r="H8" s="638"/>
      <c r="I8" s="644"/>
      <c r="J8" s="644"/>
      <c r="K8" s="638"/>
      <c r="L8" s="638"/>
      <c r="M8" s="638"/>
      <c r="N8" s="640"/>
      <c r="O8" s="640"/>
      <c r="P8" s="640"/>
      <c r="Q8" s="642"/>
    </row>
    <row r="9" spans="1:21" ht="68.25" customHeight="1" x14ac:dyDescent="0.25">
      <c r="A9" s="37" t="s">
        <v>23</v>
      </c>
      <c r="B9" s="37" t="s">
        <v>32</v>
      </c>
      <c r="C9" s="37" t="s">
        <v>1672</v>
      </c>
      <c r="D9" s="37">
        <v>214110000</v>
      </c>
      <c r="E9" s="37" t="s">
        <v>1750</v>
      </c>
      <c r="F9" s="127" t="s">
        <v>1673</v>
      </c>
      <c r="G9" s="37" t="s">
        <v>1674</v>
      </c>
      <c r="H9" s="37" t="s">
        <v>1675</v>
      </c>
      <c r="I9" s="169">
        <f>457509005-482752000</f>
        <v>-25242995</v>
      </c>
      <c r="J9" s="168"/>
      <c r="K9" s="37" t="s">
        <v>1751</v>
      </c>
      <c r="L9" s="37">
        <v>20</v>
      </c>
      <c r="M9" s="37">
        <v>20</v>
      </c>
      <c r="N9" s="37"/>
      <c r="O9" s="37">
        <v>10</v>
      </c>
      <c r="P9" s="170"/>
      <c r="Q9" s="171" t="s">
        <v>1752</v>
      </c>
      <c r="R9" s="73"/>
      <c r="U9" s="7"/>
    </row>
    <row r="10" spans="1:21" ht="110.25" customHeight="1" x14ac:dyDescent="0.25">
      <c r="A10" s="37" t="s">
        <v>483</v>
      </c>
      <c r="B10" s="37" t="s">
        <v>473</v>
      </c>
      <c r="C10" s="37" t="s">
        <v>1683</v>
      </c>
      <c r="D10" s="37">
        <v>242110000</v>
      </c>
      <c r="E10" s="37" t="s">
        <v>1753</v>
      </c>
      <c r="F10" s="127" t="s">
        <v>1684</v>
      </c>
      <c r="G10" s="37" t="s">
        <v>1685</v>
      </c>
      <c r="H10" s="37" t="s">
        <v>1686</v>
      </c>
      <c r="I10" s="40">
        <f>3104985195-1610209000-3295000000</f>
        <v>-1800223805</v>
      </c>
      <c r="J10" s="168"/>
      <c r="K10" s="37" t="s">
        <v>1754</v>
      </c>
      <c r="L10" s="37">
        <v>427</v>
      </c>
      <c r="M10" s="37">
        <v>427</v>
      </c>
      <c r="N10" s="36"/>
      <c r="O10" s="172">
        <v>200</v>
      </c>
      <c r="P10" s="36"/>
      <c r="Q10" s="173" t="s">
        <v>1755</v>
      </c>
      <c r="R10" s="73"/>
      <c r="U10" s="7"/>
    </row>
    <row r="11" spans="1:21" ht="180" x14ac:dyDescent="0.25">
      <c r="A11" s="37"/>
      <c r="B11" s="37"/>
      <c r="C11" s="37"/>
      <c r="D11" s="37"/>
      <c r="E11" s="37"/>
      <c r="F11" s="127"/>
      <c r="G11" s="37"/>
      <c r="H11" s="37"/>
      <c r="I11" s="37"/>
      <c r="J11" s="170"/>
      <c r="K11" s="37" t="s">
        <v>1756</v>
      </c>
      <c r="L11" s="37">
        <v>692</v>
      </c>
      <c r="M11" s="37">
        <v>692</v>
      </c>
      <c r="N11" s="36"/>
      <c r="O11" s="36">
        <v>704</v>
      </c>
      <c r="P11" s="36"/>
      <c r="Q11" s="36" t="s">
        <v>1757</v>
      </c>
      <c r="R11" s="73"/>
      <c r="U11" s="7"/>
    </row>
    <row r="12" spans="1:21" ht="255" x14ac:dyDescent="0.25">
      <c r="A12" s="37"/>
      <c r="B12" s="37"/>
      <c r="C12" s="37"/>
      <c r="D12" s="37"/>
      <c r="E12" s="37"/>
      <c r="F12" s="127"/>
      <c r="G12" s="37"/>
      <c r="H12" s="37"/>
      <c r="I12" s="37"/>
      <c r="J12" s="37"/>
      <c r="K12" s="37" t="s">
        <v>1758</v>
      </c>
      <c r="L12" s="37">
        <v>35</v>
      </c>
      <c r="M12" s="37">
        <v>35</v>
      </c>
      <c r="N12" s="36"/>
      <c r="O12" s="36">
        <v>0</v>
      </c>
      <c r="P12" s="36"/>
      <c r="Q12" s="173" t="s">
        <v>1759</v>
      </c>
      <c r="R12" s="73"/>
      <c r="U12" s="7"/>
    </row>
    <row r="13" spans="1:21" ht="93.75" customHeight="1" x14ac:dyDescent="0.25">
      <c r="A13" s="37" t="s">
        <v>483</v>
      </c>
      <c r="B13" s="37" t="s">
        <v>473</v>
      </c>
      <c r="C13" s="37" t="s">
        <v>1683</v>
      </c>
      <c r="D13" s="37">
        <v>242120000</v>
      </c>
      <c r="E13" s="37" t="s">
        <v>1760</v>
      </c>
      <c r="F13" s="127" t="s">
        <v>1715</v>
      </c>
      <c r="G13" s="37" t="s">
        <v>1716</v>
      </c>
      <c r="H13" s="37" t="s">
        <v>1717</v>
      </c>
      <c r="I13" s="40">
        <f>864394704-946108000</f>
        <v>-81713296</v>
      </c>
      <c r="J13" s="37"/>
      <c r="K13" s="37" t="s">
        <v>1761</v>
      </c>
      <c r="L13" s="37">
        <v>26</v>
      </c>
      <c r="M13" s="37">
        <v>26</v>
      </c>
      <c r="N13" s="36"/>
      <c r="O13" s="36">
        <v>15</v>
      </c>
      <c r="P13" s="36"/>
      <c r="Q13" s="133" t="s">
        <v>1762</v>
      </c>
      <c r="R13" s="73"/>
      <c r="U13" s="7"/>
    </row>
    <row r="14" spans="1:21" ht="110.25" customHeight="1" x14ac:dyDescent="0.25">
      <c r="A14" s="37" t="s">
        <v>483</v>
      </c>
      <c r="B14" s="37" t="s">
        <v>473</v>
      </c>
      <c r="C14" s="37" t="s">
        <v>1683</v>
      </c>
      <c r="D14" s="37">
        <v>242130000</v>
      </c>
      <c r="E14" s="37" t="s">
        <v>1763</v>
      </c>
      <c r="F14" s="127" t="s">
        <v>1720</v>
      </c>
      <c r="G14" s="37" t="s">
        <v>1721</v>
      </c>
      <c r="H14" s="37" t="s">
        <v>1722</v>
      </c>
      <c r="I14" s="40">
        <f>12963537-125157000</f>
        <v>-112193463</v>
      </c>
      <c r="J14" s="37"/>
      <c r="K14" s="37" t="s">
        <v>1764</v>
      </c>
      <c r="L14" s="37">
        <v>7</v>
      </c>
      <c r="M14" s="174"/>
      <c r="N14" s="36"/>
      <c r="O14" s="174"/>
      <c r="P14" s="36"/>
      <c r="Q14" s="116" t="s">
        <v>1765</v>
      </c>
      <c r="R14" s="73"/>
      <c r="U14" s="7"/>
    </row>
    <row r="15" spans="1:21" ht="88.5" customHeight="1" x14ac:dyDescent="0.25">
      <c r="A15" s="37"/>
      <c r="B15" s="37"/>
      <c r="C15" s="37"/>
      <c r="D15" s="37"/>
      <c r="E15" s="37"/>
      <c r="F15" s="127"/>
      <c r="G15" s="37"/>
      <c r="H15" s="37"/>
      <c r="I15" s="37"/>
      <c r="J15" s="37"/>
      <c r="K15" s="37" t="s">
        <v>1766</v>
      </c>
      <c r="L15" s="37">
        <v>1536</v>
      </c>
      <c r="M15" s="174"/>
      <c r="N15" s="36"/>
      <c r="O15" s="174"/>
      <c r="P15" s="36"/>
      <c r="Q15" s="116" t="s">
        <v>1765</v>
      </c>
      <c r="R15" s="73"/>
      <c r="U15" s="7"/>
    </row>
    <row r="16" spans="1:21" ht="95.25" customHeight="1" x14ac:dyDescent="0.25">
      <c r="A16" s="37" t="s">
        <v>483</v>
      </c>
      <c r="B16" s="37" t="s">
        <v>473</v>
      </c>
      <c r="C16" s="37" t="s">
        <v>1725</v>
      </c>
      <c r="D16" s="37">
        <v>242210000</v>
      </c>
      <c r="E16" s="37" t="s">
        <v>1767</v>
      </c>
      <c r="F16" s="127" t="s">
        <v>1726</v>
      </c>
      <c r="G16" s="37" t="s">
        <v>1727</v>
      </c>
      <c r="H16" s="37" t="s">
        <v>1728</v>
      </c>
      <c r="I16" s="40">
        <f>151289845-171982000</f>
        <v>-20692155</v>
      </c>
      <c r="J16" s="37"/>
      <c r="K16" s="37" t="s">
        <v>1768</v>
      </c>
      <c r="L16" s="37">
        <v>10</v>
      </c>
      <c r="M16" s="37">
        <v>10</v>
      </c>
      <c r="N16" s="36"/>
      <c r="O16" s="36">
        <v>7</v>
      </c>
      <c r="P16" s="36"/>
      <c r="Q16" s="133" t="s">
        <v>1769</v>
      </c>
      <c r="R16" s="73"/>
      <c r="U16" s="7"/>
    </row>
    <row r="17" spans="1:21" ht="96" customHeight="1" x14ac:dyDescent="0.25">
      <c r="A17" s="37" t="s">
        <v>483</v>
      </c>
      <c r="B17" s="37" t="s">
        <v>533</v>
      </c>
      <c r="C17" s="37" t="s">
        <v>1737</v>
      </c>
      <c r="D17" s="37">
        <v>245510000</v>
      </c>
      <c r="E17" s="37" t="s">
        <v>1770</v>
      </c>
      <c r="F17" s="127" t="s">
        <v>1738</v>
      </c>
      <c r="G17" s="37" t="s">
        <v>1739</v>
      </c>
      <c r="H17" s="37" t="s">
        <v>1740</v>
      </c>
      <c r="I17" s="40">
        <f>1018590929-1103792000</f>
        <v>-85201071</v>
      </c>
      <c r="J17" s="37"/>
      <c r="K17" s="37" t="s">
        <v>1771</v>
      </c>
      <c r="L17" s="37">
        <v>55800</v>
      </c>
      <c r="M17" s="37">
        <v>55800</v>
      </c>
      <c r="N17" s="36"/>
      <c r="O17" s="39">
        <v>6580</v>
      </c>
      <c r="P17" s="36"/>
      <c r="Q17" s="133" t="s">
        <v>1772</v>
      </c>
      <c r="R17" s="73"/>
      <c r="U17" s="7"/>
    </row>
  </sheetData>
  <sheetProtection algorithmName="SHA-512" hashValue="UAyi2Pgcv1heOir8Aw/ebgUC9UOnEkGUvRz4s8lxf6X2zyLniWO80LEJWJ1UNCwEU3DjjpPoWEFN5vSsRksXaA==" saltValue="OHL0K4hG3J3QX8eW5S39LA=="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U4" zoomScale="90" zoomScaleNormal="90" workbookViewId="0">
      <pane ySplit="5" topLeftCell="A63" activePane="bottomLeft" state="frozen"/>
      <selection activeCell="A4" sqref="A4"/>
      <selection pane="bottomLeft" activeCell="AQ67" sqref="AQ67"/>
    </sheetView>
  </sheetViews>
  <sheetFormatPr baseColWidth="10" defaultRowHeight="15" x14ac:dyDescent="0.25"/>
  <cols>
    <col min="1" max="1" width="12.7109375" style="1" customWidth="1"/>
    <col min="2" max="2" width="15.140625" style="1" customWidth="1"/>
    <col min="3" max="3" width="19" style="1" customWidth="1"/>
    <col min="4" max="4" width="14.85546875" style="1" customWidth="1"/>
    <col min="5" max="5" width="15" style="1" customWidth="1"/>
    <col min="6" max="6" width="13.42578125" style="1" customWidth="1"/>
    <col min="7" max="7" width="19.14062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2.85546875" style="1" customWidth="1"/>
    <col min="20" max="20" width="20.140625" style="1" customWidth="1"/>
    <col min="21" max="21" width="12.7109375" style="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1" customWidth="1"/>
    <col min="31" max="31" width="11.5703125" style="1" bestFit="1" customWidth="1"/>
    <col min="32" max="32" width="6.42578125" style="1" bestFit="1" customWidth="1"/>
    <col min="33" max="33" width="5.42578125" style="1" bestFit="1" customWidth="1"/>
    <col min="34" max="34" width="15.5703125" style="1" customWidth="1"/>
    <col min="35" max="35" width="5" style="1" bestFit="1" customWidth="1"/>
    <col min="36" max="36" width="4.5703125" style="1" bestFit="1" customWidth="1"/>
    <col min="37" max="37" width="4.140625" style="1" bestFit="1" customWidth="1"/>
    <col min="38" max="38" width="5.85546875" style="1" bestFit="1" customWidth="1"/>
    <col min="39" max="39" width="15.7109375" style="1" customWidth="1"/>
    <col min="40" max="40" width="6.5703125" style="1" bestFit="1" customWidth="1"/>
    <col min="41" max="41" width="8.85546875" style="1" bestFit="1" customWidth="1"/>
    <col min="42" max="42" width="15.5703125" style="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1671</v>
      </c>
      <c r="D5" s="175"/>
      <c r="E5" s="175"/>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58.5" customHeight="1" x14ac:dyDescent="0.25">
      <c r="A9" s="28" t="s">
        <v>23</v>
      </c>
      <c r="B9" s="28" t="s">
        <v>32</v>
      </c>
      <c r="C9" s="28" t="s">
        <v>1672</v>
      </c>
      <c r="D9" s="28">
        <v>214110000</v>
      </c>
      <c r="E9" s="29" t="s">
        <v>1673</v>
      </c>
      <c r="F9" s="28" t="s">
        <v>1674</v>
      </c>
      <c r="G9" s="28" t="s">
        <v>1675</v>
      </c>
      <c r="H9" s="30">
        <v>482752000</v>
      </c>
      <c r="I9" s="32">
        <v>457509005</v>
      </c>
      <c r="J9" s="32"/>
      <c r="K9" s="32">
        <v>0</v>
      </c>
      <c r="L9" s="32">
        <v>216000000</v>
      </c>
      <c r="M9" s="32"/>
      <c r="N9" s="30">
        <f>H9+K9</f>
        <v>482752000</v>
      </c>
      <c r="O9" s="32">
        <f>I9+L9</f>
        <v>673509005</v>
      </c>
      <c r="P9" s="32">
        <f>J9+M9</f>
        <v>0</v>
      </c>
      <c r="Q9" s="32">
        <v>311253977</v>
      </c>
      <c r="R9" s="32">
        <v>84000000</v>
      </c>
      <c r="S9" s="32">
        <f>Q9+R9</f>
        <v>395253977</v>
      </c>
      <c r="T9" s="33">
        <v>0</v>
      </c>
      <c r="U9" s="33">
        <v>0</v>
      </c>
      <c r="V9" s="33">
        <v>0</v>
      </c>
      <c r="W9" s="35"/>
      <c r="X9" s="35"/>
      <c r="Y9" s="35"/>
      <c r="Z9" s="35"/>
      <c r="AA9" s="35">
        <v>0</v>
      </c>
      <c r="AB9" s="35"/>
      <c r="AC9" s="35"/>
      <c r="AD9" s="179" t="s">
        <v>1676</v>
      </c>
      <c r="AE9" s="36"/>
      <c r="AF9" s="37"/>
      <c r="AG9" s="37"/>
      <c r="AH9" s="37"/>
      <c r="AI9" s="37"/>
      <c r="AJ9" s="37"/>
      <c r="AK9" s="37"/>
      <c r="AL9" s="37"/>
      <c r="AM9" s="37"/>
      <c r="AN9" s="37"/>
      <c r="AO9" s="37"/>
      <c r="AP9" s="37"/>
    </row>
    <row r="10" spans="1:42" ht="105" x14ac:dyDescent="0.25">
      <c r="A10" s="28"/>
      <c r="B10" s="28"/>
      <c r="C10" s="28"/>
      <c r="D10" s="28"/>
      <c r="E10" s="29"/>
      <c r="F10" s="28"/>
      <c r="G10" s="28"/>
      <c r="H10" s="30"/>
      <c r="I10" s="39"/>
      <c r="J10" s="39"/>
      <c r="K10" s="39"/>
      <c r="L10" s="39"/>
      <c r="M10" s="39"/>
      <c r="N10" s="30"/>
      <c r="O10" s="32"/>
      <c r="P10" s="32"/>
      <c r="Q10" s="32"/>
      <c r="R10" s="32"/>
      <c r="S10" s="32"/>
      <c r="T10" s="33" t="s">
        <v>1675</v>
      </c>
      <c r="U10" s="33" t="s">
        <v>1677</v>
      </c>
      <c r="V10" s="33">
        <v>1</v>
      </c>
      <c r="W10" s="36"/>
      <c r="X10" s="36"/>
      <c r="Y10" s="36">
        <v>0.5</v>
      </c>
      <c r="Z10" s="36"/>
      <c r="AA10" s="35">
        <v>300</v>
      </c>
      <c r="AB10" s="36">
        <v>150</v>
      </c>
      <c r="AC10" s="36"/>
      <c r="AD10" s="36" t="s">
        <v>1678</v>
      </c>
      <c r="AE10" s="36" t="s">
        <v>192</v>
      </c>
      <c r="AF10" s="37"/>
      <c r="AG10" s="37"/>
      <c r="AH10" s="37" t="s">
        <v>192</v>
      </c>
      <c r="AI10" s="37"/>
      <c r="AJ10" s="37"/>
      <c r="AK10" s="37"/>
      <c r="AL10" s="37"/>
      <c r="AM10" s="37" t="s">
        <v>192</v>
      </c>
      <c r="AN10" s="37"/>
      <c r="AO10" s="37"/>
      <c r="AP10" s="37" t="s">
        <v>192</v>
      </c>
    </row>
    <row r="11" spans="1:42" x14ac:dyDescent="0.25">
      <c r="A11" s="28"/>
      <c r="B11" s="28"/>
      <c r="C11" s="28"/>
      <c r="D11" s="28"/>
      <c r="E11" s="29"/>
      <c r="F11" s="28"/>
      <c r="G11" s="28"/>
      <c r="H11" s="30"/>
      <c r="I11" s="39"/>
      <c r="J11" s="39"/>
      <c r="K11" s="39"/>
      <c r="L11" s="39"/>
      <c r="M11" s="39"/>
      <c r="N11" s="30"/>
      <c r="O11" s="32"/>
      <c r="P11" s="32"/>
      <c r="Q11" s="32"/>
      <c r="R11" s="32"/>
      <c r="S11" s="32"/>
      <c r="T11" s="33"/>
      <c r="U11" s="33"/>
      <c r="V11" s="33"/>
      <c r="W11" s="36"/>
      <c r="X11" s="36"/>
      <c r="Y11" s="36"/>
      <c r="Z11" s="36"/>
      <c r="AA11" s="35">
        <v>0</v>
      </c>
      <c r="AB11" s="36"/>
      <c r="AC11" s="36"/>
      <c r="AD11" s="36"/>
      <c r="AE11" s="36">
        <v>0</v>
      </c>
      <c r="AF11" s="37"/>
      <c r="AG11" s="37"/>
      <c r="AH11" s="37">
        <v>0</v>
      </c>
      <c r="AI11" s="37"/>
      <c r="AJ11" s="37"/>
      <c r="AK11" s="37"/>
      <c r="AL11" s="37"/>
      <c r="AM11" s="37">
        <v>0</v>
      </c>
      <c r="AN11" s="37"/>
      <c r="AO11" s="37"/>
      <c r="AP11" s="37">
        <v>0</v>
      </c>
    </row>
    <row r="12" spans="1:42" ht="24" x14ac:dyDescent="0.25">
      <c r="A12" s="28"/>
      <c r="B12" s="28"/>
      <c r="C12" s="28"/>
      <c r="D12" s="28"/>
      <c r="E12" s="29"/>
      <c r="F12" s="28"/>
      <c r="G12" s="28"/>
      <c r="H12" s="30"/>
      <c r="I12" s="39"/>
      <c r="J12" s="39"/>
      <c r="K12" s="39"/>
      <c r="L12" s="39"/>
      <c r="M12" s="39"/>
      <c r="N12" s="30"/>
      <c r="O12" s="32"/>
      <c r="P12" s="32"/>
      <c r="Q12" s="32"/>
      <c r="R12" s="32"/>
      <c r="S12" s="32"/>
      <c r="T12" s="33" t="s">
        <v>1679</v>
      </c>
      <c r="U12" s="33" t="s">
        <v>1677</v>
      </c>
      <c r="V12" s="33">
        <v>1</v>
      </c>
      <c r="W12" s="36"/>
      <c r="X12" s="36"/>
      <c r="Y12" s="36">
        <v>0.5</v>
      </c>
      <c r="Z12" s="36"/>
      <c r="AA12" s="35">
        <v>365</v>
      </c>
      <c r="AB12" s="36">
        <v>182</v>
      </c>
      <c r="AC12" s="36"/>
      <c r="AD12" s="36"/>
      <c r="AE12" s="36" t="s">
        <v>192</v>
      </c>
      <c r="AF12" s="37"/>
      <c r="AG12" s="37"/>
      <c r="AH12" s="37" t="s">
        <v>192</v>
      </c>
      <c r="AI12" s="37"/>
      <c r="AJ12" s="37"/>
      <c r="AK12" s="37"/>
      <c r="AL12" s="37"/>
      <c r="AM12" s="37" t="s">
        <v>192</v>
      </c>
      <c r="AN12" s="37"/>
      <c r="AO12" s="37"/>
      <c r="AP12" s="37" t="s">
        <v>192</v>
      </c>
    </row>
    <row r="13" spans="1:42" x14ac:dyDescent="0.25">
      <c r="A13" s="28"/>
      <c r="B13" s="28"/>
      <c r="C13" s="28"/>
      <c r="D13" s="28"/>
      <c r="E13" s="29"/>
      <c r="F13" s="28"/>
      <c r="G13" s="28"/>
      <c r="H13" s="30"/>
      <c r="I13" s="39"/>
      <c r="J13" s="39"/>
      <c r="K13" s="39"/>
      <c r="L13" s="39"/>
      <c r="M13" s="39"/>
      <c r="N13" s="30"/>
      <c r="O13" s="32"/>
      <c r="P13" s="32"/>
      <c r="Q13" s="32"/>
      <c r="R13" s="32"/>
      <c r="S13" s="32"/>
      <c r="T13" s="33"/>
      <c r="U13" s="33"/>
      <c r="V13" s="33"/>
      <c r="W13" s="36"/>
      <c r="X13" s="36"/>
      <c r="Y13" s="36"/>
      <c r="Z13" s="36"/>
      <c r="AA13" s="35">
        <v>0</v>
      </c>
      <c r="AB13" s="36"/>
      <c r="AC13" s="36"/>
      <c r="AD13" s="36"/>
      <c r="AE13" s="36">
        <v>0</v>
      </c>
      <c r="AF13" s="37"/>
      <c r="AG13" s="37"/>
      <c r="AH13" s="37">
        <v>0</v>
      </c>
      <c r="AI13" s="37"/>
      <c r="AJ13" s="37"/>
      <c r="AK13" s="37"/>
      <c r="AL13" s="37"/>
      <c r="AM13" s="37">
        <v>0</v>
      </c>
      <c r="AN13" s="37"/>
      <c r="AO13" s="37"/>
      <c r="AP13" s="37">
        <v>0</v>
      </c>
    </row>
    <row r="14" spans="1:42" ht="45" x14ac:dyDescent="0.25">
      <c r="A14" s="28"/>
      <c r="B14" s="28"/>
      <c r="C14" s="28"/>
      <c r="D14" s="28"/>
      <c r="E14" s="29"/>
      <c r="F14" s="28"/>
      <c r="G14" s="28"/>
      <c r="H14" s="30"/>
      <c r="I14" s="39"/>
      <c r="J14" s="39"/>
      <c r="K14" s="39"/>
      <c r="L14" s="39"/>
      <c r="M14" s="39"/>
      <c r="N14" s="30"/>
      <c r="O14" s="32"/>
      <c r="P14" s="32"/>
      <c r="Q14" s="32"/>
      <c r="R14" s="32"/>
      <c r="S14" s="32"/>
      <c r="T14" s="33" t="s">
        <v>1680</v>
      </c>
      <c r="U14" s="33" t="s">
        <v>1677</v>
      </c>
      <c r="V14" s="33">
        <v>1</v>
      </c>
      <c r="W14" s="36"/>
      <c r="X14" s="36"/>
      <c r="Y14" s="36">
        <v>0</v>
      </c>
      <c r="Z14" s="36"/>
      <c r="AA14" s="35">
        <v>180</v>
      </c>
      <c r="AB14" s="36">
        <v>90</v>
      </c>
      <c r="AC14" s="36"/>
      <c r="AD14" s="36" t="s">
        <v>1681</v>
      </c>
      <c r="AE14" s="36" t="s">
        <v>192</v>
      </c>
      <c r="AF14" s="37"/>
      <c r="AG14" s="37"/>
      <c r="AH14" s="37" t="s">
        <v>192</v>
      </c>
      <c r="AI14" s="37"/>
      <c r="AJ14" s="37"/>
      <c r="AK14" s="37"/>
      <c r="AL14" s="37"/>
      <c r="AM14" s="37" t="s">
        <v>192</v>
      </c>
      <c r="AN14" s="37"/>
      <c r="AO14" s="37"/>
      <c r="AP14" s="37" t="s">
        <v>192</v>
      </c>
    </row>
    <row r="15" spans="1:42" ht="24" x14ac:dyDescent="0.25">
      <c r="A15" s="28"/>
      <c r="B15" s="28"/>
      <c r="C15" s="28"/>
      <c r="D15" s="28"/>
      <c r="E15" s="29"/>
      <c r="F15" s="28"/>
      <c r="G15" s="28"/>
      <c r="H15" s="30"/>
      <c r="I15" s="39"/>
      <c r="J15" s="39"/>
      <c r="K15" s="39"/>
      <c r="L15" s="39"/>
      <c r="M15" s="39"/>
      <c r="N15" s="30"/>
      <c r="O15" s="32"/>
      <c r="P15" s="32"/>
      <c r="Q15" s="32"/>
      <c r="R15" s="32"/>
      <c r="S15" s="32"/>
      <c r="T15" s="33" t="s">
        <v>1682</v>
      </c>
      <c r="U15" s="33" t="s">
        <v>1677</v>
      </c>
      <c r="V15" s="33">
        <v>1</v>
      </c>
      <c r="W15" s="36"/>
      <c r="X15" s="36"/>
      <c r="Y15" s="36">
        <v>0.5</v>
      </c>
      <c r="Z15" s="36"/>
      <c r="AA15" s="35">
        <v>300</v>
      </c>
      <c r="AB15" s="36">
        <v>150</v>
      </c>
      <c r="AC15" s="36"/>
      <c r="AD15" s="36"/>
      <c r="AE15" s="36" t="s">
        <v>192</v>
      </c>
      <c r="AF15" s="37"/>
      <c r="AG15" s="37"/>
      <c r="AH15" s="37" t="s">
        <v>192</v>
      </c>
      <c r="AI15" s="37"/>
      <c r="AJ15" s="37"/>
      <c r="AK15" s="37"/>
      <c r="AL15" s="37"/>
      <c r="AM15" s="37" t="s">
        <v>192</v>
      </c>
      <c r="AN15" s="37"/>
      <c r="AO15" s="37"/>
      <c r="AP15" s="37" t="s">
        <v>192</v>
      </c>
    </row>
    <row r="16" spans="1:42" x14ac:dyDescent="0.25">
      <c r="A16" s="28"/>
      <c r="B16" s="28"/>
      <c r="C16" s="28"/>
      <c r="D16" s="28"/>
      <c r="E16" s="29"/>
      <c r="F16" s="28"/>
      <c r="G16" s="28"/>
      <c r="H16" s="30"/>
      <c r="I16" s="39"/>
      <c r="J16" s="39"/>
      <c r="K16" s="39"/>
      <c r="L16" s="39"/>
      <c r="M16" s="39"/>
      <c r="N16" s="30"/>
      <c r="O16" s="32"/>
      <c r="P16" s="32"/>
      <c r="Q16" s="32"/>
      <c r="R16" s="32"/>
      <c r="S16" s="32"/>
      <c r="T16" s="33"/>
      <c r="U16" s="33"/>
      <c r="V16" s="33"/>
      <c r="W16" s="36"/>
      <c r="X16" s="36"/>
      <c r="Y16" s="36"/>
      <c r="Z16" s="36"/>
      <c r="AA16" s="35">
        <v>0</v>
      </c>
      <c r="AB16" s="36"/>
      <c r="AC16" s="36"/>
      <c r="AD16" s="36"/>
      <c r="AE16" s="36">
        <v>0</v>
      </c>
      <c r="AF16" s="37"/>
      <c r="AG16" s="37"/>
      <c r="AH16" s="37">
        <v>0</v>
      </c>
      <c r="AI16" s="37"/>
      <c r="AJ16" s="37"/>
      <c r="AK16" s="37"/>
      <c r="AL16" s="37"/>
      <c r="AM16" s="37">
        <v>0</v>
      </c>
      <c r="AN16" s="37"/>
      <c r="AO16" s="37"/>
      <c r="AP16" s="37">
        <v>0</v>
      </c>
    </row>
    <row r="17" spans="1:42" ht="96" x14ac:dyDescent="0.25">
      <c r="A17" s="28" t="s">
        <v>483</v>
      </c>
      <c r="B17" s="28" t="s">
        <v>473</v>
      </c>
      <c r="C17" s="28" t="s">
        <v>1683</v>
      </c>
      <c r="D17" s="28">
        <v>242110000</v>
      </c>
      <c r="E17" s="29" t="s">
        <v>1684</v>
      </c>
      <c r="F17" s="28" t="s">
        <v>1685</v>
      </c>
      <c r="G17" s="28" t="s">
        <v>1686</v>
      </c>
      <c r="H17" s="30">
        <v>4905209000</v>
      </c>
      <c r="I17" s="39">
        <v>3104985195</v>
      </c>
      <c r="J17" s="39"/>
      <c r="K17" s="39"/>
      <c r="L17" s="39">
        <v>0</v>
      </c>
      <c r="M17" s="39"/>
      <c r="N17" s="30">
        <f t="shared" ref="N17:P60" si="0">H17+K17</f>
        <v>4905209000</v>
      </c>
      <c r="O17" s="32">
        <f t="shared" si="0"/>
        <v>3104985195</v>
      </c>
      <c r="P17" s="32">
        <f t="shared" si="0"/>
        <v>0</v>
      </c>
      <c r="Q17" s="32">
        <v>2010977848</v>
      </c>
      <c r="R17" s="32"/>
      <c r="S17" s="32">
        <f t="shared" ref="S17:S60" si="1">Q17+R17</f>
        <v>2010977848</v>
      </c>
      <c r="T17" s="33"/>
      <c r="U17" s="33"/>
      <c r="V17" s="33"/>
      <c r="W17" s="36"/>
      <c r="X17" s="36"/>
      <c r="Y17" s="36"/>
      <c r="Z17" s="36"/>
      <c r="AA17" s="35">
        <v>0</v>
      </c>
      <c r="AB17" s="36"/>
      <c r="AC17" s="36"/>
      <c r="AD17" s="36"/>
      <c r="AE17" s="36">
        <v>0</v>
      </c>
      <c r="AF17" s="37"/>
      <c r="AG17" s="37"/>
      <c r="AH17" s="37">
        <v>0</v>
      </c>
      <c r="AI17" s="37"/>
      <c r="AJ17" s="37"/>
      <c r="AK17" s="37"/>
      <c r="AL17" s="37"/>
      <c r="AM17" s="37">
        <v>0</v>
      </c>
      <c r="AN17" s="37"/>
      <c r="AO17" s="37"/>
      <c r="AP17" s="37">
        <v>0</v>
      </c>
    </row>
    <row r="18" spans="1:42" ht="60" x14ac:dyDescent="0.25">
      <c r="A18" s="28"/>
      <c r="B18" s="28"/>
      <c r="C18" s="28"/>
      <c r="D18" s="28"/>
      <c r="E18" s="29"/>
      <c r="F18" s="28"/>
      <c r="G18" s="28"/>
      <c r="H18" s="30"/>
      <c r="I18" s="39"/>
      <c r="J18" s="39"/>
      <c r="K18" s="39"/>
      <c r="L18" s="39"/>
      <c r="M18" s="39"/>
      <c r="N18" s="30"/>
      <c r="O18" s="32"/>
      <c r="P18" s="32"/>
      <c r="Q18" s="32"/>
      <c r="R18" s="32"/>
      <c r="S18" s="32"/>
      <c r="T18" s="33" t="s">
        <v>1687</v>
      </c>
      <c r="U18" s="33" t="s">
        <v>1677</v>
      </c>
      <c r="V18" s="33">
        <v>100</v>
      </c>
      <c r="W18" s="36">
        <v>122</v>
      </c>
      <c r="X18" s="36"/>
      <c r="Y18" s="36">
        <v>0</v>
      </c>
      <c r="Z18" s="36"/>
      <c r="AA18" s="35">
        <v>300</v>
      </c>
      <c r="AB18" s="36">
        <v>150</v>
      </c>
      <c r="AC18" s="36"/>
      <c r="AD18" s="36" t="s">
        <v>1688</v>
      </c>
      <c r="AE18" s="36" t="s">
        <v>192</v>
      </c>
      <c r="AF18" s="37"/>
      <c r="AG18" s="37"/>
      <c r="AH18" s="37" t="s">
        <v>192</v>
      </c>
      <c r="AI18" s="37"/>
      <c r="AJ18" s="37"/>
      <c r="AK18" s="37"/>
      <c r="AL18" s="37"/>
      <c r="AM18" s="37" t="s">
        <v>192</v>
      </c>
      <c r="AN18" s="37"/>
      <c r="AO18" s="37"/>
      <c r="AP18" s="37" t="s">
        <v>192</v>
      </c>
    </row>
    <row r="19" spans="1:42" ht="75" x14ac:dyDescent="0.25">
      <c r="A19" s="28"/>
      <c r="B19" s="28"/>
      <c r="C19" s="28"/>
      <c r="D19" s="28"/>
      <c r="E19" s="29"/>
      <c r="F19" s="28"/>
      <c r="G19" s="28"/>
      <c r="H19" s="30"/>
      <c r="I19" s="39"/>
      <c r="J19" s="39"/>
      <c r="K19" s="39"/>
      <c r="L19" s="39"/>
      <c r="M19" s="39"/>
      <c r="N19" s="30"/>
      <c r="O19" s="32"/>
      <c r="P19" s="32"/>
      <c r="Q19" s="32"/>
      <c r="R19" s="32"/>
      <c r="S19" s="32"/>
      <c r="T19" s="33" t="s">
        <v>1689</v>
      </c>
      <c r="U19" s="33" t="s">
        <v>1677</v>
      </c>
      <c r="V19" s="33">
        <v>1</v>
      </c>
      <c r="W19" s="36"/>
      <c r="X19" s="36"/>
      <c r="Y19" s="36">
        <v>0.5</v>
      </c>
      <c r="Z19" s="36"/>
      <c r="AA19" s="35">
        <v>300</v>
      </c>
      <c r="AB19" s="36">
        <v>150</v>
      </c>
      <c r="AC19" s="36"/>
      <c r="AD19" s="36" t="s">
        <v>1690</v>
      </c>
      <c r="AE19" s="36" t="s">
        <v>192</v>
      </c>
      <c r="AF19" s="37"/>
      <c r="AG19" s="37"/>
      <c r="AH19" s="37" t="s">
        <v>192</v>
      </c>
      <c r="AI19" s="37"/>
      <c r="AJ19" s="37"/>
      <c r="AK19" s="37"/>
      <c r="AL19" s="37"/>
      <c r="AM19" s="37" t="s">
        <v>192</v>
      </c>
      <c r="AN19" s="37"/>
      <c r="AO19" s="37"/>
      <c r="AP19" s="37" t="s">
        <v>192</v>
      </c>
    </row>
    <row r="20" spans="1:42" ht="120" x14ac:dyDescent="0.25">
      <c r="A20" s="28"/>
      <c r="B20" s="28"/>
      <c r="C20" s="28"/>
      <c r="D20" s="28"/>
      <c r="E20" s="29"/>
      <c r="F20" s="28"/>
      <c r="G20" s="28"/>
      <c r="H20" s="30"/>
      <c r="I20" s="39"/>
      <c r="J20" s="39"/>
      <c r="K20" s="39"/>
      <c r="L20" s="39"/>
      <c r="M20" s="39"/>
      <c r="N20" s="30"/>
      <c r="O20" s="32"/>
      <c r="P20" s="32"/>
      <c r="Q20" s="32"/>
      <c r="R20" s="32"/>
      <c r="S20" s="32"/>
      <c r="T20" s="33" t="s">
        <v>1691</v>
      </c>
      <c r="U20" s="33" t="s">
        <v>1677</v>
      </c>
      <c r="V20" s="33">
        <v>1</v>
      </c>
      <c r="W20" s="36"/>
      <c r="X20" s="36"/>
      <c r="Y20" s="36">
        <v>0.5</v>
      </c>
      <c r="Z20" s="36"/>
      <c r="AA20" s="35">
        <v>300</v>
      </c>
      <c r="AB20" s="36">
        <v>150</v>
      </c>
      <c r="AC20" s="36"/>
      <c r="AD20" s="36" t="s">
        <v>1692</v>
      </c>
      <c r="AE20" s="36" t="s">
        <v>192</v>
      </c>
      <c r="AF20" s="37"/>
      <c r="AG20" s="37"/>
      <c r="AH20" s="37" t="s">
        <v>192</v>
      </c>
      <c r="AI20" s="37"/>
      <c r="AJ20" s="37"/>
      <c r="AK20" s="37"/>
      <c r="AL20" s="37"/>
      <c r="AM20" s="37" t="s">
        <v>192</v>
      </c>
      <c r="AN20" s="37"/>
      <c r="AO20" s="37"/>
      <c r="AP20" s="37" t="s">
        <v>192</v>
      </c>
    </row>
    <row r="21" spans="1:42" ht="120" x14ac:dyDescent="0.25">
      <c r="A21" s="28"/>
      <c r="B21" s="28"/>
      <c r="C21" s="28"/>
      <c r="D21" s="28"/>
      <c r="E21" s="29"/>
      <c r="F21" s="28"/>
      <c r="G21" s="28"/>
      <c r="H21" s="30"/>
      <c r="I21" s="39"/>
      <c r="J21" s="39"/>
      <c r="K21" s="39"/>
      <c r="L21" s="39"/>
      <c r="M21" s="39"/>
      <c r="N21" s="30"/>
      <c r="O21" s="32"/>
      <c r="P21" s="32"/>
      <c r="Q21" s="32"/>
      <c r="R21" s="32"/>
      <c r="S21" s="32"/>
      <c r="T21" s="33" t="s">
        <v>1693</v>
      </c>
      <c r="U21" s="33" t="s">
        <v>1677</v>
      </c>
      <c r="V21" s="33">
        <v>8</v>
      </c>
      <c r="W21" s="36"/>
      <c r="X21" s="36"/>
      <c r="Y21" s="36">
        <v>8</v>
      </c>
      <c r="Z21" s="36"/>
      <c r="AA21" s="35">
        <v>300</v>
      </c>
      <c r="AB21" s="36">
        <v>150</v>
      </c>
      <c r="AC21" s="36"/>
      <c r="AD21" s="36" t="s">
        <v>1694</v>
      </c>
      <c r="AE21" s="36" t="s">
        <v>192</v>
      </c>
      <c r="AF21" s="37"/>
      <c r="AG21" s="37"/>
      <c r="AH21" s="37" t="s">
        <v>192</v>
      </c>
      <c r="AI21" s="37"/>
      <c r="AJ21" s="37"/>
      <c r="AK21" s="37"/>
      <c r="AL21" s="37"/>
      <c r="AM21" s="37" t="s">
        <v>192</v>
      </c>
      <c r="AN21" s="37"/>
      <c r="AO21" s="37"/>
      <c r="AP21" s="37" t="s">
        <v>192</v>
      </c>
    </row>
    <row r="22" spans="1:42" ht="150" x14ac:dyDescent="0.25">
      <c r="A22" s="28"/>
      <c r="B22" s="28"/>
      <c r="C22" s="28"/>
      <c r="D22" s="28"/>
      <c r="E22" s="29"/>
      <c r="F22" s="28"/>
      <c r="G22" s="28"/>
      <c r="H22" s="30"/>
      <c r="I22" s="39"/>
      <c r="J22" s="39"/>
      <c r="K22" s="39"/>
      <c r="L22" s="39"/>
      <c r="M22" s="39"/>
      <c r="N22" s="30"/>
      <c r="O22" s="32"/>
      <c r="P22" s="32"/>
      <c r="Q22" s="32"/>
      <c r="R22" s="32"/>
      <c r="S22" s="32"/>
      <c r="T22" s="33" t="s">
        <v>1695</v>
      </c>
      <c r="U22" s="33" t="s">
        <v>1677</v>
      </c>
      <c r="V22" s="33">
        <v>1</v>
      </c>
      <c r="W22" s="36"/>
      <c r="X22" s="36"/>
      <c r="Y22" s="36">
        <v>0.2</v>
      </c>
      <c r="Z22" s="36"/>
      <c r="AA22" s="35">
        <v>300</v>
      </c>
      <c r="AB22" s="36">
        <v>60</v>
      </c>
      <c r="AC22" s="36"/>
      <c r="AD22" s="36" t="s">
        <v>1696</v>
      </c>
      <c r="AE22" s="36" t="s">
        <v>192</v>
      </c>
      <c r="AF22" s="37"/>
      <c r="AG22" s="37"/>
      <c r="AH22" s="37" t="s">
        <v>192</v>
      </c>
      <c r="AI22" s="37"/>
      <c r="AJ22" s="37"/>
      <c r="AK22" s="37"/>
      <c r="AL22" s="37"/>
      <c r="AM22" s="37" t="s">
        <v>192</v>
      </c>
      <c r="AN22" s="37"/>
      <c r="AO22" s="37"/>
      <c r="AP22" s="37" t="s">
        <v>192</v>
      </c>
    </row>
    <row r="23" spans="1:42" ht="96" x14ac:dyDescent="0.25">
      <c r="A23" s="28"/>
      <c r="B23" s="28"/>
      <c r="C23" s="28"/>
      <c r="D23" s="28"/>
      <c r="E23" s="29"/>
      <c r="F23" s="28"/>
      <c r="G23" s="28"/>
      <c r="H23" s="30"/>
      <c r="I23" s="39"/>
      <c r="J23" s="39"/>
      <c r="K23" s="39"/>
      <c r="L23" s="39"/>
      <c r="M23" s="39"/>
      <c r="N23" s="30"/>
      <c r="O23" s="32"/>
      <c r="P23" s="32"/>
      <c r="Q23" s="32"/>
      <c r="R23" s="32"/>
      <c r="S23" s="32"/>
      <c r="T23" s="33" t="s">
        <v>1697</v>
      </c>
      <c r="U23" s="33" t="s">
        <v>1677</v>
      </c>
      <c r="V23" s="33">
        <v>1</v>
      </c>
      <c r="W23" s="36"/>
      <c r="X23" s="36"/>
      <c r="Y23" s="36">
        <v>0</v>
      </c>
      <c r="Z23" s="36"/>
      <c r="AA23" s="35">
        <v>300</v>
      </c>
      <c r="AB23" s="36">
        <v>0</v>
      </c>
      <c r="AC23" s="36"/>
      <c r="AD23" s="36" t="s">
        <v>1698</v>
      </c>
      <c r="AE23" s="36" t="s">
        <v>192</v>
      </c>
      <c r="AF23" s="37"/>
      <c r="AG23" s="37"/>
      <c r="AH23" s="37" t="s">
        <v>192</v>
      </c>
      <c r="AI23" s="37"/>
      <c r="AJ23" s="37"/>
      <c r="AK23" s="37"/>
      <c r="AL23" s="37"/>
      <c r="AM23" s="37" t="s">
        <v>192</v>
      </c>
      <c r="AN23" s="37"/>
      <c r="AO23" s="37"/>
      <c r="AP23" s="37" t="s">
        <v>192</v>
      </c>
    </row>
    <row r="24" spans="1:42" ht="216" x14ac:dyDescent="0.25">
      <c r="A24" s="28"/>
      <c r="B24" s="28"/>
      <c r="C24" s="28"/>
      <c r="D24" s="28"/>
      <c r="E24" s="29"/>
      <c r="F24" s="28"/>
      <c r="G24" s="28"/>
      <c r="H24" s="30"/>
      <c r="I24" s="39"/>
      <c r="J24" s="39"/>
      <c r="K24" s="39"/>
      <c r="L24" s="39"/>
      <c r="M24" s="39"/>
      <c r="N24" s="30"/>
      <c r="O24" s="32"/>
      <c r="P24" s="32"/>
      <c r="Q24" s="32"/>
      <c r="R24" s="32"/>
      <c r="S24" s="32"/>
      <c r="T24" s="33" t="s">
        <v>1699</v>
      </c>
      <c r="U24" s="33" t="s">
        <v>1677</v>
      </c>
      <c r="V24" s="33">
        <v>50</v>
      </c>
      <c r="W24" s="36"/>
      <c r="X24" s="36"/>
      <c r="Y24" s="36">
        <v>10</v>
      </c>
      <c r="Z24" s="36"/>
      <c r="AA24" s="35">
        <v>300</v>
      </c>
      <c r="AB24" s="36">
        <v>60</v>
      </c>
      <c r="AC24" s="36"/>
      <c r="AD24" s="36" t="s">
        <v>1700</v>
      </c>
      <c r="AE24" s="36" t="s">
        <v>192</v>
      </c>
      <c r="AF24" s="37"/>
      <c r="AG24" s="37"/>
      <c r="AH24" s="37" t="s">
        <v>192</v>
      </c>
      <c r="AI24" s="37"/>
      <c r="AJ24" s="37"/>
      <c r="AK24" s="37"/>
      <c r="AL24" s="37"/>
      <c r="AM24" s="37" t="s">
        <v>192</v>
      </c>
      <c r="AN24" s="37"/>
      <c r="AO24" s="37"/>
      <c r="AP24" s="37" t="s">
        <v>192</v>
      </c>
    </row>
    <row r="25" spans="1:42" ht="96" x14ac:dyDescent="0.25">
      <c r="A25" s="28"/>
      <c r="B25" s="28"/>
      <c r="C25" s="28"/>
      <c r="D25" s="28"/>
      <c r="E25" s="29"/>
      <c r="F25" s="28"/>
      <c r="G25" s="28"/>
      <c r="H25" s="30"/>
      <c r="I25" s="39"/>
      <c r="J25" s="39"/>
      <c r="K25" s="39"/>
      <c r="L25" s="39"/>
      <c r="M25" s="39"/>
      <c r="N25" s="30"/>
      <c r="O25" s="32"/>
      <c r="P25" s="32"/>
      <c r="Q25" s="32"/>
      <c r="R25" s="32"/>
      <c r="S25" s="32"/>
      <c r="T25" s="33" t="s">
        <v>1701</v>
      </c>
      <c r="U25" s="33" t="s">
        <v>1702</v>
      </c>
      <c r="V25" s="33">
        <v>28</v>
      </c>
      <c r="W25" s="36"/>
      <c r="X25" s="36"/>
      <c r="Y25" s="36">
        <v>0</v>
      </c>
      <c r="Z25" s="36"/>
      <c r="AA25" s="35">
        <v>300</v>
      </c>
      <c r="AB25" s="36">
        <v>30</v>
      </c>
      <c r="AC25" s="36"/>
      <c r="AD25" s="36"/>
      <c r="AE25" s="36" t="s">
        <v>192</v>
      </c>
      <c r="AF25" s="37"/>
      <c r="AG25" s="37"/>
      <c r="AH25" s="37" t="s">
        <v>192</v>
      </c>
      <c r="AI25" s="37"/>
      <c r="AJ25" s="37"/>
      <c r="AK25" s="37"/>
      <c r="AL25" s="37"/>
      <c r="AM25" s="37" t="s">
        <v>192</v>
      </c>
      <c r="AN25" s="37"/>
      <c r="AO25" s="37"/>
      <c r="AP25" s="37" t="s">
        <v>192</v>
      </c>
    </row>
    <row r="26" spans="1:42" ht="225" x14ac:dyDescent="0.25">
      <c r="A26" s="28"/>
      <c r="B26" s="28"/>
      <c r="C26" s="28"/>
      <c r="D26" s="28"/>
      <c r="E26" s="29"/>
      <c r="F26" s="28"/>
      <c r="G26" s="28"/>
      <c r="H26" s="30"/>
      <c r="I26" s="39"/>
      <c r="J26" s="39"/>
      <c r="K26" s="39"/>
      <c r="L26" s="39"/>
      <c r="M26" s="39"/>
      <c r="N26" s="30"/>
      <c r="O26" s="32"/>
      <c r="P26" s="32"/>
      <c r="Q26" s="32"/>
      <c r="R26" s="32"/>
      <c r="S26" s="32"/>
      <c r="T26" s="33" t="s">
        <v>1703</v>
      </c>
      <c r="U26" s="33" t="s">
        <v>1677</v>
      </c>
      <c r="V26" s="33">
        <v>400000</v>
      </c>
      <c r="W26" s="36"/>
      <c r="X26" s="36"/>
      <c r="Y26" s="36">
        <v>0</v>
      </c>
      <c r="Z26" s="36"/>
      <c r="AA26" s="35">
        <v>300</v>
      </c>
      <c r="AB26" s="36">
        <v>30</v>
      </c>
      <c r="AC26" s="36"/>
      <c r="AD26" s="36" t="s">
        <v>1704</v>
      </c>
      <c r="AE26" s="36" t="s">
        <v>192</v>
      </c>
      <c r="AF26" s="37"/>
      <c r="AG26" s="37"/>
      <c r="AH26" s="37" t="s">
        <v>192</v>
      </c>
      <c r="AI26" s="37"/>
      <c r="AJ26" s="37"/>
      <c r="AK26" s="37"/>
      <c r="AL26" s="37"/>
      <c r="AM26" s="37" t="s">
        <v>192</v>
      </c>
      <c r="AN26" s="37"/>
      <c r="AO26" s="37"/>
      <c r="AP26" s="37" t="s">
        <v>192</v>
      </c>
    </row>
    <row r="27" spans="1:42" ht="195" x14ac:dyDescent="0.25">
      <c r="A27" s="28"/>
      <c r="B27" s="28"/>
      <c r="C27" s="28"/>
      <c r="D27" s="28"/>
      <c r="E27" s="29"/>
      <c r="F27" s="28"/>
      <c r="G27" s="28"/>
      <c r="H27" s="30"/>
      <c r="I27" s="39"/>
      <c r="J27" s="39"/>
      <c r="K27" s="39"/>
      <c r="L27" s="39"/>
      <c r="M27" s="39"/>
      <c r="N27" s="30"/>
      <c r="O27" s="32"/>
      <c r="P27" s="32"/>
      <c r="Q27" s="32"/>
      <c r="R27" s="32"/>
      <c r="S27" s="32"/>
      <c r="T27" s="33" t="s">
        <v>1705</v>
      </c>
      <c r="U27" s="33" t="s">
        <v>1677</v>
      </c>
      <c r="V27" s="33">
        <v>1</v>
      </c>
      <c r="W27" s="36"/>
      <c r="X27" s="36"/>
      <c r="Y27" s="36">
        <v>0</v>
      </c>
      <c r="Z27" s="36"/>
      <c r="AA27" s="35">
        <v>300</v>
      </c>
      <c r="AB27" s="36">
        <v>0</v>
      </c>
      <c r="AC27" s="36"/>
      <c r="AD27" s="36" t="s">
        <v>1706</v>
      </c>
      <c r="AE27" s="36" t="s">
        <v>192</v>
      </c>
      <c r="AF27" s="37">
        <v>0</v>
      </c>
      <c r="AG27" s="37">
        <v>0</v>
      </c>
      <c r="AH27" s="37" t="s">
        <v>192</v>
      </c>
      <c r="AI27" s="37"/>
      <c r="AJ27" s="37"/>
      <c r="AK27" s="37"/>
      <c r="AL27" s="37"/>
      <c r="AM27" s="37" t="s">
        <v>192</v>
      </c>
      <c r="AN27" s="37"/>
      <c r="AO27" s="37"/>
      <c r="AP27" s="37" t="s">
        <v>192</v>
      </c>
    </row>
    <row r="28" spans="1:42" ht="132" x14ac:dyDescent="0.25">
      <c r="A28" s="28"/>
      <c r="B28" s="28"/>
      <c r="C28" s="28"/>
      <c r="D28" s="28"/>
      <c r="E28" s="29"/>
      <c r="F28" s="28"/>
      <c r="G28" s="28"/>
      <c r="H28" s="30"/>
      <c r="I28" s="39"/>
      <c r="J28" s="39"/>
      <c r="K28" s="39"/>
      <c r="L28" s="39"/>
      <c r="M28" s="39"/>
      <c r="N28" s="30"/>
      <c r="O28" s="32"/>
      <c r="P28" s="32"/>
      <c r="Q28" s="32"/>
      <c r="R28" s="32"/>
      <c r="S28" s="32"/>
      <c r="T28" s="33" t="s">
        <v>1707</v>
      </c>
      <c r="U28" s="33" t="s">
        <v>1677</v>
      </c>
      <c r="V28" s="33">
        <v>1</v>
      </c>
      <c r="W28" s="36"/>
      <c r="X28" s="36"/>
      <c r="Y28" s="36">
        <v>1</v>
      </c>
      <c r="Z28" s="36"/>
      <c r="AA28" s="35">
        <v>300</v>
      </c>
      <c r="AB28" s="36">
        <v>150</v>
      </c>
      <c r="AC28" s="36"/>
      <c r="AD28" s="36" t="s">
        <v>1708</v>
      </c>
      <c r="AE28" s="36" t="s">
        <v>192</v>
      </c>
      <c r="AF28" s="37">
        <v>0</v>
      </c>
      <c r="AG28" s="37">
        <v>0</v>
      </c>
      <c r="AH28" s="37" t="s">
        <v>192</v>
      </c>
      <c r="AI28" s="37"/>
      <c r="AJ28" s="37"/>
      <c r="AK28" s="37"/>
      <c r="AL28" s="37"/>
      <c r="AM28" s="37" t="s">
        <v>192</v>
      </c>
      <c r="AN28" s="37"/>
      <c r="AO28" s="37"/>
      <c r="AP28" s="37" t="s">
        <v>192</v>
      </c>
    </row>
    <row r="29" spans="1:42" x14ac:dyDescent="0.25">
      <c r="A29" s="28"/>
      <c r="B29" s="28"/>
      <c r="C29" s="28"/>
      <c r="D29" s="28"/>
      <c r="E29" s="29"/>
      <c r="F29" s="28"/>
      <c r="G29" s="28"/>
      <c r="H29" s="30"/>
      <c r="I29" s="39"/>
      <c r="J29" s="39"/>
      <c r="K29" s="39"/>
      <c r="L29" s="39"/>
      <c r="M29" s="39"/>
      <c r="N29" s="30"/>
      <c r="O29" s="32"/>
      <c r="P29" s="32"/>
      <c r="Q29" s="32"/>
      <c r="R29" s="32"/>
      <c r="S29" s="32"/>
      <c r="T29" s="33"/>
      <c r="U29" s="33"/>
      <c r="V29" s="33"/>
      <c r="W29" s="36"/>
      <c r="X29" s="36"/>
      <c r="Y29" s="36"/>
      <c r="Z29" s="36"/>
      <c r="AA29" s="35">
        <v>0</v>
      </c>
      <c r="AB29" s="36"/>
      <c r="AC29" s="36"/>
      <c r="AD29" s="36"/>
      <c r="AE29" s="36"/>
      <c r="AF29" s="37"/>
      <c r="AG29" s="37"/>
      <c r="AH29" s="37"/>
      <c r="AI29" s="37"/>
      <c r="AJ29" s="37"/>
      <c r="AK29" s="37"/>
      <c r="AL29" s="37"/>
      <c r="AM29" s="37"/>
      <c r="AN29" s="37"/>
      <c r="AO29" s="37"/>
      <c r="AP29" s="37"/>
    </row>
    <row r="30" spans="1:42" ht="36" x14ac:dyDescent="0.25">
      <c r="A30" s="28"/>
      <c r="B30" s="28"/>
      <c r="C30" s="28"/>
      <c r="D30" s="28"/>
      <c r="E30" s="29"/>
      <c r="F30" s="28"/>
      <c r="G30" s="28"/>
      <c r="H30" s="30"/>
      <c r="I30" s="39"/>
      <c r="J30" s="39"/>
      <c r="K30" s="39"/>
      <c r="L30" s="39"/>
      <c r="M30" s="39"/>
      <c r="N30" s="30"/>
      <c r="O30" s="32"/>
      <c r="P30" s="32"/>
      <c r="Q30" s="32"/>
      <c r="R30" s="32"/>
      <c r="S30" s="32"/>
      <c r="T30" s="33" t="s">
        <v>1709</v>
      </c>
      <c r="U30" s="33" t="s">
        <v>1677</v>
      </c>
      <c r="V30" s="33">
        <v>1</v>
      </c>
      <c r="W30" s="36"/>
      <c r="X30" s="36"/>
      <c r="Y30" s="36">
        <v>0.5</v>
      </c>
      <c r="Z30" s="36"/>
      <c r="AA30" s="35">
        <v>300</v>
      </c>
      <c r="AB30" s="36">
        <v>150</v>
      </c>
      <c r="AC30" s="36"/>
      <c r="AD30" s="36"/>
      <c r="AE30" s="36" t="s">
        <v>192</v>
      </c>
      <c r="AF30" s="37"/>
      <c r="AG30" s="37"/>
      <c r="AH30" s="37" t="s">
        <v>192</v>
      </c>
      <c r="AI30" s="37"/>
      <c r="AJ30" s="37"/>
      <c r="AK30" s="37"/>
      <c r="AL30" s="37"/>
      <c r="AM30" s="37" t="s">
        <v>192</v>
      </c>
      <c r="AN30" s="37"/>
      <c r="AO30" s="37"/>
      <c r="AP30" s="37" t="s">
        <v>192</v>
      </c>
    </row>
    <row r="31" spans="1:42" x14ac:dyDescent="0.25">
      <c r="A31" s="28"/>
      <c r="B31" s="28"/>
      <c r="C31" s="28"/>
      <c r="D31" s="28"/>
      <c r="E31" s="29"/>
      <c r="F31" s="28"/>
      <c r="G31" s="28"/>
      <c r="H31" s="30"/>
      <c r="I31" s="39"/>
      <c r="J31" s="39"/>
      <c r="K31" s="39"/>
      <c r="L31" s="39"/>
      <c r="M31" s="39"/>
      <c r="N31" s="30"/>
      <c r="O31" s="32"/>
      <c r="P31" s="32"/>
      <c r="Q31" s="32"/>
      <c r="R31" s="32"/>
      <c r="S31" s="32"/>
      <c r="T31" s="33" t="s">
        <v>1710</v>
      </c>
      <c r="U31" s="33" t="s">
        <v>1677</v>
      </c>
      <c r="V31" s="33">
        <v>1</v>
      </c>
      <c r="W31" s="36"/>
      <c r="X31" s="36"/>
      <c r="Y31" s="36">
        <v>0.5</v>
      </c>
      <c r="Z31" s="36"/>
      <c r="AA31" s="35">
        <v>300</v>
      </c>
      <c r="AB31" s="36">
        <v>150</v>
      </c>
      <c r="AC31" s="36"/>
      <c r="AD31" s="36"/>
      <c r="AE31" s="36" t="s">
        <v>192</v>
      </c>
      <c r="AF31" s="37"/>
      <c r="AG31" s="37"/>
      <c r="AH31" s="37" t="s">
        <v>192</v>
      </c>
      <c r="AI31" s="37"/>
      <c r="AJ31" s="37"/>
      <c r="AK31" s="37"/>
      <c r="AL31" s="37"/>
      <c r="AM31" s="37" t="s">
        <v>192</v>
      </c>
      <c r="AN31" s="37"/>
      <c r="AO31" s="37"/>
      <c r="AP31" s="37" t="s">
        <v>192</v>
      </c>
    </row>
    <row r="32" spans="1:42" ht="24" x14ac:dyDescent="0.25">
      <c r="A32" s="28"/>
      <c r="B32" s="28"/>
      <c r="C32" s="28"/>
      <c r="D32" s="28"/>
      <c r="E32" s="29"/>
      <c r="F32" s="28"/>
      <c r="G32" s="28"/>
      <c r="H32" s="30"/>
      <c r="I32" s="39"/>
      <c r="J32" s="39"/>
      <c r="K32" s="39"/>
      <c r="L32" s="39"/>
      <c r="M32" s="39"/>
      <c r="N32" s="30"/>
      <c r="O32" s="32"/>
      <c r="P32" s="32"/>
      <c r="Q32" s="32"/>
      <c r="R32" s="32"/>
      <c r="S32" s="32"/>
      <c r="T32" s="33" t="s">
        <v>1711</v>
      </c>
      <c r="U32" s="33" t="s">
        <v>1677</v>
      </c>
      <c r="V32" s="33">
        <v>6</v>
      </c>
      <c r="W32" s="36"/>
      <c r="X32" s="36"/>
      <c r="Y32" s="36">
        <v>6</v>
      </c>
      <c r="Z32" s="36"/>
      <c r="AA32" s="35">
        <v>365</v>
      </c>
      <c r="AB32" s="36">
        <v>182</v>
      </c>
      <c r="AC32" s="36"/>
      <c r="AD32" s="36"/>
      <c r="AE32" s="36" t="s">
        <v>192</v>
      </c>
      <c r="AF32" s="37"/>
      <c r="AG32" s="37"/>
      <c r="AH32" s="36" t="s">
        <v>192</v>
      </c>
      <c r="AI32" s="37"/>
      <c r="AJ32" s="37"/>
      <c r="AK32" s="37"/>
      <c r="AL32" s="37"/>
      <c r="AM32" s="36" t="s">
        <v>192</v>
      </c>
      <c r="AN32" s="37"/>
      <c r="AO32" s="37"/>
      <c r="AP32" s="36" t="s">
        <v>192</v>
      </c>
    </row>
    <row r="33" spans="1:42" ht="135" x14ac:dyDescent="0.25">
      <c r="A33" s="28"/>
      <c r="B33" s="28"/>
      <c r="C33" s="28"/>
      <c r="D33" s="28"/>
      <c r="E33" s="29"/>
      <c r="F33" s="28"/>
      <c r="G33" s="28"/>
      <c r="H33" s="30"/>
      <c r="I33" s="39"/>
      <c r="J33" s="39"/>
      <c r="K33" s="39"/>
      <c r="L33" s="39"/>
      <c r="M33" s="39"/>
      <c r="N33" s="30"/>
      <c r="O33" s="32"/>
      <c r="P33" s="32"/>
      <c r="Q33" s="32"/>
      <c r="R33" s="32"/>
      <c r="S33" s="32"/>
      <c r="T33" s="33" t="s">
        <v>1712</v>
      </c>
      <c r="U33" s="33" t="s">
        <v>1677</v>
      </c>
      <c r="V33" s="33">
        <v>1</v>
      </c>
      <c r="W33" s="36"/>
      <c r="X33" s="36"/>
      <c r="Y33" s="36">
        <v>1</v>
      </c>
      <c r="Z33" s="36"/>
      <c r="AA33" s="35">
        <v>365</v>
      </c>
      <c r="AB33" s="36">
        <v>182</v>
      </c>
      <c r="AC33" s="36"/>
      <c r="AD33" s="36" t="s">
        <v>1713</v>
      </c>
      <c r="AE33" s="36" t="s">
        <v>192</v>
      </c>
      <c r="AF33" s="37"/>
      <c r="AG33" s="37"/>
      <c r="AH33" s="36" t="s">
        <v>192</v>
      </c>
      <c r="AI33" s="37"/>
      <c r="AJ33" s="37"/>
      <c r="AK33" s="37"/>
      <c r="AL33" s="37"/>
      <c r="AM33" s="36" t="s">
        <v>192</v>
      </c>
      <c r="AN33" s="37"/>
      <c r="AO33" s="37"/>
      <c r="AP33" s="36" t="s">
        <v>192</v>
      </c>
    </row>
    <row r="34" spans="1:42" ht="24" x14ac:dyDescent="0.25">
      <c r="A34" s="28"/>
      <c r="B34" s="28"/>
      <c r="C34" s="28"/>
      <c r="D34" s="28"/>
      <c r="E34" s="29"/>
      <c r="F34" s="28"/>
      <c r="G34" s="28"/>
      <c r="H34" s="30"/>
      <c r="I34" s="39"/>
      <c r="J34" s="39"/>
      <c r="K34" s="39"/>
      <c r="L34" s="39"/>
      <c r="M34" s="39"/>
      <c r="N34" s="30"/>
      <c r="O34" s="32"/>
      <c r="P34" s="32"/>
      <c r="Q34" s="32"/>
      <c r="R34" s="32"/>
      <c r="S34" s="32"/>
      <c r="T34" s="33" t="s">
        <v>1714</v>
      </c>
      <c r="U34" s="33" t="s">
        <v>1677</v>
      </c>
      <c r="V34" s="33">
        <v>21</v>
      </c>
      <c r="W34" s="36"/>
      <c r="X34" s="36"/>
      <c r="Y34" s="36">
        <v>0</v>
      </c>
      <c r="Z34" s="36"/>
      <c r="AA34" s="35">
        <v>180</v>
      </c>
      <c r="AB34" s="36">
        <v>90</v>
      </c>
      <c r="AC34" s="36"/>
      <c r="AD34" s="36"/>
      <c r="AE34" s="36" t="s">
        <v>192</v>
      </c>
      <c r="AF34" s="37"/>
      <c r="AG34" s="37"/>
      <c r="AH34" s="36" t="s">
        <v>192</v>
      </c>
      <c r="AI34" s="37"/>
      <c r="AJ34" s="37"/>
      <c r="AK34" s="37"/>
      <c r="AL34" s="37"/>
      <c r="AM34" s="36" t="s">
        <v>192</v>
      </c>
      <c r="AN34" s="37"/>
      <c r="AO34" s="37"/>
      <c r="AP34" s="36" t="s">
        <v>192</v>
      </c>
    </row>
    <row r="35" spans="1:42" x14ac:dyDescent="0.25">
      <c r="A35" s="28"/>
      <c r="B35" s="28"/>
      <c r="C35" s="28"/>
      <c r="D35" s="28"/>
      <c r="E35" s="29"/>
      <c r="F35" s="28"/>
      <c r="G35" s="28"/>
      <c r="H35" s="30"/>
      <c r="I35" s="39"/>
      <c r="J35" s="39"/>
      <c r="K35" s="39"/>
      <c r="L35" s="39"/>
      <c r="M35" s="39"/>
      <c r="N35" s="30"/>
      <c r="O35" s="32"/>
      <c r="P35" s="32"/>
      <c r="Q35" s="32"/>
      <c r="R35" s="32"/>
      <c r="S35" s="32"/>
      <c r="T35" s="33"/>
      <c r="U35" s="33"/>
      <c r="V35" s="33"/>
      <c r="W35" s="36"/>
      <c r="X35" s="36"/>
      <c r="Y35" s="36"/>
      <c r="Z35" s="36"/>
      <c r="AA35" s="35">
        <v>0</v>
      </c>
      <c r="AB35" s="36"/>
      <c r="AC35" s="36"/>
      <c r="AD35" s="36"/>
      <c r="AE35" s="36"/>
      <c r="AF35" s="37"/>
      <c r="AG35" s="37"/>
      <c r="AH35" s="37"/>
      <c r="AI35" s="37"/>
      <c r="AJ35" s="37"/>
      <c r="AK35" s="37"/>
      <c r="AL35" s="37"/>
      <c r="AM35" s="37"/>
      <c r="AN35" s="37"/>
      <c r="AO35" s="37"/>
      <c r="AP35" s="37"/>
    </row>
    <row r="36" spans="1:42" ht="72" x14ac:dyDescent="0.25">
      <c r="A36" s="28" t="s">
        <v>483</v>
      </c>
      <c r="B36" s="28" t="s">
        <v>473</v>
      </c>
      <c r="C36" s="28" t="s">
        <v>1683</v>
      </c>
      <c r="D36" s="28">
        <v>242120000</v>
      </c>
      <c r="E36" s="29" t="s">
        <v>1715</v>
      </c>
      <c r="F36" s="28" t="s">
        <v>1716</v>
      </c>
      <c r="G36" s="28" t="s">
        <v>1717</v>
      </c>
      <c r="H36" s="30">
        <v>946108000</v>
      </c>
      <c r="I36" s="39">
        <v>864394704</v>
      </c>
      <c r="J36" s="39"/>
      <c r="K36" s="39"/>
      <c r="L36" s="39">
        <v>0</v>
      </c>
      <c r="M36" s="39"/>
      <c r="N36" s="30">
        <f t="shared" si="0"/>
        <v>946108000</v>
      </c>
      <c r="O36" s="32">
        <f t="shared" si="0"/>
        <v>864394704</v>
      </c>
      <c r="P36" s="32">
        <f t="shared" si="0"/>
        <v>0</v>
      </c>
      <c r="Q36" s="32">
        <v>636213487</v>
      </c>
      <c r="R36" s="32"/>
      <c r="S36" s="32">
        <f t="shared" si="1"/>
        <v>636213487</v>
      </c>
      <c r="T36" s="33"/>
      <c r="U36" s="33"/>
      <c r="V36" s="33"/>
      <c r="W36" s="36"/>
      <c r="X36" s="36"/>
      <c r="Y36" s="36"/>
      <c r="Z36" s="36"/>
      <c r="AA36" s="35">
        <v>0</v>
      </c>
      <c r="AB36" s="36"/>
      <c r="AC36" s="36"/>
      <c r="AD36" s="36"/>
      <c r="AE36" s="36"/>
      <c r="AF36" s="37"/>
      <c r="AG36" s="37"/>
      <c r="AH36" s="37"/>
      <c r="AI36" s="37"/>
      <c r="AJ36" s="37"/>
      <c r="AK36" s="37"/>
      <c r="AL36" s="37"/>
      <c r="AM36" s="37"/>
      <c r="AN36" s="37"/>
      <c r="AO36" s="37"/>
      <c r="AP36" s="37"/>
    </row>
    <row r="37" spans="1:42" ht="96" x14ac:dyDescent="0.25">
      <c r="A37" s="28"/>
      <c r="B37" s="28"/>
      <c r="C37" s="28"/>
      <c r="D37" s="28"/>
      <c r="E37" s="29"/>
      <c r="F37" s="28"/>
      <c r="G37" s="28"/>
      <c r="H37" s="30"/>
      <c r="I37" s="39"/>
      <c r="J37" s="39"/>
      <c r="K37" s="39"/>
      <c r="L37" s="39"/>
      <c r="M37" s="39"/>
      <c r="N37" s="30"/>
      <c r="O37" s="32"/>
      <c r="P37" s="32"/>
      <c r="Q37" s="32"/>
      <c r="R37" s="32"/>
      <c r="S37" s="32"/>
      <c r="T37" s="33" t="s">
        <v>1718</v>
      </c>
      <c r="U37" s="33" t="s">
        <v>1677</v>
      </c>
      <c r="V37" s="33">
        <v>1</v>
      </c>
      <c r="W37" s="36"/>
      <c r="X37" s="36"/>
      <c r="Y37" s="36">
        <v>0.5</v>
      </c>
      <c r="Z37" s="36"/>
      <c r="AA37" s="35">
        <v>300</v>
      </c>
      <c r="AB37" s="36">
        <v>150</v>
      </c>
      <c r="AC37" s="36"/>
      <c r="AD37" s="36"/>
      <c r="AE37" s="36" t="s">
        <v>192</v>
      </c>
      <c r="AF37" s="37"/>
      <c r="AG37" s="37"/>
      <c r="AH37" s="36" t="s">
        <v>192</v>
      </c>
      <c r="AI37" s="37"/>
      <c r="AJ37" s="37"/>
      <c r="AK37" s="37"/>
      <c r="AL37" s="37"/>
      <c r="AM37" s="36" t="s">
        <v>192</v>
      </c>
      <c r="AN37" s="37"/>
      <c r="AO37" s="37"/>
      <c r="AP37" s="36" t="s">
        <v>192</v>
      </c>
    </row>
    <row r="38" spans="1:42" ht="132" x14ac:dyDescent="0.25">
      <c r="A38" s="28"/>
      <c r="B38" s="28"/>
      <c r="C38" s="28"/>
      <c r="D38" s="28"/>
      <c r="E38" s="29"/>
      <c r="F38" s="28"/>
      <c r="G38" s="28"/>
      <c r="H38" s="30"/>
      <c r="I38" s="39"/>
      <c r="J38" s="39"/>
      <c r="K38" s="39"/>
      <c r="L38" s="39"/>
      <c r="M38" s="39"/>
      <c r="N38" s="30"/>
      <c r="O38" s="32"/>
      <c r="P38" s="32"/>
      <c r="Q38" s="32"/>
      <c r="R38" s="32"/>
      <c r="S38" s="32"/>
      <c r="T38" s="33" t="s">
        <v>1719</v>
      </c>
      <c r="U38" s="33" t="s">
        <v>1677</v>
      </c>
      <c r="V38" s="33">
        <v>1</v>
      </c>
      <c r="W38" s="36"/>
      <c r="X38" s="36"/>
      <c r="Y38" s="36">
        <v>0.5</v>
      </c>
      <c r="Z38" s="36"/>
      <c r="AA38" s="35">
        <v>300</v>
      </c>
      <c r="AB38" s="36">
        <v>150</v>
      </c>
      <c r="AC38" s="36"/>
      <c r="AD38" s="36"/>
      <c r="AE38" s="36" t="s">
        <v>192</v>
      </c>
      <c r="AF38" s="37"/>
      <c r="AG38" s="37"/>
      <c r="AH38" s="36" t="s">
        <v>192</v>
      </c>
      <c r="AI38" s="37"/>
      <c r="AJ38" s="37"/>
      <c r="AK38" s="37"/>
      <c r="AL38" s="37"/>
      <c r="AM38" s="36" t="s">
        <v>192</v>
      </c>
      <c r="AN38" s="37"/>
      <c r="AO38" s="37"/>
      <c r="AP38" s="36" t="s">
        <v>192</v>
      </c>
    </row>
    <row r="39" spans="1:42" ht="36" x14ac:dyDescent="0.25">
      <c r="A39" s="28"/>
      <c r="B39" s="28"/>
      <c r="C39" s="28"/>
      <c r="D39" s="28"/>
      <c r="E39" s="29"/>
      <c r="F39" s="28"/>
      <c r="G39" s="28"/>
      <c r="H39" s="30"/>
      <c r="I39" s="39"/>
      <c r="J39" s="39"/>
      <c r="K39" s="39"/>
      <c r="L39" s="39"/>
      <c r="M39" s="39"/>
      <c r="N39" s="30"/>
      <c r="O39" s="32"/>
      <c r="P39" s="32"/>
      <c r="Q39" s="32"/>
      <c r="R39" s="32"/>
      <c r="S39" s="32"/>
      <c r="T39" s="33" t="s">
        <v>1709</v>
      </c>
      <c r="U39" s="33" t="s">
        <v>1677</v>
      </c>
      <c r="V39" s="33">
        <v>1</v>
      </c>
      <c r="W39" s="36"/>
      <c r="X39" s="36"/>
      <c r="Y39" s="36">
        <v>0.5</v>
      </c>
      <c r="Z39" s="36"/>
      <c r="AA39" s="35">
        <v>300</v>
      </c>
      <c r="AB39" s="36">
        <v>150</v>
      </c>
      <c r="AC39" s="36"/>
      <c r="AD39" s="36"/>
      <c r="AE39" s="36" t="s">
        <v>192</v>
      </c>
      <c r="AF39" s="37"/>
      <c r="AG39" s="37"/>
      <c r="AH39" s="36" t="s">
        <v>192</v>
      </c>
      <c r="AI39" s="37"/>
      <c r="AJ39" s="37"/>
      <c r="AK39" s="37"/>
      <c r="AL39" s="37"/>
      <c r="AM39" s="36" t="s">
        <v>192</v>
      </c>
      <c r="AN39" s="37"/>
      <c r="AO39" s="37"/>
      <c r="AP39" s="36" t="s">
        <v>192</v>
      </c>
    </row>
    <row r="40" spans="1:42" ht="24" x14ac:dyDescent="0.25">
      <c r="A40" s="28"/>
      <c r="B40" s="28"/>
      <c r="C40" s="28"/>
      <c r="D40" s="28"/>
      <c r="E40" s="29"/>
      <c r="F40" s="28"/>
      <c r="G40" s="28"/>
      <c r="H40" s="30"/>
      <c r="I40" s="39"/>
      <c r="J40" s="39"/>
      <c r="K40" s="39"/>
      <c r="L40" s="39"/>
      <c r="M40" s="39"/>
      <c r="N40" s="30"/>
      <c r="O40" s="32"/>
      <c r="P40" s="32"/>
      <c r="Q40" s="32"/>
      <c r="R40" s="32"/>
      <c r="S40" s="32"/>
      <c r="T40" s="33" t="s">
        <v>1711</v>
      </c>
      <c r="U40" s="33" t="s">
        <v>1677</v>
      </c>
      <c r="V40" s="33">
        <v>1</v>
      </c>
      <c r="W40" s="36"/>
      <c r="X40" s="36"/>
      <c r="Y40" s="36">
        <v>0.5</v>
      </c>
      <c r="Z40" s="36"/>
      <c r="AA40" s="35">
        <v>365</v>
      </c>
      <c r="AB40" s="36">
        <v>182</v>
      </c>
      <c r="AC40" s="36"/>
      <c r="AD40" s="36"/>
      <c r="AE40" s="36" t="s">
        <v>192</v>
      </c>
      <c r="AF40" s="37"/>
      <c r="AG40" s="37"/>
      <c r="AH40" s="36" t="s">
        <v>192</v>
      </c>
      <c r="AI40" s="37"/>
      <c r="AJ40" s="37"/>
      <c r="AK40" s="37"/>
      <c r="AL40" s="37"/>
      <c r="AM40" s="36" t="s">
        <v>192</v>
      </c>
      <c r="AN40" s="37"/>
      <c r="AO40" s="37"/>
      <c r="AP40" s="36" t="s">
        <v>192</v>
      </c>
    </row>
    <row r="41" spans="1:42" x14ac:dyDescent="0.25">
      <c r="A41" s="28"/>
      <c r="B41" s="28"/>
      <c r="C41" s="28"/>
      <c r="D41" s="28"/>
      <c r="E41" s="29"/>
      <c r="F41" s="28"/>
      <c r="G41" s="28"/>
      <c r="H41" s="30"/>
      <c r="I41" s="39"/>
      <c r="J41" s="39"/>
      <c r="K41" s="39"/>
      <c r="L41" s="39"/>
      <c r="M41" s="39"/>
      <c r="N41" s="30"/>
      <c r="O41" s="32"/>
      <c r="P41" s="32"/>
      <c r="Q41" s="32"/>
      <c r="R41" s="32"/>
      <c r="S41" s="32"/>
      <c r="T41" s="33"/>
      <c r="U41" s="33"/>
      <c r="V41" s="33"/>
      <c r="W41" s="36"/>
      <c r="X41" s="36"/>
      <c r="Y41" s="36"/>
      <c r="Z41" s="36"/>
      <c r="AA41" s="35">
        <v>0</v>
      </c>
      <c r="AB41" s="36"/>
      <c r="AC41" s="36"/>
      <c r="AD41" s="36"/>
      <c r="AE41" s="36"/>
      <c r="AF41" s="37"/>
      <c r="AG41" s="37"/>
      <c r="AH41" s="37"/>
      <c r="AI41" s="37"/>
      <c r="AJ41" s="37"/>
      <c r="AK41" s="37"/>
      <c r="AL41" s="37"/>
      <c r="AM41" s="37"/>
      <c r="AN41" s="37"/>
      <c r="AO41" s="37"/>
      <c r="AP41" s="37"/>
    </row>
    <row r="42" spans="1:42" ht="24" x14ac:dyDescent="0.25">
      <c r="A42" s="28"/>
      <c r="B42" s="28"/>
      <c r="C42" s="28"/>
      <c r="D42" s="28"/>
      <c r="E42" s="29"/>
      <c r="F42" s="28"/>
      <c r="G42" s="28"/>
      <c r="H42" s="30"/>
      <c r="I42" s="39"/>
      <c r="J42" s="39"/>
      <c r="K42" s="39"/>
      <c r="L42" s="39"/>
      <c r="M42" s="39"/>
      <c r="N42" s="30"/>
      <c r="O42" s="32"/>
      <c r="P42" s="32"/>
      <c r="Q42" s="32"/>
      <c r="R42" s="32"/>
      <c r="S42" s="32"/>
      <c r="T42" s="33" t="s">
        <v>1714</v>
      </c>
      <c r="U42" s="33" t="s">
        <v>1677</v>
      </c>
      <c r="V42" s="33">
        <v>4</v>
      </c>
      <c r="W42" s="36"/>
      <c r="X42" s="36"/>
      <c r="Y42" s="36">
        <v>0</v>
      </c>
      <c r="Z42" s="36"/>
      <c r="AA42" s="35">
        <v>180</v>
      </c>
      <c r="AB42" s="36">
        <v>90</v>
      </c>
      <c r="AC42" s="36"/>
      <c r="AD42" s="36"/>
      <c r="AE42" s="36" t="s">
        <v>192</v>
      </c>
      <c r="AF42" s="37"/>
      <c r="AG42" s="37"/>
      <c r="AH42" s="36" t="s">
        <v>192</v>
      </c>
      <c r="AI42" s="37"/>
      <c r="AJ42" s="37"/>
      <c r="AK42" s="37"/>
      <c r="AL42" s="37"/>
      <c r="AM42" s="36" t="s">
        <v>192</v>
      </c>
      <c r="AN42" s="37"/>
      <c r="AO42" s="37"/>
      <c r="AP42" s="36" t="s">
        <v>192</v>
      </c>
    </row>
    <row r="43" spans="1:42" x14ac:dyDescent="0.25">
      <c r="A43" s="28"/>
      <c r="B43" s="28"/>
      <c r="C43" s="28"/>
      <c r="D43" s="28"/>
      <c r="E43" s="29"/>
      <c r="F43" s="28"/>
      <c r="G43" s="28"/>
      <c r="H43" s="30"/>
      <c r="I43" s="39"/>
      <c r="J43" s="39"/>
      <c r="K43" s="39"/>
      <c r="L43" s="39"/>
      <c r="M43" s="39"/>
      <c r="N43" s="30"/>
      <c r="O43" s="32"/>
      <c r="P43" s="32"/>
      <c r="Q43" s="32"/>
      <c r="R43" s="32"/>
      <c r="S43" s="32"/>
      <c r="T43" s="33"/>
      <c r="U43" s="33"/>
      <c r="V43" s="33"/>
      <c r="W43" s="36"/>
      <c r="X43" s="36"/>
      <c r="Y43" s="36"/>
      <c r="Z43" s="36"/>
      <c r="AA43" s="35">
        <v>0</v>
      </c>
      <c r="AB43" s="36"/>
      <c r="AC43" s="36"/>
      <c r="AD43" s="36"/>
      <c r="AE43" s="36"/>
      <c r="AF43" s="37"/>
      <c r="AG43" s="37"/>
      <c r="AH43" s="37"/>
      <c r="AI43" s="37"/>
      <c r="AJ43" s="37"/>
      <c r="AK43" s="37"/>
      <c r="AL43" s="37"/>
      <c r="AM43" s="37"/>
      <c r="AN43" s="37"/>
      <c r="AO43" s="37"/>
      <c r="AP43" s="37"/>
    </row>
    <row r="44" spans="1:42" x14ac:dyDescent="0.25">
      <c r="A44" s="28"/>
      <c r="B44" s="28"/>
      <c r="C44" s="28"/>
      <c r="D44" s="28"/>
      <c r="E44" s="29"/>
      <c r="F44" s="28"/>
      <c r="G44" s="28"/>
      <c r="H44" s="30"/>
      <c r="I44" s="39"/>
      <c r="J44" s="39"/>
      <c r="K44" s="39"/>
      <c r="L44" s="39"/>
      <c r="M44" s="39"/>
      <c r="N44" s="30"/>
      <c r="O44" s="32"/>
      <c r="P44" s="32"/>
      <c r="Q44" s="32"/>
      <c r="R44" s="32"/>
      <c r="S44" s="32"/>
      <c r="T44" s="33"/>
      <c r="U44" s="33"/>
      <c r="V44" s="33"/>
      <c r="W44" s="36"/>
      <c r="X44" s="36"/>
      <c r="Y44" s="36"/>
      <c r="Z44" s="36"/>
      <c r="AA44" s="35">
        <v>0</v>
      </c>
      <c r="AB44" s="36"/>
      <c r="AC44" s="36"/>
      <c r="AD44" s="36"/>
      <c r="AE44" s="36"/>
      <c r="AF44" s="37"/>
      <c r="AG44" s="37"/>
      <c r="AH44" s="37"/>
      <c r="AI44" s="37"/>
      <c r="AJ44" s="37"/>
      <c r="AK44" s="37"/>
      <c r="AL44" s="37"/>
      <c r="AM44" s="37"/>
      <c r="AN44" s="37"/>
      <c r="AO44" s="37"/>
      <c r="AP44" s="37"/>
    </row>
    <row r="45" spans="1:42" ht="96" x14ac:dyDescent="0.25">
      <c r="A45" s="28" t="s">
        <v>483</v>
      </c>
      <c r="B45" s="28" t="s">
        <v>473</v>
      </c>
      <c r="C45" s="28" t="s">
        <v>1683</v>
      </c>
      <c r="D45" s="28">
        <v>242130000</v>
      </c>
      <c r="E45" s="29" t="s">
        <v>1720</v>
      </c>
      <c r="F45" s="28" t="s">
        <v>1721</v>
      </c>
      <c r="G45" s="28" t="s">
        <v>1722</v>
      </c>
      <c r="H45" s="30">
        <v>125157000</v>
      </c>
      <c r="I45" s="39">
        <v>12963537</v>
      </c>
      <c r="J45" s="39"/>
      <c r="K45" s="39"/>
      <c r="L45" s="39">
        <v>0</v>
      </c>
      <c r="M45" s="39"/>
      <c r="N45" s="30">
        <f t="shared" si="0"/>
        <v>125157000</v>
      </c>
      <c r="O45" s="32">
        <f t="shared" si="0"/>
        <v>12963537</v>
      </c>
      <c r="P45" s="32">
        <f t="shared" si="0"/>
        <v>0</v>
      </c>
      <c r="Q45" s="32">
        <v>12963537</v>
      </c>
      <c r="R45" s="32"/>
      <c r="S45" s="32">
        <f t="shared" si="1"/>
        <v>12963537</v>
      </c>
      <c r="T45" s="33"/>
      <c r="U45" s="33"/>
      <c r="V45" s="33"/>
      <c r="W45" s="36"/>
      <c r="X45" s="36"/>
      <c r="Y45" s="36"/>
      <c r="Z45" s="36"/>
      <c r="AA45" s="35">
        <v>0</v>
      </c>
      <c r="AB45" s="36"/>
      <c r="AC45" s="36"/>
      <c r="AD45" s="36"/>
      <c r="AE45" s="36"/>
      <c r="AF45" s="37"/>
      <c r="AG45" s="37"/>
      <c r="AH45" s="37"/>
      <c r="AI45" s="37"/>
      <c r="AJ45" s="37"/>
      <c r="AK45" s="37"/>
      <c r="AL45" s="37"/>
      <c r="AM45" s="37"/>
      <c r="AN45" s="37"/>
      <c r="AO45" s="37"/>
      <c r="AP45" s="37"/>
    </row>
    <row r="46" spans="1:42" ht="84" x14ac:dyDescent="0.25">
      <c r="A46" s="28"/>
      <c r="B46" s="28"/>
      <c r="C46" s="28"/>
      <c r="D46" s="28"/>
      <c r="E46" s="29"/>
      <c r="F46" s="28"/>
      <c r="G46" s="28"/>
      <c r="H46" s="30"/>
      <c r="I46" s="39"/>
      <c r="J46" s="39"/>
      <c r="K46" s="39"/>
      <c r="L46" s="39"/>
      <c r="M46" s="39"/>
      <c r="N46" s="30"/>
      <c r="O46" s="32"/>
      <c r="P46" s="32"/>
      <c r="Q46" s="32"/>
      <c r="R46" s="32"/>
      <c r="S46" s="32"/>
      <c r="T46" s="33" t="s">
        <v>1723</v>
      </c>
      <c r="U46" s="33" t="s">
        <v>1677</v>
      </c>
      <c r="V46" s="33">
        <v>1</v>
      </c>
      <c r="W46" s="36"/>
      <c r="X46" s="36"/>
      <c r="Y46" s="36">
        <v>0.2</v>
      </c>
      <c r="Z46" s="36"/>
      <c r="AA46" s="35">
        <v>300</v>
      </c>
      <c r="AB46" s="36">
        <v>30</v>
      </c>
      <c r="AC46" s="36"/>
      <c r="AD46" s="36" t="s">
        <v>1724</v>
      </c>
      <c r="AE46" s="36" t="s">
        <v>192</v>
      </c>
      <c r="AF46" s="37"/>
      <c r="AG46" s="37"/>
      <c r="AH46" s="36" t="s">
        <v>192</v>
      </c>
      <c r="AI46" s="37"/>
      <c r="AJ46" s="37"/>
      <c r="AK46" s="37"/>
      <c r="AL46" s="37"/>
      <c r="AM46" s="36" t="s">
        <v>192</v>
      </c>
      <c r="AN46" s="37"/>
      <c r="AO46" s="37"/>
      <c r="AP46" s="36" t="s">
        <v>192</v>
      </c>
    </row>
    <row r="47" spans="1:42" ht="24" x14ac:dyDescent="0.25">
      <c r="A47" s="28"/>
      <c r="B47" s="28"/>
      <c r="C47" s="28"/>
      <c r="D47" s="28"/>
      <c r="E47" s="29"/>
      <c r="F47" s="28"/>
      <c r="G47" s="28"/>
      <c r="H47" s="30"/>
      <c r="I47" s="39"/>
      <c r="J47" s="39"/>
      <c r="K47" s="39"/>
      <c r="L47" s="39"/>
      <c r="M47" s="39"/>
      <c r="N47" s="30"/>
      <c r="O47" s="32"/>
      <c r="P47" s="32"/>
      <c r="Q47" s="32"/>
      <c r="R47" s="32"/>
      <c r="S47" s="32"/>
      <c r="T47" s="33" t="s">
        <v>1711</v>
      </c>
      <c r="U47" s="33" t="s">
        <v>1677</v>
      </c>
      <c r="V47" s="33">
        <v>0.5</v>
      </c>
      <c r="W47" s="36"/>
      <c r="X47" s="36"/>
      <c r="Y47" s="36">
        <v>0.25</v>
      </c>
      <c r="Z47" s="36"/>
      <c r="AA47" s="35">
        <v>365</v>
      </c>
      <c r="AB47" s="36">
        <v>182</v>
      </c>
      <c r="AC47" s="36"/>
      <c r="AD47" s="36"/>
      <c r="AE47" s="36" t="s">
        <v>192</v>
      </c>
      <c r="AF47" s="37"/>
      <c r="AG47" s="37"/>
      <c r="AH47" s="36" t="s">
        <v>192</v>
      </c>
      <c r="AI47" s="37"/>
      <c r="AJ47" s="37"/>
      <c r="AK47" s="37"/>
      <c r="AL47" s="37"/>
      <c r="AM47" s="36" t="s">
        <v>192</v>
      </c>
      <c r="AN47" s="37"/>
      <c r="AO47" s="37"/>
      <c r="AP47" s="36" t="s">
        <v>192</v>
      </c>
    </row>
    <row r="48" spans="1:42" x14ac:dyDescent="0.25">
      <c r="A48" s="28"/>
      <c r="B48" s="28"/>
      <c r="C48" s="28"/>
      <c r="D48" s="28"/>
      <c r="E48" s="29"/>
      <c r="F48" s="28"/>
      <c r="G48" s="28"/>
      <c r="H48" s="30"/>
      <c r="I48" s="39"/>
      <c r="J48" s="39"/>
      <c r="K48" s="39"/>
      <c r="L48" s="39"/>
      <c r="M48" s="39"/>
      <c r="N48" s="30"/>
      <c r="O48" s="32"/>
      <c r="P48" s="32"/>
      <c r="Q48" s="32"/>
      <c r="R48" s="32"/>
      <c r="S48" s="32"/>
      <c r="T48" s="33"/>
      <c r="U48" s="33"/>
      <c r="V48" s="33"/>
      <c r="W48" s="36"/>
      <c r="X48" s="36"/>
      <c r="Y48" s="36"/>
      <c r="Z48" s="36"/>
      <c r="AA48" s="35">
        <v>0</v>
      </c>
      <c r="AB48" s="36"/>
      <c r="AC48" s="36"/>
      <c r="AD48" s="36"/>
      <c r="AE48" s="36"/>
      <c r="AF48" s="37"/>
      <c r="AG48" s="37"/>
      <c r="AH48" s="37"/>
      <c r="AI48" s="37"/>
      <c r="AJ48" s="37"/>
      <c r="AK48" s="37"/>
      <c r="AL48" s="37"/>
      <c r="AM48" s="37"/>
      <c r="AN48" s="37"/>
      <c r="AO48" s="37"/>
      <c r="AP48" s="37"/>
    </row>
    <row r="49" spans="1:42" x14ac:dyDescent="0.25">
      <c r="A49" s="28"/>
      <c r="B49" s="28"/>
      <c r="C49" s="28"/>
      <c r="D49" s="28"/>
      <c r="E49" s="29"/>
      <c r="F49" s="28"/>
      <c r="G49" s="28"/>
      <c r="H49" s="30"/>
      <c r="I49" s="39"/>
      <c r="J49" s="39"/>
      <c r="K49" s="39"/>
      <c r="L49" s="39"/>
      <c r="M49" s="39"/>
      <c r="N49" s="30"/>
      <c r="O49" s="32"/>
      <c r="P49" s="32"/>
      <c r="Q49" s="32"/>
      <c r="R49" s="32"/>
      <c r="S49" s="32"/>
      <c r="T49" s="33"/>
      <c r="U49" s="33"/>
      <c r="V49" s="33"/>
      <c r="W49" s="36"/>
      <c r="X49" s="36"/>
      <c r="Y49" s="36"/>
      <c r="Z49" s="36"/>
      <c r="AA49" s="35">
        <v>0</v>
      </c>
      <c r="AB49" s="36"/>
      <c r="AC49" s="36"/>
      <c r="AD49" s="36"/>
      <c r="AE49" s="36"/>
      <c r="AF49" s="37"/>
      <c r="AG49" s="37"/>
      <c r="AH49" s="37"/>
      <c r="AI49" s="37"/>
      <c r="AJ49" s="37"/>
      <c r="AK49" s="37"/>
      <c r="AL49" s="37"/>
      <c r="AM49" s="37"/>
      <c r="AN49" s="37"/>
      <c r="AO49" s="37"/>
      <c r="AP49" s="37"/>
    </row>
    <row r="50" spans="1:42" ht="168.75" x14ac:dyDescent="0.25">
      <c r="A50" s="28" t="s">
        <v>483</v>
      </c>
      <c r="B50" s="28" t="s">
        <v>473</v>
      </c>
      <c r="C50" s="28" t="s">
        <v>1725</v>
      </c>
      <c r="D50" s="28">
        <v>242210000</v>
      </c>
      <c r="E50" s="29" t="s">
        <v>1726</v>
      </c>
      <c r="F50" s="28" t="s">
        <v>1727</v>
      </c>
      <c r="G50" s="28" t="s">
        <v>1728</v>
      </c>
      <c r="H50" s="30">
        <v>171982000</v>
      </c>
      <c r="I50" s="39">
        <v>151289845</v>
      </c>
      <c r="J50" s="39"/>
      <c r="K50" s="39"/>
      <c r="L50" s="39">
        <v>53690000</v>
      </c>
      <c r="M50" s="39"/>
      <c r="N50" s="30">
        <f t="shared" si="0"/>
        <v>171982000</v>
      </c>
      <c r="O50" s="32">
        <f t="shared" si="0"/>
        <v>204979845</v>
      </c>
      <c r="P50" s="32">
        <f t="shared" si="0"/>
        <v>0</v>
      </c>
      <c r="Q50" s="32">
        <v>17661585</v>
      </c>
      <c r="R50" s="32">
        <v>53690000</v>
      </c>
      <c r="S50" s="32">
        <f t="shared" si="1"/>
        <v>71351585</v>
      </c>
      <c r="T50" s="33"/>
      <c r="U50" s="33"/>
      <c r="V50" s="33"/>
      <c r="W50" s="36"/>
      <c r="X50" s="36"/>
      <c r="Y50" s="36"/>
      <c r="Z50" s="36"/>
      <c r="AA50" s="35">
        <v>0</v>
      </c>
      <c r="AB50" s="36"/>
      <c r="AC50" s="36"/>
      <c r="AD50" s="179" t="s">
        <v>1729</v>
      </c>
      <c r="AE50" s="36"/>
      <c r="AF50" s="37"/>
      <c r="AG50" s="37"/>
      <c r="AH50" s="37"/>
      <c r="AI50" s="37"/>
      <c r="AJ50" s="37"/>
      <c r="AK50" s="37"/>
      <c r="AL50" s="37"/>
      <c r="AM50" s="37"/>
      <c r="AN50" s="37"/>
      <c r="AO50" s="37"/>
      <c r="AP50" s="37"/>
    </row>
    <row r="51" spans="1:42" ht="150" x14ac:dyDescent="0.25">
      <c r="A51" s="28"/>
      <c r="B51" s="28"/>
      <c r="C51" s="28"/>
      <c r="D51" s="28"/>
      <c r="E51" s="29"/>
      <c r="F51" s="28"/>
      <c r="G51" s="28"/>
      <c r="H51" s="30"/>
      <c r="I51" s="39"/>
      <c r="J51" s="39"/>
      <c r="K51" s="39"/>
      <c r="L51" s="39"/>
      <c r="M51" s="39"/>
      <c r="N51" s="30"/>
      <c r="O51" s="32"/>
      <c r="P51" s="32"/>
      <c r="Q51" s="32"/>
      <c r="R51" s="32"/>
      <c r="S51" s="32"/>
      <c r="T51" s="33" t="s">
        <v>1730</v>
      </c>
      <c r="U51" s="33" t="s">
        <v>1677</v>
      </c>
      <c r="V51" s="33">
        <v>1</v>
      </c>
      <c r="W51" s="36"/>
      <c r="X51" s="36"/>
      <c r="Y51" s="36">
        <v>0.5</v>
      </c>
      <c r="Z51" s="36"/>
      <c r="AA51" s="35">
        <v>300</v>
      </c>
      <c r="AB51" s="36">
        <v>150</v>
      </c>
      <c r="AC51" s="36"/>
      <c r="AD51" s="36" t="s">
        <v>1731</v>
      </c>
      <c r="AE51" s="36" t="s">
        <v>192</v>
      </c>
      <c r="AF51" s="37"/>
      <c r="AG51" s="37"/>
      <c r="AH51" s="36" t="s">
        <v>192</v>
      </c>
      <c r="AI51" s="37"/>
      <c r="AJ51" s="37"/>
      <c r="AK51" s="37"/>
      <c r="AL51" s="37"/>
      <c r="AM51" s="36" t="s">
        <v>192</v>
      </c>
      <c r="AN51" s="37"/>
      <c r="AO51" s="37"/>
      <c r="AP51" s="36" t="s">
        <v>192</v>
      </c>
    </row>
    <row r="52" spans="1:42" ht="84" x14ac:dyDescent="0.25">
      <c r="A52" s="28"/>
      <c r="B52" s="28"/>
      <c r="C52" s="28"/>
      <c r="D52" s="28"/>
      <c r="E52" s="29"/>
      <c r="F52" s="28"/>
      <c r="G52" s="28"/>
      <c r="H52" s="30"/>
      <c r="I52" s="39"/>
      <c r="J52" s="39"/>
      <c r="K52" s="39"/>
      <c r="L52" s="39"/>
      <c r="M52" s="39"/>
      <c r="N52" s="30"/>
      <c r="O52" s="32"/>
      <c r="P52" s="32"/>
      <c r="Q52" s="32"/>
      <c r="R52" s="32"/>
      <c r="S52" s="32"/>
      <c r="T52" s="33" t="s">
        <v>1732</v>
      </c>
      <c r="U52" s="33" t="s">
        <v>1733</v>
      </c>
      <c r="V52" s="33">
        <v>10</v>
      </c>
      <c r="W52" s="36"/>
      <c r="X52" s="36"/>
      <c r="Y52" s="36">
        <v>7</v>
      </c>
      <c r="Z52" s="36"/>
      <c r="AA52" s="35">
        <v>300</v>
      </c>
      <c r="AB52" s="36">
        <v>150</v>
      </c>
      <c r="AC52" s="36"/>
      <c r="AD52" s="36" t="s">
        <v>1734</v>
      </c>
      <c r="AE52" s="36" t="s">
        <v>192</v>
      </c>
      <c r="AF52" s="37"/>
      <c r="AG52" s="37"/>
      <c r="AH52" s="36" t="s">
        <v>192</v>
      </c>
      <c r="AI52" s="37"/>
      <c r="AJ52" s="37"/>
      <c r="AK52" s="37"/>
      <c r="AL52" s="37"/>
      <c r="AM52" s="36" t="s">
        <v>192</v>
      </c>
      <c r="AN52" s="37"/>
      <c r="AO52" s="37"/>
      <c r="AP52" s="36" t="s">
        <v>192</v>
      </c>
    </row>
    <row r="53" spans="1:42" ht="105" x14ac:dyDescent="0.25">
      <c r="A53" s="28"/>
      <c r="B53" s="28"/>
      <c r="C53" s="28"/>
      <c r="D53" s="28"/>
      <c r="E53" s="29"/>
      <c r="F53" s="28"/>
      <c r="G53" s="28"/>
      <c r="H53" s="30"/>
      <c r="I53" s="39"/>
      <c r="J53" s="39"/>
      <c r="K53" s="39"/>
      <c r="L53" s="39"/>
      <c r="M53" s="39"/>
      <c r="N53" s="30"/>
      <c r="O53" s="32"/>
      <c r="P53" s="32"/>
      <c r="Q53" s="32"/>
      <c r="R53" s="32"/>
      <c r="S53" s="32"/>
      <c r="T53" s="33" t="s">
        <v>1709</v>
      </c>
      <c r="U53" s="33" t="s">
        <v>1677</v>
      </c>
      <c r="V53" s="33">
        <v>1</v>
      </c>
      <c r="W53" s="36"/>
      <c r="X53" s="36"/>
      <c r="Y53" s="36">
        <v>0.5</v>
      </c>
      <c r="Z53" s="36"/>
      <c r="AA53" s="35">
        <v>300</v>
      </c>
      <c r="AB53" s="36">
        <v>150</v>
      </c>
      <c r="AC53" s="36"/>
      <c r="AD53" s="36" t="s">
        <v>1735</v>
      </c>
      <c r="AE53" s="36" t="s">
        <v>192</v>
      </c>
      <c r="AF53" s="37"/>
      <c r="AG53" s="37"/>
      <c r="AH53" s="36" t="s">
        <v>192</v>
      </c>
      <c r="AI53" s="37"/>
      <c r="AJ53" s="37"/>
      <c r="AK53" s="37"/>
      <c r="AL53" s="37"/>
      <c r="AM53" s="36" t="s">
        <v>192</v>
      </c>
      <c r="AN53" s="37"/>
      <c r="AO53" s="37"/>
      <c r="AP53" s="36" t="s">
        <v>192</v>
      </c>
    </row>
    <row r="54" spans="1:42" ht="30" x14ac:dyDescent="0.25">
      <c r="A54" s="28"/>
      <c r="B54" s="28"/>
      <c r="C54" s="28"/>
      <c r="D54" s="28"/>
      <c r="E54" s="29"/>
      <c r="F54" s="28"/>
      <c r="G54" s="28"/>
      <c r="H54" s="30"/>
      <c r="I54" s="39"/>
      <c r="J54" s="39"/>
      <c r="K54" s="39"/>
      <c r="L54" s="39"/>
      <c r="M54" s="39"/>
      <c r="N54" s="30"/>
      <c r="O54" s="32"/>
      <c r="P54" s="32"/>
      <c r="Q54" s="32"/>
      <c r="R54" s="32"/>
      <c r="S54" s="32"/>
      <c r="T54" s="33" t="s">
        <v>1710</v>
      </c>
      <c r="U54" s="33" t="s">
        <v>1677</v>
      </c>
      <c r="V54" s="33">
        <v>1</v>
      </c>
      <c r="W54" s="36"/>
      <c r="X54" s="36"/>
      <c r="Y54" s="36">
        <v>1</v>
      </c>
      <c r="Z54" s="36"/>
      <c r="AA54" s="35">
        <v>0</v>
      </c>
      <c r="AB54" s="36"/>
      <c r="AC54" s="36"/>
      <c r="AD54" s="36" t="s">
        <v>1736</v>
      </c>
      <c r="AE54" s="36" t="s">
        <v>192</v>
      </c>
      <c r="AF54" s="37"/>
      <c r="AG54" s="37"/>
      <c r="AH54" s="36" t="s">
        <v>192</v>
      </c>
      <c r="AI54" s="37"/>
      <c r="AJ54" s="37"/>
      <c r="AK54" s="37"/>
      <c r="AL54" s="37"/>
      <c r="AM54" s="36" t="s">
        <v>192</v>
      </c>
      <c r="AN54" s="37"/>
      <c r="AO54" s="37"/>
      <c r="AP54" s="36" t="s">
        <v>192</v>
      </c>
    </row>
    <row r="55" spans="1:42" ht="24" x14ac:dyDescent="0.25">
      <c r="A55" s="28"/>
      <c r="B55" s="28"/>
      <c r="C55" s="28"/>
      <c r="D55" s="28"/>
      <c r="E55" s="29"/>
      <c r="F55" s="28"/>
      <c r="G55" s="28"/>
      <c r="H55" s="30"/>
      <c r="I55" s="39"/>
      <c r="J55" s="39"/>
      <c r="K55" s="39"/>
      <c r="L55" s="39"/>
      <c r="M55" s="39"/>
      <c r="N55" s="30"/>
      <c r="O55" s="32"/>
      <c r="P55" s="32"/>
      <c r="Q55" s="32"/>
      <c r="R55" s="32"/>
      <c r="S55" s="32"/>
      <c r="T55" s="33" t="s">
        <v>1711</v>
      </c>
      <c r="U55" s="33" t="s">
        <v>1677</v>
      </c>
      <c r="V55" s="33">
        <v>0.5</v>
      </c>
      <c r="W55" s="36"/>
      <c r="X55" s="36"/>
      <c r="Y55" s="36">
        <v>0.25</v>
      </c>
      <c r="Z55" s="36"/>
      <c r="AA55" s="35">
        <v>365</v>
      </c>
      <c r="AB55" s="36">
        <v>182</v>
      </c>
      <c r="AC55" s="36"/>
      <c r="AD55" s="36"/>
      <c r="AE55" s="36" t="s">
        <v>192</v>
      </c>
      <c r="AF55" s="37"/>
      <c r="AG55" s="37"/>
      <c r="AH55" s="36" t="s">
        <v>192</v>
      </c>
      <c r="AI55" s="37"/>
      <c r="AJ55" s="37"/>
      <c r="AK55" s="37"/>
      <c r="AL55" s="37"/>
      <c r="AM55" s="36" t="s">
        <v>192</v>
      </c>
      <c r="AN55" s="37"/>
      <c r="AO55" s="37"/>
      <c r="AP55" s="36" t="s">
        <v>192</v>
      </c>
    </row>
    <row r="56" spans="1:42" x14ac:dyDescent="0.25">
      <c r="A56" s="28"/>
      <c r="B56" s="28"/>
      <c r="C56" s="28"/>
      <c r="D56" s="28"/>
      <c r="E56" s="29"/>
      <c r="F56" s="28"/>
      <c r="G56" s="28"/>
      <c r="H56" s="30"/>
      <c r="I56" s="39"/>
      <c r="J56" s="39"/>
      <c r="K56" s="39"/>
      <c r="L56" s="39"/>
      <c r="M56" s="39"/>
      <c r="N56" s="30"/>
      <c r="O56" s="32"/>
      <c r="P56" s="32"/>
      <c r="Q56" s="32"/>
      <c r="R56" s="32"/>
      <c r="S56" s="32"/>
      <c r="T56" s="33"/>
      <c r="U56" s="33"/>
      <c r="V56" s="33"/>
      <c r="W56" s="36"/>
      <c r="X56" s="36"/>
      <c r="Y56" s="36"/>
      <c r="Z56" s="36"/>
      <c r="AA56" s="35">
        <v>0</v>
      </c>
      <c r="AB56" s="36"/>
      <c r="AC56" s="36"/>
      <c r="AD56" s="36"/>
      <c r="AE56" s="36"/>
      <c r="AF56" s="37"/>
      <c r="AG56" s="37"/>
      <c r="AH56" s="37"/>
      <c r="AI56" s="37"/>
      <c r="AJ56" s="37"/>
      <c r="AK56" s="37"/>
      <c r="AL56" s="37"/>
      <c r="AM56" s="37"/>
      <c r="AN56" s="37"/>
      <c r="AO56" s="37"/>
      <c r="AP56" s="37"/>
    </row>
    <row r="57" spans="1:42" ht="24" x14ac:dyDescent="0.25">
      <c r="A57" s="28"/>
      <c r="B57" s="28"/>
      <c r="C57" s="28"/>
      <c r="D57" s="28"/>
      <c r="E57" s="29"/>
      <c r="F57" s="28"/>
      <c r="G57" s="28"/>
      <c r="H57" s="30"/>
      <c r="I57" s="39"/>
      <c r="J57" s="39"/>
      <c r="K57" s="39"/>
      <c r="L57" s="39"/>
      <c r="M57" s="39"/>
      <c r="N57" s="30"/>
      <c r="O57" s="32"/>
      <c r="P57" s="32"/>
      <c r="Q57" s="32"/>
      <c r="R57" s="32"/>
      <c r="S57" s="32"/>
      <c r="T57" s="33" t="s">
        <v>1714</v>
      </c>
      <c r="U57" s="33" t="s">
        <v>1677</v>
      </c>
      <c r="V57" s="33">
        <v>2</v>
      </c>
      <c r="W57" s="36"/>
      <c r="X57" s="36"/>
      <c r="Y57" s="36">
        <v>0</v>
      </c>
      <c r="Z57" s="36"/>
      <c r="AA57" s="35">
        <v>180</v>
      </c>
      <c r="AB57" s="36">
        <v>90</v>
      </c>
      <c r="AC57" s="36"/>
      <c r="AD57" s="36"/>
      <c r="AE57" s="36" t="s">
        <v>192</v>
      </c>
      <c r="AF57" s="37"/>
      <c r="AG57" s="37"/>
      <c r="AH57" s="37" t="s">
        <v>192</v>
      </c>
      <c r="AI57" s="37"/>
      <c r="AJ57" s="37"/>
      <c r="AK57" s="37"/>
      <c r="AL57" s="37"/>
      <c r="AM57" s="37" t="s">
        <v>192</v>
      </c>
      <c r="AN57" s="37"/>
      <c r="AO57" s="37"/>
      <c r="AP57" s="37" t="s">
        <v>192</v>
      </c>
    </row>
    <row r="58" spans="1:42" x14ac:dyDescent="0.25">
      <c r="A58" s="28"/>
      <c r="B58" s="28"/>
      <c r="C58" s="28"/>
      <c r="D58" s="28"/>
      <c r="E58" s="29"/>
      <c r="F58" s="28"/>
      <c r="G58" s="28"/>
      <c r="H58" s="30"/>
      <c r="I58" s="39"/>
      <c r="J58" s="39"/>
      <c r="K58" s="39"/>
      <c r="L58" s="39"/>
      <c r="M58" s="39"/>
      <c r="N58" s="30"/>
      <c r="O58" s="32"/>
      <c r="P58" s="32"/>
      <c r="Q58" s="32"/>
      <c r="R58" s="32"/>
      <c r="S58" s="32"/>
      <c r="T58" s="33"/>
      <c r="U58" s="33"/>
      <c r="V58" s="33"/>
      <c r="W58" s="36"/>
      <c r="X58" s="36"/>
      <c r="Y58" s="36"/>
      <c r="Z58" s="36"/>
      <c r="AA58" s="35">
        <v>0</v>
      </c>
      <c r="AB58" s="36"/>
      <c r="AC58" s="36"/>
      <c r="AD58" s="36"/>
      <c r="AE58" s="36"/>
      <c r="AF58" s="37"/>
      <c r="AG58" s="37"/>
      <c r="AH58" s="37"/>
      <c r="AI58" s="37"/>
      <c r="AJ58" s="37"/>
      <c r="AK58" s="37"/>
      <c r="AL58" s="37"/>
      <c r="AM58" s="37"/>
      <c r="AN58" s="37"/>
      <c r="AO58" s="37"/>
      <c r="AP58" s="37"/>
    </row>
    <row r="59" spans="1:42" x14ac:dyDescent="0.25">
      <c r="A59" s="28"/>
      <c r="B59" s="28"/>
      <c r="C59" s="28"/>
      <c r="D59" s="28"/>
      <c r="E59" s="29"/>
      <c r="F59" s="28"/>
      <c r="G59" s="28"/>
      <c r="H59" s="30"/>
      <c r="I59" s="39"/>
      <c r="J59" s="39"/>
      <c r="K59" s="39"/>
      <c r="L59" s="39"/>
      <c r="M59" s="39"/>
      <c r="N59" s="30"/>
      <c r="O59" s="32"/>
      <c r="P59" s="32"/>
      <c r="Q59" s="32"/>
      <c r="R59" s="32"/>
      <c r="S59" s="32"/>
      <c r="T59" s="33"/>
      <c r="U59" s="33"/>
      <c r="V59" s="33"/>
      <c r="W59" s="36"/>
      <c r="X59" s="36"/>
      <c r="Y59" s="36"/>
      <c r="Z59" s="36"/>
      <c r="AA59" s="35">
        <v>0</v>
      </c>
      <c r="AB59" s="36"/>
      <c r="AC59" s="36"/>
      <c r="AD59" s="36"/>
      <c r="AE59" s="36"/>
      <c r="AF59" s="37"/>
      <c r="AG59" s="37"/>
      <c r="AH59" s="37"/>
      <c r="AI59" s="37"/>
      <c r="AJ59" s="37"/>
      <c r="AK59" s="37"/>
      <c r="AL59" s="37"/>
      <c r="AM59" s="37"/>
      <c r="AN59" s="37"/>
      <c r="AO59" s="37"/>
      <c r="AP59" s="37"/>
    </row>
    <row r="60" spans="1:42" ht="84" x14ac:dyDescent="0.25">
      <c r="A60" s="28" t="s">
        <v>483</v>
      </c>
      <c r="B60" s="28" t="s">
        <v>533</v>
      </c>
      <c r="C60" s="28" t="s">
        <v>1737</v>
      </c>
      <c r="D60" s="28">
        <v>245510000</v>
      </c>
      <c r="E60" s="29" t="s">
        <v>1738</v>
      </c>
      <c r="F60" s="28" t="s">
        <v>1739</v>
      </c>
      <c r="G60" s="28" t="s">
        <v>1740</v>
      </c>
      <c r="H60" s="30">
        <v>1103792000</v>
      </c>
      <c r="I60" s="39">
        <v>1018590929</v>
      </c>
      <c r="J60" s="39"/>
      <c r="K60" s="39"/>
      <c r="L60" s="39">
        <v>0</v>
      </c>
      <c r="M60" s="39"/>
      <c r="N60" s="30">
        <f t="shared" si="0"/>
        <v>1103792000</v>
      </c>
      <c r="O60" s="32">
        <f t="shared" si="0"/>
        <v>1018590929</v>
      </c>
      <c r="P60" s="32">
        <f t="shared" si="0"/>
        <v>0</v>
      </c>
      <c r="Q60" s="32">
        <v>97086575</v>
      </c>
      <c r="R60" s="32"/>
      <c r="S60" s="32">
        <f t="shared" si="1"/>
        <v>97086575</v>
      </c>
      <c r="T60" s="33"/>
      <c r="U60" s="33"/>
      <c r="V60" s="33"/>
      <c r="W60" s="36"/>
      <c r="X60" s="36"/>
      <c r="Y60" s="36"/>
      <c r="Z60" s="36"/>
      <c r="AA60" s="35">
        <v>0</v>
      </c>
      <c r="AB60" s="36"/>
      <c r="AC60" s="36"/>
      <c r="AD60" s="36"/>
      <c r="AE60" s="36"/>
      <c r="AF60" s="37"/>
      <c r="AG60" s="37"/>
      <c r="AH60" s="37"/>
      <c r="AI60" s="37"/>
      <c r="AJ60" s="37"/>
      <c r="AK60" s="37"/>
      <c r="AL60" s="37"/>
      <c r="AM60" s="37"/>
      <c r="AN60" s="37"/>
      <c r="AO60" s="37"/>
      <c r="AP60" s="37"/>
    </row>
    <row r="61" spans="1:42" ht="132" x14ac:dyDescent="0.25">
      <c r="A61" s="28"/>
      <c r="B61" s="28"/>
      <c r="C61" s="28"/>
      <c r="D61" s="28"/>
      <c r="E61" s="28"/>
      <c r="F61" s="28"/>
      <c r="G61" s="28"/>
      <c r="H61" s="30"/>
      <c r="I61" s="39"/>
      <c r="J61" s="39"/>
      <c r="K61" s="39"/>
      <c r="L61" s="39"/>
      <c r="M61" s="39"/>
      <c r="N61" s="30"/>
      <c r="O61" s="32"/>
      <c r="P61" s="32"/>
      <c r="Q61" s="32"/>
      <c r="R61" s="32"/>
      <c r="S61" s="32"/>
      <c r="T61" s="33" t="s">
        <v>1741</v>
      </c>
      <c r="U61" s="33" t="s">
        <v>1742</v>
      </c>
      <c r="V61" s="33">
        <v>10</v>
      </c>
      <c r="W61" s="36"/>
      <c r="X61" s="36"/>
      <c r="Y61" s="36">
        <v>5</v>
      </c>
      <c r="Z61" s="36"/>
      <c r="AA61" s="35">
        <v>300</v>
      </c>
      <c r="AB61" s="36">
        <v>120</v>
      </c>
      <c r="AC61" s="36"/>
      <c r="AD61" s="36" t="s">
        <v>1743</v>
      </c>
      <c r="AE61" s="36" t="s">
        <v>192</v>
      </c>
      <c r="AF61" s="37"/>
      <c r="AG61" s="37"/>
      <c r="AH61" s="36" t="s">
        <v>192</v>
      </c>
      <c r="AI61" s="37"/>
      <c r="AJ61" s="37"/>
      <c r="AK61" s="37"/>
      <c r="AL61" s="37"/>
      <c r="AM61" s="36" t="s">
        <v>192</v>
      </c>
      <c r="AN61" s="37"/>
      <c r="AO61" s="37"/>
      <c r="AP61" s="36" t="s">
        <v>192</v>
      </c>
    </row>
    <row r="62" spans="1:42" ht="195" x14ac:dyDescent="0.25">
      <c r="A62" s="28"/>
      <c r="B62" s="28"/>
      <c r="C62" s="28"/>
      <c r="D62" s="28"/>
      <c r="E62" s="28"/>
      <c r="F62" s="28"/>
      <c r="G62" s="28"/>
      <c r="H62" s="30"/>
      <c r="I62" s="39"/>
      <c r="J62" s="39"/>
      <c r="K62" s="39"/>
      <c r="L62" s="39"/>
      <c r="M62" s="39"/>
      <c r="N62" s="30"/>
      <c r="O62" s="32"/>
      <c r="P62" s="32"/>
      <c r="Q62" s="32"/>
      <c r="R62" s="32"/>
      <c r="S62" s="32"/>
      <c r="T62" s="33" t="s">
        <v>1744</v>
      </c>
      <c r="U62" s="33" t="s">
        <v>1677</v>
      </c>
      <c r="V62" s="33">
        <v>1</v>
      </c>
      <c r="W62" s="36"/>
      <c r="X62" s="36"/>
      <c r="Y62" s="36">
        <v>0</v>
      </c>
      <c r="Z62" s="36"/>
      <c r="AA62" s="35">
        <v>300</v>
      </c>
      <c r="AB62" s="36">
        <v>0</v>
      </c>
      <c r="AC62" s="36"/>
      <c r="AD62" s="36" t="s">
        <v>1745</v>
      </c>
      <c r="AE62" s="36" t="s">
        <v>192</v>
      </c>
      <c r="AF62" s="37"/>
      <c r="AG62" s="37"/>
      <c r="AH62" s="36" t="s">
        <v>192</v>
      </c>
      <c r="AI62" s="37"/>
      <c r="AJ62" s="37"/>
      <c r="AK62" s="37"/>
      <c r="AL62" s="37"/>
      <c r="AM62" s="36" t="s">
        <v>192</v>
      </c>
      <c r="AN62" s="37"/>
      <c r="AO62" s="37"/>
      <c r="AP62" s="36" t="s">
        <v>192</v>
      </c>
    </row>
    <row r="63" spans="1:42" ht="144" x14ac:dyDescent="0.25">
      <c r="A63" s="28"/>
      <c r="B63" s="28"/>
      <c r="C63" s="28"/>
      <c r="D63" s="28"/>
      <c r="E63" s="28"/>
      <c r="F63" s="28"/>
      <c r="G63" s="28"/>
      <c r="H63" s="30"/>
      <c r="I63" s="39"/>
      <c r="J63" s="39"/>
      <c r="K63" s="39"/>
      <c r="L63" s="39"/>
      <c r="M63" s="39"/>
      <c r="N63" s="30"/>
      <c r="O63" s="32"/>
      <c r="P63" s="32"/>
      <c r="Q63" s="32"/>
      <c r="R63" s="32"/>
      <c r="S63" s="32"/>
      <c r="T63" s="33" t="s">
        <v>1746</v>
      </c>
      <c r="U63" s="33" t="s">
        <v>1677</v>
      </c>
      <c r="V63" s="33">
        <v>1</v>
      </c>
      <c r="W63" s="36"/>
      <c r="X63" s="36"/>
      <c r="Y63" s="36">
        <v>1</v>
      </c>
      <c r="Z63" s="36"/>
      <c r="AA63" s="35">
        <v>300</v>
      </c>
      <c r="AB63" s="36">
        <v>150</v>
      </c>
      <c r="AC63" s="36"/>
      <c r="AD63" s="36" t="s">
        <v>1747</v>
      </c>
      <c r="AE63" s="36" t="s">
        <v>192</v>
      </c>
      <c r="AF63" s="37"/>
      <c r="AG63" s="37"/>
      <c r="AH63" s="36" t="s">
        <v>192</v>
      </c>
      <c r="AI63" s="37"/>
      <c r="AJ63" s="37"/>
      <c r="AK63" s="37"/>
      <c r="AL63" s="37"/>
      <c r="AM63" s="36" t="s">
        <v>192</v>
      </c>
      <c r="AN63" s="37"/>
      <c r="AO63" s="37"/>
      <c r="AP63" s="36" t="s">
        <v>192</v>
      </c>
    </row>
    <row r="64" spans="1:42" ht="36" x14ac:dyDescent="0.25">
      <c r="A64" s="28"/>
      <c r="B64" s="28"/>
      <c r="C64" s="28"/>
      <c r="D64" s="28"/>
      <c r="E64" s="28"/>
      <c r="F64" s="28"/>
      <c r="G64" s="28"/>
      <c r="H64" s="30"/>
      <c r="I64" s="39"/>
      <c r="J64" s="39"/>
      <c r="K64" s="39"/>
      <c r="L64" s="39"/>
      <c r="M64" s="39"/>
      <c r="N64" s="30"/>
      <c r="O64" s="32"/>
      <c r="P64" s="32"/>
      <c r="Q64" s="32"/>
      <c r="R64" s="32"/>
      <c r="S64" s="32"/>
      <c r="T64" s="33" t="s">
        <v>1748</v>
      </c>
      <c r="U64" s="33" t="s">
        <v>1677</v>
      </c>
      <c r="V64" s="33">
        <v>1</v>
      </c>
      <c r="W64" s="36"/>
      <c r="X64" s="36"/>
      <c r="Y64" s="36">
        <v>1</v>
      </c>
      <c r="Z64" s="36"/>
      <c r="AA64" s="35">
        <v>300</v>
      </c>
      <c r="AB64" s="36">
        <v>150</v>
      </c>
      <c r="AC64" s="36"/>
      <c r="AD64" s="36" t="s">
        <v>1747</v>
      </c>
      <c r="AE64" s="36" t="s">
        <v>192</v>
      </c>
      <c r="AF64" s="37"/>
      <c r="AG64" s="37"/>
      <c r="AH64" s="36" t="s">
        <v>192</v>
      </c>
      <c r="AI64" s="37"/>
      <c r="AJ64" s="37"/>
      <c r="AK64" s="37"/>
      <c r="AL64" s="37"/>
      <c r="AM64" s="36" t="s">
        <v>192</v>
      </c>
      <c r="AN64" s="37"/>
      <c r="AO64" s="37"/>
      <c r="AP64" s="36" t="s">
        <v>192</v>
      </c>
    </row>
    <row r="65" spans="1:42" ht="24" x14ac:dyDescent="0.25">
      <c r="A65" s="28"/>
      <c r="B65" s="28"/>
      <c r="C65" s="28"/>
      <c r="D65" s="28"/>
      <c r="E65" s="28"/>
      <c r="F65" s="28"/>
      <c r="G65" s="28"/>
      <c r="H65" s="30"/>
      <c r="I65" s="39"/>
      <c r="J65" s="39"/>
      <c r="K65" s="39"/>
      <c r="L65" s="39"/>
      <c r="M65" s="39"/>
      <c r="N65" s="30"/>
      <c r="O65" s="32"/>
      <c r="P65" s="32"/>
      <c r="Q65" s="32"/>
      <c r="R65" s="32"/>
      <c r="S65" s="32"/>
      <c r="T65" s="33" t="s">
        <v>1711</v>
      </c>
      <c r="U65" s="33" t="s">
        <v>1677</v>
      </c>
      <c r="V65" s="33">
        <v>2</v>
      </c>
      <c r="W65" s="36"/>
      <c r="X65" s="36"/>
      <c r="Y65" s="36">
        <v>2</v>
      </c>
      <c r="Z65" s="36"/>
      <c r="AA65" s="35">
        <v>365</v>
      </c>
      <c r="AB65" s="36">
        <v>182</v>
      </c>
      <c r="AC65" s="36"/>
      <c r="AD65" s="36"/>
      <c r="AE65" s="36" t="s">
        <v>192</v>
      </c>
      <c r="AF65" s="37"/>
      <c r="AG65" s="37"/>
      <c r="AH65" s="36" t="s">
        <v>192</v>
      </c>
      <c r="AI65" s="37"/>
      <c r="AJ65" s="37"/>
      <c r="AK65" s="37"/>
      <c r="AL65" s="37"/>
      <c r="AM65" s="36" t="s">
        <v>192</v>
      </c>
      <c r="AN65" s="37"/>
      <c r="AO65" s="37"/>
      <c r="AP65" s="36" t="s">
        <v>192</v>
      </c>
    </row>
    <row r="66" spans="1:42" x14ac:dyDescent="0.25">
      <c r="A66" s="28"/>
      <c r="B66" s="28"/>
      <c r="C66" s="28"/>
      <c r="D66" s="28"/>
      <c r="E66" s="28"/>
      <c r="F66" s="28"/>
      <c r="G66" s="28"/>
      <c r="H66" s="30"/>
      <c r="I66" s="39"/>
      <c r="J66" s="39"/>
      <c r="K66" s="39"/>
      <c r="L66" s="39"/>
      <c r="M66" s="39"/>
      <c r="N66" s="30"/>
      <c r="O66" s="32"/>
      <c r="P66" s="32"/>
      <c r="Q66" s="32"/>
      <c r="R66" s="32"/>
      <c r="S66" s="32"/>
      <c r="T66" s="33" t="s">
        <v>1710</v>
      </c>
      <c r="U66" s="33" t="s">
        <v>1677</v>
      </c>
      <c r="V66" s="33">
        <v>1</v>
      </c>
      <c r="W66" s="36"/>
      <c r="X66" s="36"/>
      <c r="Y66" s="36">
        <v>0.5</v>
      </c>
      <c r="Z66" s="36"/>
      <c r="AA66" s="35">
        <v>300</v>
      </c>
      <c r="AB66" s="36">
        <v>150</v>
      </c>
      <c r="AC66" s="36"/>
      <c r="AD66" s="36"/>
      <c r="AE66" s="36" t="s">
        <v>192</v>
      </c>
      <c r="AF66" s="37"/>
      <c r="AG66" s="37"/>
      <c r="AH66" s="36" t="s">
        <v>192</v>
      </c>
      <c r="AI66" s="37"/>
      <c r="AJ66" s="37"/>
      <c r="AK66" s="37"/>
      <c r="AL66" s="37"/>
      <c r="AM66" s="36" t="s">
        <v>192</v>
      </c>
      <c r="AN66" s="37"/>
      <c r="AO66" s="37"/>
      <c r="AP66" s="36" t="s">
        <v>192</v>
      </c>
    </row>
    <row r="67" spans="1:42" ht="24" x14ac:dyDescent="0.25">
      <c r="A67" s="28"/>
      <c r="B67" s="28"/>
      <c r="C67" s="28"/>
      <c r="D67" s="28"/>
      <c r="E67" s="28"/>
      <c r="F67" s="28"/>
      <c r="G67" s="28"/>
      <c r="H67" s="30"/>
      <c r="I67" s="39"/>
      <c r="J67" s="39"/>
      <c r="K67" s="39"/>
      <c r="L67" s="39"/>
      <c r="M67" s="39"/>
      <c r="N67" s="30"/>
      <c r="O67" s="32"/>
      <c r="P67" s="32"/>
      <c r="Q67" s="32"/>
      <c r="R67" s="32"/>
      <c r="S67" s="32"/>
      <c r="T67" s="33" t="s">
        <v>1714</v>
      </c>
      <c r="U67" s="33" t="s">
        <v>1677</v>
      </c>
      <c r="V67" s="33">
        <v>4</v>
      </c>
      <c r="W67" s="36"/>
      <c r="X67" s="36"/>
      <c r="Y67" s="36">
        <v>0</v>
      </c>
      <c r="Z67" s="36"/>
      <c r="AA67" s="35">
        <v>180</v>
      </c>
      <c r="AB67" s="36">
        <v>90</v>
      </c>
      <c r="AC67" s="36"/>
      <c r="AD67" s="36"/>
      <c r="AE67" s="36" t="s">
        <v>192</v>
      </c>
      <c r="AF67" s="37"/>
      <c r="AG67" s="37"/>
      <c r="AH67" s="36" t="s">
        <v>192</v>
      </c>
      <c r="AI67" s="37"/>
      <c r="AJ67" s="37"/>
      <c r="AK67" s="37"/>
      <c r="AL67" s="37"/>
      <c r="AM67" s="36" t="s">
        <v>192</v>
      </c>
      <c r="AN67" s="37"/>
      <c r="AO67" s="37"/>
      <c r="AP67" s="36" t="s">
        <v>192</v>
      </c>
    </row>
    <row r="68" spans="1:42" x14ac:dyDescent="0.25">
      <c r="N68" s="168"/>
      <c r="O68" s="168"/>
      <c r="P68" s="168"/>
    </row>
  </sheetData>
  <sheetProtection algorithmName="SHA-512" hashValue="QYkpn5YJTX/aXGzEtM6JXZSJ+0RPIuf1x2gz2AtrrOmu7yE8ag8lRhEKAOxMyGqRD+E5dQzAKCu8mOCj0puNyw==" saltValue="xkaxccpokQ2YRAsphttdC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3"/>
  <sheetViews>
    <sheetView topLeftCell="D4" zoomScale="90" zoomScaleNormal="90" workbookViewId="0">
      <pane ySplit="5" topLeftCell="A9" activePane="bottomLeft" state="frozen"/>
      <selection activeCell="A4" sqref="A4"/>
      <selection pane="bottomLeft" activeCell="I14" sqref="I14"/>
    </sheetView>
  </sheetViews>
  <sheetFormatPr baseColWidth="10" defaultColWidth="11.42578125" defaultRowHeight="15" x14ac:dyDescent="0.25"/>
  <cols>
    <col min="1" max="1" width="11.5703125" style="1" customWidth="1"/>
    <col min="2" max="3" width="13.42578125" style="1" customWidth="1"/>
    <col min="4" max="4" width="12.28515625" style="1" customWidth="1"/>
    <col min="5" max="5" width="14.85546875" style="1" customWidth="1"/>
    <col min="6" max="6" width="16.28515625" style="1" customWidth="1"/>
    <col min="7" max="7" width="15.42578125" style="1" customWidth="1"/>
    <col min="8" max="8" width="22.7109375" style="1" customWidth="1"/>
    <col min="9" max="9" width="14.42578125" style="1" customWidth="1"/>
    <col min="10" max="10" width="13.7109375" style="1" customWidth="1"/>
    <col min="11" max="11" width="21.5703125" style="1" customWidth="1"/>
    <col min="12" max="12" width="11.42578125" style="1"/>
    <col min="13" max="13" width="17.28515625" style="1" customWidth="1"/>
    <col min="14" max="14" width="17.7109375" style="1" customWidth="1"/>
    <col min="15" max="16" width="11.42578125" style="1"/>
    <col min="17" max="17" width="31.28515625" style="1" customWidth="1"/>
    <col min="18"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717">
        <v>2013</v>
      </c>
      <c r="B4" s="717"/>
      <c r="C4" s="717"/>
      <c r="D4" s="717"/>
      <c r="E4" s="717"/>
      <c r="F4" s="717"/>
      <c r="G4" s="717"/>
      <c r="H4" s="717"/>
      <c r="I4" s="717"/>
      <c r="J4" s="717"/>
      <c r="K4" s="717"/>
      <c r="L4" s="717"/>
      <c r="M4" s="717"/>
      <c r="N4" s="717"/>
      <c r="O4" s="717"/>
      <c r="P4" s="168"/>
      <c r="Q4" s="168"/>
    </row>
    <row r="5" spans="1:97" x14ac:dyDescent="0.25">
      <c r="A5" s="180"/>
      <c r="B5" s="180"/>
      <c r="C5" s="180"/>
      <c r="D5" s="180"/>
      <c r="E5" s="180"/>
      <c r="F5" s="180"/>
      <c r="G5" s="180"/>
      <c r="H5" s="180"/>
      <c r="I5" s="180"/>
      <c r="J5" s="180"/>
      <c r="K5" s="180"/>
      <c r="L5" s="181"/>
      <c r="M5" s="182"/>
      <c r="N5" s="182"/>
      <c r="O5" s="182"/>
      <c r="P5" s="168"/>
      <c r="Q5" s="168"/>
    </row>
    <row r="6" spans="1:97" x14ac:dyDescent="0.25">
      <c r="A6" s="183" t="s">
        <v>4</v>
      </c>
      <c r="B6" s="712" t="s">
        <v>1648</v>
      </c>
      <c r="C6" s="712"/>
      <c r="D6" s="712"/>
      <c r="E6" s="712"/>
      <c r="F6" s="712"/>
      <c r="G6" s="712"/>
      <c r="H6" s="712"/>
      <c r="I6" s="712"/>
      <c r="J6" s="712"/>
      <c r="K6" s="712"/>
      <c r="L6" s="712"/>
      <c r="M6" s="712"/>
      <c r="N6" s="712"/>
      <c r="O6" s="712"/>
      <c r="P6" s="168"/>
      <c r="Q6" s="168"/>
    </row>
    <row r="7" spans="1:97" x14ac:dyDescent="0.25">
      <c r="A7" s="685" t="s">
        <v>6</v>
      </c>
      <c r="B7" s="685" t="s">
        <v>7</v>
      </c>
      <c r="C7" s="685" t="s">
        <v>8</v>
      </c>
      <c r="D7" s="685" t="s">
        <v>9</v>
      </c>
      <c r="E7" s="685" t="s">
        <v>10</v>
      </c>
      <c r="F7" s="685" t="s">
        <v>11</v>
      </c>
      <c r="G7" s="685" t="s">
        <v>12</v>
      </c>
      <c r="H7" s="685" t="s">
        <v>13</v>
      </c>
      <c r="I7" s="726" t="s">
        <v>14</v>
      </c>
      <c r="J7" s="726" t="s">
        <v>15</v>
      </c>
      <c r="K7" s="685" t="s">
        <v>16</v>
      </c>
      <c r="L7" s="685" t="s">
        <v>17</v>
      </c>
      <c r="M7" s="685" t="s">
        <v>18</v>
      </c>
      <c r="N7" s="728" t="s">
        <v>19</v>
      </c>
      <c r="O7" s="728" t="s">
        <v>20</v>
      </c>
      <c r="P7" s="728" t="s">
        <v>21</v>
      </c>
      <c r="Q7" s="724" t="s">
        <v>22</v>
      </c>
    </row>
    <row r="8" spans="1:97" ht="35.25" customHeight="1" x14ac:dyDescent="0.25">
      <c r="A8" s="686"/>
      <c r="B8" s="686"/>
      <c r="C8" s="686"/>
      <c r="D8" s="686"/>
      <c r="E8" s="686"/>
      <c r="F8" s="686"/>
      <c r="G8" s="686"/>
      <c r="H8" s="686"/>
      <c r="I8" s="727"/>
      <c r="J8" s="727"/>
      <c r="K8" s="686"/>
      <c r="L8" s="686"/>
      <c r="M8" s="686"/>
      <c r="N8" s="729"/>
      <c r="O8" s="729"/>
      <c r="P8" s="729"/>
      <c r="Q8" s="725"/>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196.5" customHeight="1" x14ac:dyDescent="0.25">
      <c r="A9" s="37" t="s">
        <v>483</v>
      </c>
      <c r="B9" s="37" t="s">
        <v>533</v>
      </c>
      <c r="C9" s="37" t="s">
        <v>1649</v>
      </c>
      <c r="D9" s="37">
        <v>245210003</v>
      </c>
      <c r="E9" s="37" t="s">
        <v>1666</v>
      </c>
      <c r="F9" s="96">
        <v>2012050000041</v>
      </c>
      <c r="G9" s="37" t="s">
        <v>1650</v>
      </c>
      <c r="H9" s="37" t="s">
        <v>1651</v>
      </c>
      <c r="I9" s="40">
        <v>3000000</v>
      </c>
      <c r="J9" s="184"/>
      <c r="K9" s="132" t="s">
        <v>1667</v>
      </c>
      <c r="L9" s="37">
        <v>16</v>
      </c>
      <c r="M9" s="37"/>
      <c r="N9" s="37"/>
      <c r="O9" s="37">
        <v>14</v>
      </c>
      <c r="P9" s="184"/>
      <c r="Q9" s="37" t="s">
        <v>1668</v>
      </c>
      <c r="R9" s="14"/>
      <c r="U9" s="16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109.5" customHeight="1" x14ac:dyDescent="0.25">
      <c r="A10" s="37"/>
      <c r="B10" s="37"/>
      <c r="C10" s="37"/>
      <c r="D10" s="37"/>
      <c r="E10" s="37"/>
      <c r="F10" s="37"/>
      <c r="G10" s="37"/>
      <c r="H10" s="37"/>
      <c r="I10" s="151"/>
      <c r="J10" s="151"/>
      <c r="K10" s="37" t="s">
        <v>1669</v>
      </c>
      <c r="L10" s="37">
        <v>37</v>
      </c>
      <c r="M10" s="37"/>
      <c r="N10" s="37"/>
      <c r="O10" s="37">
        <v>29</v>
      </c>
      <c r="P10" s="37"/>
      <c r="Q10" s="37" t="s">
        <v>1670</v>
      </c>
      <c r="R10" s="14"/>
      <c r="U10" s="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x14ac:dyDescent="0.25">
      <c r="A11" s="37"/>
      <c r="B11" s="37"/>
      <c r="C11" s="37"/>
      <c r="D11" s="37"/>
      <c r="E11" s="37"/>
      <c r="F11" s="37"/>
      <c r="G11" s="37"/>
      <c r="H11" s="37"/>
      <c r="I11" s="37"/>
      <c r="J11" s="37"/>
      <c r="K11" s="37"/>
      <c r="L11" s="37"/>
      <c r="M11" s="37"/>
      <c r="N11" s="151"/>
      <c r="O11" s="151"/>
      <c r="P11" s="151"/>
      <c r="Q11" s="151"/>
      <c r="S11" s="6"/>
      <c r="T11" s="6"/>
      <c r="U11" s="6"/>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x14ac:dyDescent="0.25">
      <c r="A12" s="16"/>
      <c r="B12" s="16"/>
      <c r="C12" s="16"/>
      <c r="D12" s="16"/>
      <c r="E12" s="16"/>
      <c r="F12" s="16"/>
      <c r="G12" s="16"/>
      <c r="H12" s="16"/>
      <c r="I12" s="16"/>
      <c r="J12" s="16"/>
      <c r="K12" s="16"/>
      <c r="L12" s="16"/>
      <c r="M12" s="16"/>
      <c r="N12" s="157"/>
      <c r="O12" s="157"/>
      <c r="P12" s="157"/>
      <c r="Q12" s="157"/>
      <c r="S12" s="6"/>
      <c r="T12" s="6"/>
      <c r="U12" s="6"/>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x14ac:dyDescent="0.25">
      <c r="A13" s="16"/>
      <c r="B13" s="16"/>
      <c r="C13" s="16"/>
      <c r="D13" s="16"/>
      <c r="E13" s="16"/>
      <c r="F13" s="16"/>
      <c r="G13" s="16"/>
      <c r="H13" s="16"/>
      <c r="I13" s="16"/>
      <c r="J13" s="16"/>
      <c r="K13" s="16"/>
      <c r="L13" s="16"/>
      <c r="M13" s="16"/>
      <c r="N13" s="157"/>
      <c r="O13" s="157"/>
      <c r="P13" s="157"/>
      <c r="Q13" s="157"/>
      <c r="S13" s="6"/>
      <c r="T13" s="6"/>
      <c r="U13" s="6"/>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x14ac:dyDescent="0.25">
      <c r="A14" s="16"/>
      <c r="B14" s="16"/>
      <c r="C14" s="16"/>
      <c r="D14" s="16"/>
      <c r="E14" s="16"/>
      <c r="F14" s="16"/>
      <c r="G14" s="16"/>
      <c r="H14" s="16"/>
      <c r="I14" s="16"/>
      <c r="J14" s="16"/>
      <c r="K14" s="16"/>
      <c r="L14" s="16"/>
      <c r="M14" s="16"/>
      <c r="N14" s="157"/>
      <c r="O14" s="157"/>
      <c r="P14" s="157"/>
      <c r="Q14" s="157"/>
      <c r="S14" s="6"/>
      <c r="T14" s="6"/>
      <c r="U14" s="6"/>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x14ac:dyDescent="0.25">
      <c r="A15" s="16"/>
      <c r="B15" s="16"/>
      <c r="C15" s="16"/>
      <c r="D15" s="16"/>
      <c r="E15" s="16"/>
      <c r="F15" s="16"/>
      <c r="G15" s="16"/>
      <c r="H15" s="16"/>
      <c r="I15" s="16"/>
      <c r="J15" s="16"/>
      <c r="K15" s="16"/>
      <c r="L15" s="16"/>
      <c r="M15" s="16"/>
      <c r="N15" s="157"/>
      <c r="O15" s="157"/>
      <c r="P15" s="157"/>
      <c r="Q15" s="157"/>
      <c r="S15" s="6"/>
      <c r="T15" s="6"/>
      <c r="U15" s="6"/>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x14ac:dyDescent="0.25">
      <c r="A16" s="16"/>
      <c r="B16" s="16"/>
      <c r="C16" s="16"/>
      <c r="D16" s="16"/>
      <c r="E16" s="16"/>
      <c r="F16" s="16"/>
      <c r="G16" s="16"/>
      <c r="H16" s="16"/>
      <c r="I16" s="16"/>
      <c r="J16" s="16"/>
      <c r="K16" s="16"/>
      <c r="L16" s="16"/>
      <c r="M16" s="16"/>
      <c r="N16" s="157"/>
      <c r="O16" s="157"/>
      <c r="P16" s="157"/>
      <c r="Q16" s="157"/>
      <c r="S16" s="6"/>
      <c r="T16" s="6"/>
      <c r="U16" s="6"/>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x14ac:dyDescent="0.25">
      <c r="A17" s="16"/>
      <c r="B17" s="16"/>
      <c r="C17" s="16"/>
      <c r="D17" s="16"/>
      <c r="E17" s="16"/>
      <c r="F17" s="16"/>
      <c r="G17" s="16"/>
      <c r="H17" s="16"/>
      <c r="I17" s="16"/>
      <c r="J17" s="16"/>
      <c r="K17" s="16"/>
      <c r="L17" s="16"/>
      <c r="M17" s="16"/>
      <c r="N17" s="157"/>
      <c r="O17" s="157"/>
      <c r="P17" s="157"/>
      <c r="Q17" s="157"/>
      <c r="S17" s="6"/>
      <c r="T17" s="6"/>
      <c r="U17" s="6"/>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x14ac:dyDescent="0.25">
      <c r="A18" s="16"/>
      <c r="B18" s="16"/>
      <c r="C18" s="16"/>
      <c r="D18" s="16"/>
      <c r="E18" s="16"/>
      <c r="F18" s="16"/>
      <c r="G18" s="16"/>
      <c r="H18" s="16"/>
      <c r="I18" s="16"/>
      <c r="J18" s="16"/>
      <c r="K18" s="16"/>
      <c r="L18" s="16"/>
      <c r="M18" s="16"/>
      <c r="N18" s="157"/>
      <c r="O18" s="157"/>
      <c r="P18" s="157"/>
      <c r="Q18" s="157"/>
      <c r="S18" s="6"/>
      <c r="T18" s="6"/>
      <c r="U18" s="6"/>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x14ac:dyDescent="0.25">
      <c r="A19" s="16"/>
      <c r="B19" s="16"/>
      <c r="C19" s="16"/>
      <c r="D19" s="16"/>
      <c r="E19" s="16"/>
      <c r="F19" s="16"/>
      <c r="G19" s="16"/>
      <c r="H19" s="16"/>
      <c r="I19" s="16"/>
      <c r="J19" s="16"/>
      <c r="K19" s="16"/>
      <c r="L19" s="16"/>
      <c r="M19" s="16"/>
      <c r="N19" s="157"/>
      <c r="O19" s="157"/>
      <c r="P19" s="157"/>
      <c r="Q19" s="157"/>
      <c r="S19" s="6"/>
      <c r="T19" s="6"/>
      <c r="U19" s="6"/>
      <c r="V19" s="6"/>
      <c r="W19" s="6"/>
      <c r="X19" s="6"/>
      <c r="Y19" s="6"/>
      <c r="Z19" s="6"/>
      <c r="AA19" s="6"/>
      <c r="AB19" s="6"/>
      <c r="AC19" s="6"/>
      <c r="AD19" s="6"/>
      <c r="AE19" s="6"/>
      <c r="AF19" s="6"/>
      <c r="AG19" s="6"/>
      <c r="AH19" s="6"/>
      <c r="AK19" s="7"/>
      <c r="AO19" s="7"/>
      <c r="AS19" s="7"/>
      <c r="AW19" s="7"/>
      <c r="BA19" s="7"/>
      <c r="BE19" s="7"/>
      <c r="BI19" s="7"/>
      <c r="BM19" s="7"/>
      <c r="BQ19" s="7"/>
      <c r="BU19" s="7"/>
      <c r="BY19" s="7"/>
      <c r="CC19" s="7"/>
      <c r="CG19" s="7"/>
      <c r="CK19" s="7"/>
      <c r="CO19" s="7"/>
      <c r="CS19" s="7"/>
    </row>
    <row r="20" spans="1:97" x14ac:dyDescent="0.25">
      <c r="A20" s="16"/>
      <c r="B20" s="16"/>
      <c r="C20" s="16"/>
      <c r="D20" s="16"/>
      <c r="E20" s="16"/>
      <c r="F20" s="16"/>
      <c r="G20" s="16"/>
      <c r="H20" s="16"/>
      <c r="I20" s="16"/>
      <c r="J20" s="16"/>
      <c r="K20" s="16"/>
      <c r="L20" s="16"/>
      <c r="M20" s="16"/>
      <c r="N20" s="157"/>
      <c r="O20" s="157"/>
      <c r="P20" s="157"/>
      <c r="Q20" s="157"/>
      <c r="S20" s="6"/>
      <c r="T20" s="6"/>
      <c r="U20" s="6"/>
      <c r="V20" s="6"/>
      <c r="W20" s="6"/>
      <c r="X20" s="6"/>
      <c r="Y20" s="6"/>
      <c r="Z20" s="6"/>
      <c r="AA20" s="6"/>
      <c r="AB20" s="6"/>
      <c r="AC20" s="6"/>
      <c r="AD20" s="6"/>
      <c r="AE20" s="6"/>
      <c r="AF20" s="6"/>
      <c r="AG20" s="6"/>
      <c r="AH20" s="6"/>
      <c r="AK20" s="7"/>
      <c r="AO20" s="7"/>
      <c r="AS20" s="7"/>
      <c r="AW20" s="7"/>
      <c r="BA20" s="7"/>
      <c r="BE20" s="7"/>
      <c r="BI20" s="7"/>
      <c r="BM20" s="7"/>
      <c r="BQ20" s="7"/>
      <c r="BU20" s="7"/>
      <c r="BY20" s="7"/>
      <c r="CC20" s="7"/>
      <c r="CG20" s="7"/>
      <c r="CK20" s="7"/>
      <c r="CO20" s="7"/>
      <c r="CS20" s="7"/>
    </row>
    <row r="21" spans="1:97" x14ac:dyDescent="0.25">
      <c r="A21" s="16"/>
      <c r="B21" s="16"/>
      <c r="C21" s="16"/>
      <c r="D21" s="16"/>
      <c r="E21" s="16"/>
      <c r="F21" s="16"/>
      <c r="G21" s="16"/>
      <c r="H21" s="16"/>
      <c r="I21" s="16"/>
      <c r="J21" s="16"/>
      <c r="K21" s="16"/>
      <c r="L21" s="16"/>
      <c r="M21" s="16"/>
      <c r="N21" s="157"/>
      <c r="O21" s="157"/>
      <c r="P21" s="157"/>
      <c r="Q21" s="157"/>
      <c r="S21" s="6"/>
      <c r="T21" s="6"/>
      <c r="U21" s="6"/>
      <c r="V21" s="6"/>
      <c r="W21" s="6"/>
      <c r="X21" s="6"/>
      <c r="Y21" s="6"/>
      <c r="Z21" s="6"/>
      <c r="AA21" s="6"/>
      <c r="AB21" s="6"/>
      <c r="AC21" s="6"/>
      <c r="AD21" s="6"/>
      <c r="AE21" s="6"/>
      <c r="AF21" s="6"/>
      <c r="AG21" s="6"/>
      <c r="AH21" s="6"/>
      <c r="AK21" s="7"/>
      <c r="AO21" s="7"/>
      <c r="AS21" s="7"/>
      <c r="AW21" s="7"/>
      <c r="BA21" s="7"/>
      <c r="BE21" s="7"/>
      <c r="BI21" s="7"/>
      <c r="BM21" s="7"/>
      <c r="BQ21" s="7"/>
      <c r="BU21" s="7"/>
      <c r="BY21" s="7"/>
      <c r="CC21" s="7"/>
      <c r="CG21" s="7"/>
      <c r="CK21" s="7"/>
      <c r="CO21" s="7"/>
      <c r="CS21" s="7"/>
    </row>
    <row r="22" spans="1:97" x14ac:dyDescent="0.25">
      <c r="A22" s="16"/>
      <c r="B22" s="16"/>
      <c r="C22" s="16"/>
      <c r="D22" s="16"/>
      <c r="E22" s="16"/>
      <c r="F22" s="16"/>
      <c r="G22" s="16"/>
      <c r="H22" s="16"/>
      <c r="I22" s="16"/>
      <c r="J22" s="16"/>
      <c r="K22" s="16"/>
      <c r="L22" s="16"/>
      <c r="M22" s="16"/>
      <c r="N22" s="157"/>
      <c r="O22" s="157"/>
      <c r="P22" s="157"/>
      <c r="Q22" s="157"/>
      <c r="S22" s="6"/>
      <c r="T22" s="6"/>
      <c r="U22" s="6"/>
      <c r="V22" s="6"/>
      <c r="W22" s="6"/>
      <c r="X22" s="6"/>
      <c r="Y22" s="6"/>
      <c r="Z22" s="6"/>
      <c r="AA22" s="6"/>
      <c r="AB22" s="6"/>
      <c r="AC22" s="6"/>
      <c r="AD22" s="6"/>
      <c r="AE22" s="6"/>
      <c r="AF22" s="6"/>
      <c r="AG22" s="6"/>
      <c r="AH22" s="6"/>
      <c r="AK22" s="7"/>
      <c r="AO22" s="7"/>
      <c r="AS22" s="7"/>
      <c r="AW22" s="7"/>
      <c r="BA22" s="7"/>
      <c r="BE22" s="7"/>
      <c r="BI22" s="7"/>
      <c r="BM22" s="7"/>
      <c r="BQ22" s="7"/>
      <c r="BU22" s="7"/>
      <c r="BY22" s="7"/>
      <c r="CC22" s="7"/>
      <c r="CG22" s="7"/>
      <c r="CK22" s="7"/>
      <c r="CO22" s="7"/>
      <c r="CS22" s="7"/>
    </row>
    <row r="23" spans="1:97" x14ac:dyDescent="0.25">
      <c r="A23" s="16"/>
      <c r="B23" s="16"/>
      <c r="C23" s="16"/>
      <c r="D23" s="16"/>
      <c r="E23" s="16"/>
      <c r="F23" s="16"/>
      <c r="G23" s="16"/>
      <c r="H23" s="16"/>
      <c r="I23" s="16"/>
      <c r="J23" s="16"/>
      <c r="K23" s="16"/>
      <c r="L23" s="16"/>
      <c r="M23" s="16"/>
      <c r="N23" s="157"/>
      <c r="O23" s="157"/>
      <c r="P23" s="157"/>
      <c r="Q23" s="157"/>
      <c r="S23" s="6"/>
      <c r="T23" s="6"/>
      <c r="U23" s="6"/>
      <c r="V23" s="6"/>
      <c r="W23" s="6"/>
      <c r="X23" s="6"/>
      <c r="Y23" s="6"/>
      <c r="Z23" s="6"/>
      <c r="AA23" s="6"/>
      <c r="AB23" s="6"/>
      <c r="AC23" s="6"/>
      <c r="AD23" s="6"/>
      <c r="AE23" s="6"/>
      <c r="AF23" s="6"/>
      <c r="AG23" s="6"/>
      <c r="AH23" s="6"/>
      <c r="AK23" s="7"/>
      <c r="AO23" s="7"/>
      <c r="AS23" s="7"/>
      <c r="AW23" s="7"/>
      <c r="BA23" s="7"/>
      <c r="BE23" s="7"/>
      <c r="BI23" s="7"/>
      <c r="BM23" s="7"/>
      <c r="BQ23" s="7"/>
      <c r="BU23" s="7"/>
      <c r="BY23" s="7"/>
      <c r="CC23" s="7"/>
      <c r="CG23" s="7"/>
      <c r="CK23" s="7"/>
      <c r="CO23" s="7"/>
      <c r="CS23" s="7"/>
    </row>
    <row r="24" spans="1:97" x14ac:dyDescent="0.25">
      <c r="A24" s="16"/>
      <c r="B24" s="16"/>
      <c r="C24" s="16"/>
      <c r="D24" s="16"/>
      <c r="E24" s="16"/>
      <c r="F24" s="16"/>
      <c r="G24" s="16"/>
      <c r="H24" s="16"/>
      <c r="I24" s="16"/>
      <c r="J24" s="16"/>
      <c r="K24" s="16"/>
      <c r="L24" s="16"/>
      <c r="M24" s="16"/>
      <c r="N24" s="157"/>
      <c r="O24" s="157"/>
      <c r="P24" s="157"/>
      <c r="Q24" s="157"/>
      <c r="S24" s="6"/>
      <c r="T24" s="6"/>
      <c r="U24" s="6"/>
      <c r="V24" s="6"/>
      <c r="W24" s="6"/>
      <c r="X24" s="6"/>
      <c r="Y24" s="6"/>
      <c r="Z24" s="6"/>
      <c r="AA24" s="6"/>
      <c r="AB24" s="6"/>
      <c r="AC24" s="6"/>
      <c r="AD24" s="6"/>
      <c r="AE24" s="6"/>
      <c r="AF24" s="6"/>
      <c r="AG24" s="6"/>
      <c r="AH24" s="6"/>
      <c r="AK24" s="7"/>
      <c r="AO24" s="7"/>
      <c r="AS24" s="7"/>
      <c r="AW24" s="7"/>
      <c r="BA24" s="7"/>
      <c r="BE24" s="7"/>
      <c r="BI24" s="7"/>
      <c r="BM24" s="7"/>
      <c r="BQ24" s="7"/>
      <c r="BU24" s="7"/>
      <c r="BY24" s="7"/>
      <c r="CC24" s="7"/>
      <c r="CG24" s="7"/>
      <c r="CK24" s="7"/>
      <c r="CO24" s="7"/>
      <c r="CS24" s="7"/>
    </row>
    <row r="25" spans="1:97" x14ac:dyDescent="0.25">
      <c r="A25" s="16"/>
      <c r="B25" s="16"/>
      <c r="C25" s="16"/>
      <c r="D25" s="16"/>
      <c r="E25" s="16"/>
      <c r="F25" s="16"/>
      <c r="G25" s="16"/>
      <c r="H25" s="16"/>
      <c r="I25" s="16"/>
      <c r="J25" s="16"/>
      <c r="K25" s="16"/>
      <c r="L25" s="16"/>
      <c r="M25" s="16"/>
      <c r="N25" s="157"/>
      <c r="O25" s="157"/>
      <c r="P25" s="157"/>
      <c r="Q25" s="157"/>
      <c r="S25" s="6"/>
      <c r="T25" s="6"/>
      <c r="U25" s="6"/>
      <c r="V25" s="6"/>
      <c r="W25" s="6"/>
      <c r="X25" s="6"/>
      <c r="Y25" s="6"/>
      <c r="Z25" s="6"/>
      <c r="AA25" s="6"/>
      <c r="AB25" s="6"/>
      <c r="AC25" s="6"/>
      <c r="AD25" s="6"/>
      <c r="AE25" s="6"/>
      <c r="AF25" s="6"/>
      <c r="AG25" s="6"/>
      <c r="AH25" s="6"/>
      <c r="AK25" s="7"/>
      <c r="AO25" s="7"/>
      <c r="AS25" s="7"/>
      <c r="AW25" s="7"/>
      <c r="BA25" s="7"/>
      <c r="BE25" s="7"/>
      <c r="BI25" s="7"/>
      <c r="BM25" s="7"/>
      <c r="BQ25" s="7"/>
      <c r="BU25" s="7"/>
      <c r="BY25" s="7"/>
      <c r="CC25" s="7"/>
      <c r="CG25" s="7"/>
      <c r="CK25" s="7"/>
      <c r="CO25" s="7"/>
      <c r="CS25" s="7"/>
    </row>
    <row r="26" spans="1:97" x14ac:dyDescent="0.25">
      <c r="A26" s="16"/>
      <c r="B26" s="16"/>
      <c r="C26" s="16"/>
      <c r="D26" s="16"/>
      <c r="E26" s="16"/>
      <c r="F26" s="16"/>
      <c r="G26" s="16"/>
      <c r="H26" s="16"/>
      <c r="I26" s="16"/>
      <c r="J26" s="16"/>
      <c r="K26" s="16"/>
      <c r="L26" s="16"/>
      <c r="M26" s="16"/>
      <c r="N26" s="157"/>
      <c r="O26" s="157"/>
      <c r="P26" s="157"/>
      <c r="Q26" s="157"/>
      <c r="S26" s="6"/>
      <c r="T26" s="6"/>
      <c r="U26" s="6"/>
      <c r="V26" s="6"/>
      <c r="W26" s="6"/>
      <c r="X26" s="6"/>
      <c r="Y26" s="6"/>
      <c r="Z26" s="6"/>
      <c r="AA26" s="6"/>
      <c r="AB26" s="6"/>
      <c r="AC26" s="6"/>
      <c r="AD26" s="6"/>
      <c r="AE26" s="6"/>
      <c r="AF26" s="6"/>
      <c r="AG26" s="6"/>
      <c r="AH26" s="6"/>
      <c r="AK26" s="7"/>
      <c r="AO26" s="7"/>
      <c r="AS26" s="7"/>
      <c r="AW26" s="7"/>
      <c r="BA26" s="7"/>
      <c r="BE26" s="7"/>
      <c r="BI26" s="7"/>
      <c r="BM26" s="7"/>
      <c r="BQ26" s="7"/>
      <c r="BU26" s="7"/>
      <c r="BY26" s="7"/>
      <c r="CC26" s="7"/>
      <c r="CG26" s="7"/>
      <c r="CK26" s="7"/>
      <c r="CO26" s="7"/>
      <c r="CS26" s="7"/>
    </row>
    <row r="27" spans="1:97" x14ac:dyDescent="0.25">
      <c r="A27" s="16"/>
      <c r="B27" s="16"/>
      <c r="C27" s="16"/>
      <c r="D27" s="16"/>
      <c r="E27" s="16"/>
      <c r="F27" s="16"/>
      <c r="G27" s="16"/>
      <c r="H27" s="16"/>
      <c r="I27" s="16"/>
      <c r="J27" s="16"/>
      <c r="K27" s="16"/>
      <c r="L27" s="16"/>
      <c r="M27" s="16"/>
      <c r="N27" s="157"/>
      <c r="O27" s="157"/>
      <c r="P27" s="157"/>
      <c r="Q27" s="157"/>
      <c r="S27" s="6"/>
      <c r="T27" s="6"/>
      <c r="U27" s="6"/>
      <c r="V27" s="6"/>
      <c r="W27" s="6"/>
      <c r="X27" s="6"/>
      <c r="Y27" s="6"/>
      <c r="Z27" s="6"/>
      <c r="AA27" s="6"/>
      <c r="AB27" s="6"/>
      <c r="AC27" s="6"/>
      <c r="AD27" s="6"/>
      <c r="AE27" s="6"/>
      <c r="AF27" s="6"/>
      <c r="AG27" s="6"/>
      <c r="AH27" s="6"/>
      <c r="AK27" s="7"/>
      <c r="AO27" s="7"/>
      <c r="AS27" s="7"/>
      <c r="AW27" s="7"/>
      <c r="BA27" s="7"/>
      <c r="BE27" s="7"/>
      <c r="BI27" s="7"/>
      <c r="BM27" s="7"/>
      <c r="BQ27" s="7"/>
      <c r="BU27" s="7"/>
      <c r="BY27" s="7"/>
      <c r="CC27" s="7"/>
      <c r="CG27" s="7"/>
      <c r="CK27" s="7"/>
      <c r="CO27" s="7"/>
      <c r="CS27" s="7"/>
    </row>
    <row r="28" spans="1:97" x14ac:dyDescent="0.25">
      <c r="A28" s="16"/>
      <c r="B28" s="16"/>
      <c r="C28" s="16"/>
      <c r="D28" s="16"/>
      <c r="E28" s="16"/>
      <c r="F28" s="16"/>
      <c r="G28" s="16"/>
      <c r="H28" s="16"/>
      <c r="I28" s="16"/>
      <c r="J28" s="16"/>
      <c r="K28" s="16"/>
      <c r="L28" s="16"/>
      <c r="M28" s="16"/>
      <c r="N28" s="157"/>
      <c r="O28" s="157"/>
      <c r="P28" s="157"/>
      <c r="Q28" s="157"/>
      <c r="S28" s="6"/>
      <c r="T28" s="6"/>
      <c r="U28" s="6"/>
      <c r="V28" s="6"/>
      <c r="W28" s="6"/>
      <c r="X28" s="6"/>
      <c r="Y28" s="6"/>
      <c r="Z28" s="6"/>
      <c r="AA28" s="6"/>
      <c r="AB28" s="6"/>
      <c r="AC28" s="6"/>
      <c r="AD28" s="6"/>
      <c r="AE28" s="6"/>
      <c r="AF28" s="6"/>
      <c r="AG28" s="6"/>
      <c r="AH28" s="6"/>
      <c r="AK28" s="7"/>
      <c r="AO28" s="7"/>
      <c r="AS28" s="7"/>
      <c r="AW28" s="7"/>
      <c r="BA28" s="7"/>
      <c r="BE28" s="7"/>
      <c r="BI28" s="7"/>
      <c r="BM28" s="7"/>
      <c r="BQ28" s="7"/>
      <c r="BU28" s="7"/>
      <c r="BY28" s="7"/>
      <c r="CC28" s="7"/>
      <c r="CG28" s="7"/>
      <c r="CK28" s="7"/>
      <c r="CO28" s="7"/>
      <c r="CS28" s="7"/>
    </row>
    <row r="29" spans="1:97" x14ac:dyDescent="0.25">
      <c r="A29" s="16"/>
      <c r="B29" s="16"/>
      <c r="C29" s="16"/>
      <c r="D29" s="16"/>
      <c r="E29" s="16"/>
      <c r="F29" s="16"/>
      <c r="G29" s="16"/>
      <c r="H29" s="16"/>
      <c r="I29" s="16"/>
      <c r="J29" s="16"/>
      <c r="K29" s="16"/>
      <c r="L29" s="16"/>
      <c r="M29" s="16"/>
      <c r="N29" s="157"/>
      <c r="O29" s="157"/>
      <c r="P29" s="157"/>
      <c r="Q29" s="157"/>
      <c r="S29" s="6"/>
      <c r="T29" s="6"/>
      <c r="U29" s="6"/>
      <c r="V29" s="6"/>
      <c r="W29" s="6"/>
      <c r="X29" s="6"/>
      <c r="Y29" s="6"/>
      <c r="Z29" s="6"/>
      <c r="AA29" s="6"/>
      <c r="AB29" s="6"/>
      <c r="AC29" s="6"/>
      <c r="AD29" s="6"/>
      <c r="AE29" s="6"/>
      <c r="AF29" s="6"/>
      <c r="AG29" s="6"/>
      <c r="AH29" s="6"/>
      <c r="AK29" s="7"/>
      <c r="AO29" s="7"/>
      <c r="AS29" s="7"/>
      <c r="AW29" s="7"/>
      <c r="BA29" s="7"/>
      <c r="BE29" s="7"/>
      <c r="BI29" s="7"/>
      <c r="BM29" s="7"/>
      <c r="BQ29" s="7"/>
      <c r="BU29" s="7"/>
      <c r="BY29" s="7"/>
      <c r="CC29" s="7"/>
      <c r="CG29" s="7"/>
      <c r="CK29" s="7"/>
      <c r="CO29" s="7"/>
      <c r="CS29" s="7"/>
    </row>
    <row r="30" spans="1:97" x14ac:dyDescent="0.25">
      <c r="A30" s="16"/>
      <c r="B30" s="16"/>
      <c r="C30" s="16"/>
      <c r="D30" s="16"/>
      <c r="E30" s="16"/>
      <c r="F30" s="16"/>
      <c r="G30" s="16"/>
      <c r="H30" s="16"/>
      <c r="I30" s="16"/>
      <c r="J30" s="16"/>
      <c r="K30" s="16"/>
      <c r="L30" s="16"/>
      <c r="M30" s="16"/>
      <c r="N30" s="157"/>
      <c r="O30" s="157"/>
      <c r="P30" s="157"/>
      <c r="Q30" s="157"/>
      <c r="S30" s="6"/>
      <c r="T30" s="6"/>
      <c r="U30" s="6"/>
      <c r="V30" s="6"/>
      <c r="W30" s="6"/>
      <c r="X30" s="6"/>
      <c r="Y30" s="6"/>
      <c r="Z30" s="6"/>
      <c r="AA30" s="6"/>
      <c r="AB30" s="6"/>
      <c r="AC30" s="6"/>
      <c r="AD30" s="6"/>
      <c r="AE30" s="6"/>
      <c r="AF30" s="6"/>
      <c r="AG30" s="6"/>
      <c r="AH30" s="6"/>
      <c r="AK30" s="7"/>
      <c r="AO30" s="7"/>
      <c r="AS30" s="7"/>
      <c r="AW30" s="7"/>
      <c r="BA30" s="7"/>
      <c r="BE30" s="7"/>
      <c r="BI30" s="7"/>
      <c r="BM30" s="7"/>
      <c r="BQ30" s="7"/>
      <c r="BU30" s="7"/>
      <c r="BY30" s="7"/>
      <c r="CC30" s="7"/>
      <c r="CG30" s="7"/>
      <c r="CK30" s="7"/>
      <c r="CO30" s="7"/>
      <c r="CS30" s="7"/>
    </row>
    <row r="31" spans="1:97" x14ac:dyDescent="0.25">
      <c r="A31" s="16"/>
      <c r="B31" s="16"/>
      <c r="C31" s="16"/>
      <c r="D31" s="16"/>
      <c r="E31" s="16"/>
      <c r="F31" s="16"/>
      <c r="G31" s="16"/>
      <c r="H31" s="16"/>
      <c r="I31" s="16"/>
      <c r="J31" s="16"/>
      <c r="K31" s="16"/>
      <c r="L31" s="16"/>
      <c r="M31" s="16"/>
      <c r="N31" s="157"/>
      <c r="O31" s="157"/>
      <c r="P31" s="157"/>
      <c r="Q31" s="157"/>
      <c r="S31" s="6"/>
      <c r="T31" s="6"/>
      <c r="U31" s="6"/>
      <c r="V31" s="6"/>
      <c r="W31" s="6"/>
      <c r="X31" s="6"/>
      <c r="Y31" s="6"/>
      <c r="Z31" s="6"/>
      <c r="AA31" s="6"/>
      <c r="AB31" s="6"/>
      <c r="AC31" s="6"/>
      <c r="AD31" s="6"/>
      <c r="AE31" s="6"/>
      <c r="AF31" s="6"/>
      <c r="AG31" s="6"/>
      <c r="AH31" s="6"/>
      <c r="AK31" s="7"/>
      <c r="AO31" s="7"/>
      <c r="AS31" s="7"/>
      <c r="AW31" s="7"/>
      <c r="BA31" s="7"/>
      <c r="BE31" s="7"/>
      <c r="BI31" s="7"/>
      <c r="BM31" s="7"/>
      <c r="BQ31" s="7"/>
      <c r="BU31" s="7"/>
      <c r="BY31" s="7"/>
      <c r="CC31" s="7"/>
      <c r="CG31" s="7"/>
      <c r="CK31" s="7"/>
      <c r="CO31" s="7"/>
      <c r="CS31" s="7"/>
    </row>
    <row r="32" spans="1:97" x14ac:dyDescent="0.25">
      <c r="A32" s="16"/>
      <c r="B32" s="16"/>
      <c r="C32" s="16"/>
      <c r="D32" s="16"/>
      <c r="E32" s="16"/>
      <c r="F32" s="16"/>
      <c r="G32" s="16"/>
      <c r="H32" s="16"/>
      <c r="I32" s="16"/>
      <c r="J32" s="16"/>
      <c r="K32" s="16"/>
      <c r="L32" s="16"/>
      <c r="M32" s="16"/>
      <c r="N32" s="157"/>
      <c r="O32" s="157"/>
      <c r="P32" s="157"/>
      <c r="Q32" s="157"/>
      <c r="S32" s="6"/>
      <c r="T32" s="6"/>
      <c r="U32" s="6"/>
      <c r="V32" s="6"/>
      <c r="W32" s="6"/>
      <c r="X32" s="6"/>
      <c r="Y32" s="6"/>
      <c r="Z32" s="6"/>
      <c r="AA32" s="6"/>
      <c r="AB32" s="6"/>
      <c r="AC32" s="6"/>
      <c r="AD32" s="6"/>
      <c r="AE32" s="6"/>
      <c r="AF32" s="6"/>
      <c r="AG32" s="6"/>
      <c r="AH32" s="6"/>
      <c r="AK32" s="7"/>
      <c r="AO32" s="7"/>
      <c r="AS32" s="7"/>
      <c r="AW32" s="7"/>
      <c r="BA32" s="7"/>
      <c r="BE32" s="7"/>
      <c r="BI32" s="7"/>
      <c r="BM32" s="7"/>
      <c r="BQ32" s="7"/>
      <c r="BU32" s="7"/>
      <c r="BY32" s="7"/>
      <c r="CC32" s="7"/>
      <c r="CG32" s="7"/>
      <c r="CK32" s="7"/>
      <c r="CO32" s="7"/>
      <c r="CS32" s="7"/>
    </row>
    <row r="33" spans="1:97" x14ac:dyDescent="0.25">
      <c r="A33" s="16"/>
      <c r="B33" s="16"/>
      <c r="C33" s="16"/>
      <c r="D33" s="16"/>
      <c r="E33" s="16"/>
      <c r="F33" s="16"/>
      <c r="G33" s="16"/>
      <c r="H33" s="16"/>
      <c r="I33" s="16"/>
      <c r="J33" s="16"/>
      <c r="K33" s="16"/>
      <c r="L33" s="16"/>
      <c r="M33" s="16"/>
      <c r="N33" s="157"/>
      <c r="O33" s="157"/>
      <c r="P33" s="157"/>
      <c r="Q33" s="157"/>
      <c r="S33" s="6"/>
      <c r="T33" s="6"/>
      <c r="U33" s="6"/>
      <c r="V33" s="6"/>
      <c r="W33" s="6"/>
      <c r="X33" s="6"/>
      <c r="Y33" s="6"/>
      <c r="Z33" s="6"/>
      <c r="AA33" s="6"/>
      <c r="AB33" s="6"/>
      <c r="AC33" s="6"/>
      <c r="AD33" s="6"/>
      <c r="AE33" s="6"/>
      <c r="AF33" s="6"/>
      <c r="AG33" s="6"/>
      <c r="AH33" s="6"/>
      <c r="AK33" s="7"/>
      <c r="AO33" s="7"/>
      <c r="AS33" s="7"/>
      <c r="AW33" s="7"/>
      <c r="BA33" s="7"/>
      <c r="BE33" s="7"/>
      <c r="BI33" s="7"/>
      <c r="BM33" s="7"/>
      <c r="BQ33" s="7"/>
      <c r="BU33" s="7"/>
      <c r="BY33" s="7"/>
      <c r="CC33" s="7"/>
      <c r="CG33" s="7"/>
      <c r="CK33" s="7"/>
      <c r="CO33" s="7"/>
      <c r="CS33" s="7"/>
    </row>
  </sheetData>
  <sheetProtection algorithmName="SHA-512" hashValue="46zw+VDzKPHHCL89x64lM2WHWKKQr8dtcYmxkrYcTNinheEEnuYfRnQ+Ut6dM9A1+pajJd8N+6doEnTx1GTcpA==" saltValue="V/EXLHcuHo19ovN0IMeRwA=="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50"/>
  <sheetViews>
    <sheetView topLeftCell="V4" zoomScaleNormal="100" workbookViewId="0">
      <pane ySplit="5" topLeftCell="A9" activePane="bottomLeft" state="frozen"/>
      <selection activeCell="A4" sqref="A4"/>
      <selection pane="bottomLeft" activeCell="AR18" sqref="AR18"/>
    </sheetView>
  </sheetViews>
  <sheetFormatPr baseColWidth="10" defaultColWidth="11.42578125" defaultRowHeight="15" x14ac:dyDescent="0.25"/>
  <cols>
    <col min="1" max="1" width="12.28515625" style="1" customWidth="1"/>
    <col min="2" max="2" width="15.5703125" style="1" customWidth="1"/>
    <col min="3" max="3" width="20.42578125" style="1" customWidth="1"/>
    <col min="4" max="4" width="13" style="1" customWidth="1"/>
    <col min="5" max="5" width="15.28515625" style="1" customWidth="1"/>
    <col min="6" max="6" width="10.28515625" style="1" customWidth="1"/>
    <col min="7" max="7" width="20.570312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0.28515625" style="1" customWidth="1"/>
    <col min="20" max="20" width="26.7109375" style="1" customWidth="1"/>
    <col min="21" max="22" width="11.42578125" style="1"/>
    <col min="23" max="23" width="12.7109375" style="1" customWidth="1"/>
    <col min="24" max="24" width="13.140625" style="1" customWidth="1"/>
    <col min="25" max="25" width="11.7109375" style="1" customWidth="1"/>
    <col min="26" max="29" width="11.42578125" style="1"/>
    <col min="30" max="30" width="30.855468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1648</v>
      </c>
      <c r="D5" s="175"/>
      <c r="E5" s="175"/>
      <c r="F5" s="175"/>
      <c r="G5" s="175"/>
      <c r="H5" s="175"/>
      <c r="I5" s="185"/>
      <c r="J5" s="185"/>
      <c r="K5" s="175"/>
      <c r="L5" s="185"/>
      <c r="M5" s="185"/>
      <c r="N5" s="185"/>
      <c r="O5" s="185"/>
      <c r="P5" s="185"/>
      <c r="Q5" s="186"/>
      <c r="R5" s="186"/>
      <c r="S5" s="186"/>
      <c r="T5" s="186"/>
      <c r="U5" s="186"/>
      <c r="V5" s="186"/>
      <c r="W5" s="186"/>
      <c r="X5" s="186"/>
      <c r="Y5" s="186"/>
      <c r="Z5" s="186"/>
      <c r="AA5" s="186"/>
      <c r="AB5" s="186"/>
      <c r="AC5" s="186"/>
      <c r="AD5" s="186"/>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139" customFormat="1" ht="24" customHeight="1" x14ac:dyDescent="0.2">
      <c r="A7" s="685" t="s">
        <v>6</v>
      </c>
      <c r="B7" s="685" t="s">
        <v>7</v>
      </c>
      <c r="C7" s="685" t="s">
        <v>8</v>
      </c>
      <c r="D7" s="685" t="s">
        <v>9</v>
      </c>
      <c r="E7" s="685" t="s">
        <v>11</v>
      </c>
      <c r="F7" s="685" t="s">
        <v>12</v>
      </c>
      <c r="G7" s="685" t="s">
        <v>13</v>
      </c>
      <c r="H7" s="685" t="s">
        <v>112</v>
      </c>
      <c r="I7" s="728" t="s">
        <v>113</v>
      </c>
      <c r="J7" s="728" t="s">
        <v>114</v>
      </c>
      <c r="K7" s="685" t="s">
        <v>115</v>
      </c>
      <c r="L7" s="728" t="s">
        <v>116</v>
      </c>
      <c r="M7" s="728" t="s">
        <v>117</v>
      </c>
      <c r="N7" s="685" t="s">
        <v>118</v>
      </c>
      <c r="O7" s="728" t="s">
        <v>119</v>
      </c>
      <c r="P7" s="728" t="s">
        <v>120</v>
      </c>
      <c r="Q7" s="685" t="s">
        <v>121</v>
      </c>
      <c r="R7" s="685" t="s">
        <v>122</v>
      </c>
      <c r="S7" s="685" t="s">
        <v>123</v>
      </c>
      <c r="T7" s="732" t="s">
        <v>124</v>
      </c>
      <c r="U7" s="733"/>
      <c r="V7" s="733"/>
      <c r="W7" s="733"/>
      <c r="X7" s="733"/>
      <c r="Y7" s="733"/>
      <c r="Z7" s="733"/>
      <c r="AA7" s="733"/>
      <c r="AB7" s="733"/>
      <c r="AC7" s="733"/>
      <c r="AD7" s="724" t="s">
        <v>22</v>
      </c>
      <c r="AE7" s="734" t="s">
        <v>125</v>
      </c>
      <c r="AF7" s="735"/>
      <c r="AG7" s="735"/>
      <c r="AH7" s="735"/>
      <c r="AI7" s="735"/>
      <c r="AJ7" s="735"/>
      <c r="AK7" s="735"/>
      <c r="AL7" s="735"/>
      <c r="AM7" s="735"/>
      <c r="AN7" s="735"/>
      <c r="AO7" s="735"/>
      <c r="AP7" s="736"/>
    </row>
    <row r="8" spans="1:42" ht="36" customHeight="1" x14ac:dyDescent="0.25">
      <c r="A8" s="700"/>
      <c r="B8" s="700"/>
      <c r="C8" s="700"/>
      <c r="D8" s="700"/>
      <c r="E8" s="700"/>
      <c r="F8" s="700"/>
      <c r="G8" s="700"/>
      <c r="H8" s="700"/>
      <c r="I8" s="737"/>
      <c r="J8" s="737"/>
      <c r="K8" s="700"/>
      <c r="L8" s="737"/>
      <c r="M8" s="737"/>
      <c r="N8" s="700"/>
      <c r="O8" s="737"/>
      <c r="P8" s="737"/>
      <c r="Q8" s="700"/>
      <c r="R8" s="700"/>
      <c r="S8" s="694"/>
      <c r="T8" s="140" t="s">
        <v>126</v>
      </c>
      <c r="U8" s="140" t="s">
        <v>127</v>
      </c>
      <c r="V8" s="140" t="s">
        <v>128</v>
      </c>
      <c r="W8" s="187" t="s">
        <v>129</v>
      </c>
      <c r="X8" s="187" t="s">
        <v>130</v>
      </c>
      <c r="Y8" s="187" t="s">
        <v>131</v>
      </c>
      <c r="Z8" s="187" t="s">
        <v>132</v>
      </c>
      <c r="AA8" s="141" t="s">
        <v>133</v>
      </c>
      <c r="AB8" s="187" t="s">
        <v>134</v>
      </c>
      <c r="AC8" s="187" t="s">
        <v>135</v>
      </c>
      <c r="AD8" s="725"/>
      <c r="AE8" s="142" t="s">
        <v>136</v>
      </c>
      <c r="AF8" s="142" t="s">
        <v>137</v>
      </c>
      <c r="AG8" s="142" t="s">
        <v>138</v>
      </c>
      <c r="AH8" s="142" t="s">
        <v>139</v>
      </c>
      <c r="AI8" s="142" t="s">
        <v>140</v>
      </c>
      <c r="AJ8" s="142" t="s">
        <v>141</v>
      </c>
      <c r="AK8" s="142" t="s">
        <v>142</v>
      </c>
      <c r="AL8" s="142" t="s">
        <v>143</v>
      </c>
      <c r="AM8" s="142" t="s">
        <v>144</v>
      </c>
      <c r="AN8" s="142" t="s">
        <v>145</v>
      </c>
      <c r="AO8" s="142" t="s">
        <v>146</v>
      </c>
      <c r="AP8" s="142" t="s">
        <v>147</v>
      </c>
    </row>
    <row r="9" spans="1:42" ht="90.75" customHeight="1" x14ac:dyDescent="0.25">
      <c r="A9" s="143" t="s">
        <v>483</v>
      </c>
      <c r="B9" s="143" t="s">
        <v>533</v>
      </c>
      <c r="C9" s="143" t="s">
        <v>1649</v>
      </c>
      <c r="D9" s="143">
        <v>245210003</v>
      </c>
      <c r="E9" s="144">
        <v>2012050000041</v>
      </c>
      <c r="F9" s="143" t="s">
        <v>1650</v>
      </c>
      <c r="G9" s="143" t="s">
        <v>1651</v>
      </c>
      <c r="H9" s="145">
        <v>600000000</v>
      </c>
      <c r="I9" s="146">
        <v>603000000</v>
      </c>
      <c r="J9" s="146"/>
      <c r="K9" s="146">
        <v>0</v>
      </c>
      <c r="L9" s="146"/>
      <c r="M9" s="146"/>
      <c r="N9" s="145">
        <f>H9+K9</f>
        <v>600000000</v>
      </c>
      <c r="O9" s="146">
        <f>I9+L9</f>
        <v>603000000</v>
      </c>
      <c r="P9" s="146">
        <f>J9+M9</f>
        <v>0</v>
      </c>
      <c r="Q9" s="188">
        <v>461443867</v>
      </c>
      <c r="R9" s="146"/>
      <c r="S9" s="146">
        <f>Q9+R9</f>
        <v>461443867</v>
      </c>
      <c r="T9" s="147">
        <v>0</v>
      </c>
      <c r="U9" s="147"/>
      <c r="V9" s="147"/>
      <c r="W9" s="149"/>
      <c r="X9" s="149"/>
      <c r="Y9" s="149"/>
      <c r="Z9" s="149"/>
      <c r="AA9" s="149"/>
      <c r="AB9" s="149"/>
      <c r="AC9" s="149"/>
      <c r="AD9" s="151"/>
      <c r="AE9" s="151">
        <v>0</v>
      </c>
      <c r="AF9" s="151">
        <v>0</v>
      </c>
      <c r="AG9" s="37">
        <v>0</v>
      </c>
      <c r="AH9" s="37">
        <v>0</v>
      </c>
      <c r="AI9" s="37">
        <v>0</v>
      </c>
      <c r="AJ9" s="37">
        <v>0</v>
      </c>
      <c r="AK9" s="37">
        <v>0</v>
      </c>
      <c r="AL9" s="37">
        <v>0</v>
      </c>
      <c r="AM9" s="37">
        <v>0</v>
      </c>
      <c r="AN9" s="37">
        <v>0</v>
      </c>
      <c r="AO9" s="37">
        <v>0</v>
      </c>
      <c r="AP9" s="37">
        <v>0</v>
      </c>
    </row>
    <row r="10" spans="1:42" ht="79.5" customHeight="1" x14ac:dyDescent="0.25">
      <c r="A10" s="143"/>
      <c r="B10" s="143"/>
      <c r="C10" s="143"/>
      <c r="D10" s="143"/>
      <c r="E10" s="143"/>
      <c r="F10" s="143"/>
      <c r="G10" s="143"/>
      <c r="H10" s="145"/>
      <c r="I10" s="152"/>
      <c r="J10" s="152"/>
      <c r="K10" s="152"/>
      <c r="L10" s="152"/>
      <c r="M10" s="152"/>
      <c r="N10" s="145"/>
      <c r="O10" s="146"/>
      <c r="P10" s="146"/>
      <c r="Q10" s="146"/>
      <c r="R10" s="146"/>
      <c r="S10" s="146"/>
      <c r="T10" s="143" t="s">
        <v>1652</v>
      </c>
      <c r="U10" s="153" t="s">
        <v>1653</v>
      </c>
      <c r="V10" s="153">
        <v>150000</v>
      </c>
      <c r="W10" s="189">
        <v>160000</v>
      </c>
      <c r="X10" s="152"/>
      <c r="Y10" s="190">
        <v>160000</v>
      </c>
      <c r="Z10" s="152"/>
      <c r="AA10" s="149">
        <v>90</v>
      </c>
      <c r="AB10" s="190">
        <v>90</v>
      </c>
      <c r="AC10" s="151"/>
      <c r="AD10" s="151" t="s">
        <v>1654</v>
      </c>
      <c r="AE10" s="151"/>
      <c r="AF10" s="151" t="s">
        <v>192</v>
      </c>
      <c r="AG10" s="37" t="s">
        <v>179</v>
      </c>
      <c r="AH10" s="37" t="s">
        <v>179</v>
      </c>
      <c r="AI10" s="37"/>
      <c r="AJ10" s="37"/>
      <c r="AK10" s="37"/>
      <c r="AL10" s="37"/>
      <c r="AM10" s="37"/>
      <c r="AN10" s="37"/>
      <c r="AO10" s="37"/>
      <c r="AP10" s="37"/>
    </row>
    <row r="11" spans="1:42" ht="55.5" customHeight="1" x14ac:dyDescent="0.25">
      <c r="A11" s="143"/>
      <c r="B11" s="143"/>
      <c r="C11" s="143"/>
      <c r="D11" s="143"/>
      <c r="E11" s="143"/>
      <c r="F11" s="143"/>
      <c r="G11" s="143"/>
      <c r="H11" s="145"/>
      <c r="I11" s="152"/>
      <c r="J11" s="152"/>
      <c r="K11" s="152"/>
      <c r="L11" s="152"/>
      <c r="M11" s="152"/>
      <c r="N11" s="145"/>
      <c r="O11" s="146"/>
      <c r="P11" s="146"/>
      <c r="Q11" s="146"/>
      <c r="R11" s="146"/>
      <c r="S11" s="146"/>
      <c r="T11" s="143" t="s">
        <v>1655</v>
      </c>
      <c r="U11" s="153" t="s">
        <v>1050</v>
      </c>
      <c r="V11" s="153">
        <v>3</v>
      </c>
      <c r="W11" s="189">
        <v>1</v>
      </c>
      <c r="X11" s="191"/>
      <c r="Y11" s="191">
        <v>1</v>
      </c>
      <c r="Z11" s="151"/>
      <c r="AA11" s="149">
        <v>360</v>
      </c>
      <c r="AB11" s="151"/>
      <c r="AC11" s="151"/>
      <c r="AD11" s="151" t="s">
        <v>1656</v>
      </c>
      <c r="AE11" s="151" t="s">
        <v>192</v>
      </c>
      <c r="AF11" s="151" t="s">
        <v>192</v>
      </c>
      <c r="AG11" s="37" t="s">
        <v>192</v>
      </c>
      <c r="AH11" s="37" t="s">
        <v>192</v>
      </c>
      <c r="AI11" s="37" t="s">
        <v>192</v>
      </c>
      <c r="AJ11" s="37" t="s">
        <v>192</v>
      </c>
      <c r="AK11" s="37" t="s">
        <v>192</v>
      </c>
      <c r="AL11" s="37" t="s">
        <v>192</v>
      </c>
      <c r="AM11" s="37" t="s">
        <v>192</v>
      </c>
      <c r="AN11" s="37" t="s">
        <v>192</v>
      </c>
      <c r="AO11" s="37" t="s">
        <v>192</v>
      </c>
      <c r="AP11" s="37" t="s">
        <v>192</v>
      </c>
    </row>
    <row r="12" spans="1:42" ht="27.75" customHeight="1" x14ac:dyDescent="0.25">
      <c r="A12" s="143"/>
      <c r="B12" s="143"/>
      <c r="C12" s="143"/>
      <c r="D12" s="143"/>
      <c r="E12" s="143"/>
      <c r="F12" s="143"/>
      <c r="G12" s="143"/>
      <c r="H12" s="145"/>
      <c r="I12" s="152"/>
      <c r="J12" s="152"/>
      <c r="K12" s="152"/>
      <c r="L12" s="152"/>
      <c r="M12" s="152"/>
      <c r="N12" s="145"/>
      <c r="O12" s="146"/>
      <c r="P12" s="146"/>
      <c r="Q12" s="146"/>
      <c r="R12" s="146"/>
      <c r="S12" s="146"/>
      <c r="T12" s="143" t="s">
        <v>1657</v>
      </c>
      <c r="U12" s="153" t="s">
        <v>1653</v>
      </c>
      <c r="V12" s="153">
        <v>3</v>
      </c>
      <c r="W12" s="189">
        <v>3</v>
      </c>
      <c r="X12" s="151"/>
      <c r="Y12" s="151"/>
      <c r="Z12" s="151"/>
      <c r="AA12" s="149">
        <v>90</v>
      </c>
      <c r="AB12" s="191">
        <f>3*30</f>
        <v>90</v>
      </c>
      <c r="AC12" s="191"/>
      <c r="AD12" s="151"/>
      <c r="AE12" s="151"/>
      <c r="AF12" s="151"/>
      <c r="AG12" s="37" t="s">
        <v>179</v>
      </c>
      <c r="AH12" s="37" t="s">
        <v>179</v>
      </c>
      <c r="AI12" s="37" t="s">
        <v>179</v>
      </c>
      <c r="AJ12" s="37"/>
      <c r="AK12" s="37"/>
      <c r="AL12" s="37"/>
      <c r="AM12" s="37"/>
      <c r="AN12" s="37"/>
      <c r="AO12" s="37"/>
      <c r="AP12" s="37"/>
    </row>
    <row r="13" spans="1:42" ht="107.25" customHeight="1" x14ac:dyDescent="0.25">
      <c r="A13" s="143"/>
      <c r="B13" s="143"/>
      <c r="C13" s="143"/>
      <c r="D13" s="143"/>
      <c r="E13" s="143"/>
      <c r="F13" s="143"/>
      <c r="G13" s="143"/>
      <c r="H13" s="145"/>
      <c r="I13" s="152"/>
      <c r="J13" s="152"/>
      <c r="K13" s="152"/>
      <c r="L13" s="152"/>
      <c r="M13" s="152"/>
      <c r="N13" s="145"/>
      <c r="O13" s="146"/>
      <c r="P13" s="146"/>
      <c r="Q13" s="146"/>
      <c r="R13" s="146"/>
      <c r="S13" s="146"/>
      <c r="T13" s="143" t="s">
        <v>1658</v>
      </c>
      <c r="U13" s="153" t="s">
        <v>1050</v>
      </c>
      <c r="V13" s="153">
        <v>3</v>
      </c>
      <c r="W13" s="189">
        <v>2</v>
      </c>
      <c r="X13" s="151"/>
      <c r="Y13" s="191">
        <v>2</v>
      </c>
      <c r="Z13" s="151"/>
      <c r="AA13" s="149">
        <v>300</v>
      </c>
      <c r="AB13" s="191">
        <f>30*6</f>
        <v>180</v>
      </c>
      <c r="AC13" s="151"/>
      <c r="AD13" s="151" t="s">
        <v>1659</v>
      </c>
      <c r="AE13" s="151"/>
      <c r="AF13" s="151" t="s">
        <v>179</v>
      </c>
      <c r="AG13" s="37" t="s">
        <v>179</v>
      </c>
      <c r="AH13" s="37" t="s">
        <v>179</v>
      </c>
      <c r="AI13" s="37" t="s">
        <v>179</v>
      </c>
      <c r="AJ13" s="37" t="s">
        <v>179</v>
      </c>
      <c r="AK13" s="37" t="s">
        <v>179</v>
      </c>
      <c r="AL13" s="37" t="s">
        <v>179</v>
      </c>
      <c r="AM13" s="37" t="s">
        <v>179</v>
      </c>
      <c r="AN13" s="37" t="s">
        <v>179</v>
      </c>
      <c r="AO13" s="37" t="s">
        <v>179</v>
      </c>
      <c r="AP13" s="37"/>
    </row>
    <row r="14" spans="1:42" ht="165" customHeight="1" x14ac:dyDescent="0.25">
      <c r="A14" s="143"/>
      <c r="B14" s="143"/>
      <c r="C14" s="143"/>
      <c r="D14" s="143"/>
      <c r="E14" s="143"/>
      <c r="F14" s="143"/>
      <c r="G14" s="143"/>
      <c r="H14" s="145"/>
      <c r="I14" s="152"/>
      <c r="J14" s="152"/>
      <c r="K14" s="152"/>
      <c r="L14" s="152"/>
      <c r="M14" s="152"/>
      <c r="N14" s="145"/>
      <c r="O14" s="146"/>
      <c r="P14" s="146"/>
      <c r="Q14" s="146"/>
      <c r="R14" s="146"/>
      <c r="S14" s="146"/>
      <c r="T14" s="143" t="s">
        <v>1660</v>
      </c>
      <c r="U14" s="153" t="s">
        <v>1050</v>
      </c>
      <c r="V14" s="153">
        <v>50</v>
      </c>
      <c r="W14" s="189">
        <v>81</v>
      </c>
      <c r="X14" s="191"/>
      <c r="Y14" s="191">
        <v>81</v>
      </c>
      <c r="Z14" s="191"/>
      <c r="AA14" s="149">
        <v>240</v>
      </c>
      <c r="AB14" s="149">
        <v>10</v>
      </c>
      <c r="AC14" s="191"/>
      <c r="AD14" s="151"/>
      <c r="AE14" s="151"/>
      <c r="AF14" s="151" t="s">
        <v>179</v>
      </c>
      <c r="AG14" s="37" t="s">
        <v>179</v>
      </c>
      <c r="AH14" s="37" t="s">
        <v>179</v>
      </c>
      <c r="AI14" s="37" t="s">
        <v>179</v>
      </c>
      <c r="AJ14" s="37" t="s">
        <v>179</v>
      </c>
      <c r="AK14" s="37" t="s">
        <v>179</v>
      </c>
      <c r="AL14" s="37" t="s">
        <v>179</v>
      </c>
      <c r="AM14" s="37" t="s">
        <v>179</v>
      </c>
      <c r="AN14" s="37"/>
      <c r="AO14" s="37"/>
      <c r="AP14" s="37"/>
    </row>
    <row r="15" spans="1:42" ht="311.25" customHeight="1" x14ac:dyDescent="0.25">
      <c r="A15" s="143"/>
      <c r="B15" s="143"/>
      <c r="C15" s="143"/>
      <c r="D15" s="143"/>
      <c r="E15" s="143"/>
      <c r="F15" s="143"/>
      <c r="G15" s="143"/>
      <c r="H15" s="145"/>
      <c r="I15" s="152"/>
      <c r="J15" s="152"/>
      <c r="K15" s="152"/>
      <c r="L15" s="152"/>
      <c r="M15" s="152"/>
      <c r="N15" s="145"/>
      <c r="O15" s="146"/>
      <c r="P15" s="146"/>
      <c r="Q15" s="146"/>
      <c r="R15" s="146"/>
      <c r="S15" s="146"/>
      <c r="T15" s="143" t="s">
        <v>1661</v>
      </c>
      <c r="U15" s="153" t="s">
        <v>1653</v>
      </c>
      <c r="V15" s="153">
        <v>20</v>
      </c>
      <c r="W15" s="189">
        <v>17</v>
      </c>
      <c r="X15" s="151"/>
      <c r="Y15" s="151">
        <v>5</v>
      </c>
      <c r="Z15" s="151"/>
      <c r="AA15" s="149">
        <v>330</v>
      </c>
      <c r="AB15" s="151">
        <f>30*6</f>
        <v>180</v>
      </c>
      <c r="AC15" s="151"/>
      <c r="AD15" s="151" t="s">
        <v>1662</v>
      </c>
      <c r="AE15" s="151"/>
      <c r="AF15" s="151" t="s">
        <v>179</v>
      </c>
      <c r="AG15" s="37" t="s">
        <v>179</v>
      </c>
      <c r="AH15" s="37" t="s">
        <v>179</v>
      </c>
      <c r="AI15" s="37" t="s">
        <v>179</v>
      </c>
      <c r="AJ15" s="37" t="s">
        <v>179</v>
      </c>
      <c r="AK15" s="37" t="s">
        <v>179</v>
      </c>
      <c r="AL15" s="37" t="s">
        <v>179</v>
      </c>
      <c r="AM15" s="37" t="s">
        <v>179</v>
      </c>
      <c r="AN15" s="37" t="s">
        <v>179</v>
      </c>
      <c r="AO15" s="37" t="s">
        <v>179</v>
      </c>
      <c r="AP15" s="37" t="s">
        <v>179</v>
      </c>
    </row>
    <row r="16" spans="1:42" x14ac:dyDescent="0.25">
      <c r="A16" s="143"/>
      <c r="B16" s="143"/>
      <c r="C16" s="143"/>
      <c r="D16" s="143"/>
      <c r="E16" s="143"/>
      <c r="F16" s="143"/>
      <c r="G16" s="143"/>
      <c r="H16" s="145"/>
      <c r="I16" s="152"/>
      <c r="J16" s="152"/>
      <c r="K16" s="152"/>
      <c r="L16" s="152"/>
      <c r="M16" s="152"/>
      <c r="N16" s="145"/>
      <c r="O16" s="146"/>
      <c r="P16" s="146"/>
      <c r="Q16" s="146"/>
      <c r="R16" s="146"/>
      <c r="S16" s="146"/>
      <c r="T16" s="147"/>
      <c r="U16" s="147"/>
      <c r="V16" s="147"/>
      <c r="W16" s="151"/>
      <c r="X16" s="151"/>
      <c r="Y16" s="151"/>
      <c r="Z16" s="151"/>
      <c r="AA16" s="149"/>
      <c r="AB16" s="151"/>
      <c r="AC16" s="151"/>
      <c r="AD16" s="151"/>
      <c r="AE16" s="151"/>
      <c r="AF16" s="151"/>
      <c r="AG16" s="37"/>
      <c r="AH16" s="37"/>
      <c r="AI16" s="37"/>
      <c r="AJ16" s="37"/>
      <c r="AK16" s="37"/>
      <c r="AL16" s="37"/>
      <c r="AM16" s="37"/>
      <c r="AN16" s="37"/>
      <c r="AO16" s="37"/>
      <c r="AP16" s="37"/>
    </row>
    <row r="17" spans="1:42" ht="25.5" x14ac:dyDescent="0.25">
      <c r="A17" s="143"/>
      <c r="B17" s="143"/>
      <c r="C17" s="143"/>
      <c r="D17" s="143"/>
      <c r="E17" s="143"/>
      <c r="F17" s="143"/>
      <c r="G17" s="143"/>
      <c r="H17" s="143"/>
      <c r="I17" s="151"/>
      <c r="J17" s="151"/>
      <c r="K17" s="151"/>
      <c r="L17" s="151"/>
      <c r="M17" s="151"/>
      <c r="N17" s="149"/>
      <c r="O17" s="151"/>
      <c r="P17" s="151"/>
      <c r="Q17" s="151"/>
      <c r="R17" s="151"/>
      <c r="S17" s="151"/>
      <c r="T17" s="192" t="s">
        <v>1663</v>
      </c>
      <c r="U17" s="147" t="s">
        <v>1653</v>
      </c>
      <c r="V17" s="147">
        <v>1</v>
      </c>
      <c r="W17" s="151">
        <v>1</v>
      </c>
      <c r="X17" s="151"/>
      <c r="Y17" s="151"/>
      <c r="Z17" s="151"/>
      <c r="AA17" s="149">
        <f>30*6</f>
        <v>180</v>
      </c>
      <c r="AB17" s="151">
        <v>180</v>
      </c>
      <c r="AC17" s="151"/>
      <c r="AD17" s="151"/>
      <c r="AE17" s="151" t="s">
        <v>179</v>
      </c>
      <c r="AF17" s="151" t="s">
        <v>179</v>
      </c>
      <c r="AG17" s="37" t="s">
        <v>179</v>
      </c>
      <c r="AH17" s="37" t="s">
        <v>179</v>
      </c>
      <c r="AI17" s="37" t="s">
        <v>179</v>
      </c>
      <c r="AJ17" s="37" t="s">
        <v>179</v>
      </c>
      <c r="AK17" s="37"/>
      <c r="AL17" s="37"/>
      <c r="AM17" s="37"/>
      <c r="AN17" s="37"/>
      <c r="AO17" s="37"/>
      <c r="AP17" s="37"/>
    </row>
    <row r="18" spans="1:42" ht="89.25" x14ac:dyDescent="0.25">
      <c r="A18" s="143"/>
      <c r="B18" s="143"/>
      <c r="C18" s="143"/>
      <c r="D18" s="143"/>
      <c r="E18" s="143"/>
      <c r="F18" s="143"/>
      <c r="G18" s="143"/>
      <c r="H18" s="143"/>
      <c r="I18" s="151"/>
      <c r="J18" s="151"/>
      <c r="K18" s="151"/>
      <c r="L18" s="151"/>
      <c r="M18" s="151"/>
      <c r="N18" s="149"/>
      <c r="O18" s="151"/>
      <c r="P18" s="151"/>
      <c r="Q18" s="151"/>
      <c r="R18" s="151"/>
      <c r="S18" s="151"/>
      <c r="T18" s="192" t="s">
        <v>1664</v>
      </c>
      <c r="U18" s="147" t="s">
        <v>1653</v>
      </c>
      <c r="V18" s="147">
        <v>1</v>
      </c>
      <c r="W18" s="151">
        <v>1</v>
      </c>
      <c r="X18" s="151"/>
      <c r="Y18" s="151"/>
      <c r="Z18" s="61"/>
      <c r="AA18" s="149">
        <v>90</v>
      </c>
      <c r="AB18" s="151"/>
      <c r="AC18" s="151"/>
      <c r="AD18" s="151" t="s">
        <v>1665</v>
      </c>
      <c r="AE18" s="151"/>
      <c r="AF18" s="151"/>
      <c r="AG18" s="37"/>
      <c r="AH18" s="37"/>
      <c r="AI18" s="37"/>
      <c r="AJ18" s="37"/>
      <c r="AK18" s="37"/>
      <c r="AL18" s="37"/>
      <c r="AM18" s="37" t="s">
        <v>179</v>
      </c>
      <c r="AN18" s="37" t="s">
        <v>179</v>
      </c>
      <c r="AO18" s="37" t="s">
        <v>179</v>
      </c>
      <c r="AP18" s="37"/>
    </row>
    <row r="19" spans="1:42" x14ac:dyDescent="0.25">
      <c r="A19" s="156"/>
      <c r="B19" s="156"/>
      <c r="C19" s="156"/>
      <c r="D19" s="156"/>
      <c r="E19" s="156"/>
      <c r="F19" s="156"/>
      <c r="G19" s="156"/>
      <c r="H19" s="156"/>
      <c r="I19" s="157"/>
      <c r="J19" s="157"/>
      <c r="K19" s="157"/>
      <c r="L19" s="157"/>
      <c r="M19" s="157"/>
      <c r="N19" s="158"/>
      <c r="O19" s="157"/>
      <c r="P19" s="157"/>
      <c r="Q19" s="157"/>
      <c r="R19" s="157"/>
      <c r="S19" s="157"/>
      <c r="T19" s="159"/>
      <c r="U19" s="159"/>
      <c r="V19" s="159"/>
      <c r="W19" s="157"/>
      <c r="X19" s="157"/>
      <c r="Y19" s="157"/>
      <c r="Z19" s="157"/>
      <c r="AA19" s="158"/>
      <c r="AB19" s="157"/>
      <c r="AC19" s="157"/>
      <c r="AD19" s="157"/>
      <c r="AE19" s="157"/>
      <c r="AF19" s="157"/>
      <c r="AG19" s="16"/>
      <c r="AH19" s="16"/>
      <c r="AI19" s="16"/>
      <c r="AJ19" s="16"/>
      <c r="AK19" s="16"/>
      <c r="AL19" s="16"/>
      <c r="AM19" s="16"/>
      <c r="AN19" s="16"/>
      <c r="AO19" s="16"/>
      <c r="AP19" s="16"/>
    </row>
    <row r="20" spans="1:42" x14ac:dyDescent="0.25">
      <c r="A20" s="156"/>
      <c r="B20" s="156"/>
      <c r="C20" s="156"/>
      <c r="D20" s="156"/>
      <c r="E20" s="156"/>
      <c r="F20" s="156"/>
      <c r="G20" s="156"/>
      <c r="H20" s="156"/>
      <c r="I20" s="157"/>
      <c r="J20" s="157"/>
      <c r="K20" s="157"/>
      <c r="L20" s="157"/>
      <c r="M20" s="157"/>
      <c r="N20" s="158"/>
      <c r="O20" s="157"/>
      <c r="P20" s="157"/>
      <c r="Q20" s="157"/>
      <c r="R20" s="157"/>
      <c r="S20" s="157"/>
      <c r="T20" s="159"/>
      <c r="U20" s="159"/>
      <c r="V20" s="159"/>
      <c r="W20" s="157"/>
      <c r="X20" s="157"/>
      <c r="Y20" s="157"/>
      <c r="Z20" s="157"/>
      <c r="AA20" s="158"/>
      <c r="AB20" s="157"/>
      <c r="AC20" s="157"/>
      <c r="AD20" s="157"/>
      <c r="AE20" s="157"/>
      <c r="AF20" s="157"/>
      <c r="AG20" s="16"/>
      <c r="AH20" s="16"/>
      <c r="AI20" s="16"/>
      <c r="AJ20" s="16"/>
      <c r="AK20" s="16"/>
      <c r="AL20" s="16"/>
      <c r="AM20" s="16"/>
      <c r="AN20" s="16"/>
      <c r="AO20" s="16"/>
      <c r="AP20" s="16"/>
    </row>
    <row r="21" spans="1:42" x14ac:dyDescent="0.25">
      <c r="A21" s="156"/>
      <c r="B21" s="156"/>
      <c r="C21" s="156"/>
      <c r="D21" s="156"/>
      <c r="E21" s="156"/>
      <c r="F21" s="156"/>
      <c r="G21" s="156"/>
      <c r="H21" s="156"/>
      <c r="I21" s="157"/>
      <c r="J21" s="157"/>
      <c r="K21" s="157"/>
      <c r="L21" s="157"/>
      <c r="M21" s="157"/>
      <c r="N21" s="158"/>
      <c r="O21" s="157"/>
      <c r="P21" s="157"/>
      <c r="Q21" s="157"/>
      <c r="R21" s="157"/>
      <c r="S21" s="157"/>
      <c r="T21" s="159"/>
      <c r="U21" s="159"/>
      <c r="V21" s="159"/>
      <c r="W21" s="157"/>
      <c r="X21" s="157"/>
      <c r="Y21" s="157"/>
      <c r="Z21" s="157"/>
      <c r="AA21" s="158"/>
      <c r="AB21" s="157"/>
      <c r="AC21" s="157"/>
      <c r="AD21" s="157"/>
      <c r="AE21" s="157"/>
      <c r="AF21" s="157"/>
      <c r="AG21" s="16"/>
      <c r="AH21" s="16"/>
      <c r="AI21" s="16"/>
      <c r="AJ21" s="16"/>
      <c r="AK21" s="16"/>
      <c r="AL21" s="16"/>
      <c r="AM21" s="16"/>
      <c r="AN21" s="16"/>
      <c r="AO21" s="16"/>
      <c r="AP21" s="16"/>
    </row>
    <row r="22" spans="1:42" x14ac:dyDescent="0.25">
      <c r="A22" s="156"/>
      <c r="B22" s="156"/>
      <c r="C22" s="156"/>
      <c r="D22" s="156"/>
      <c r="E22" s="156"/>
      <c r="F22" s="156"/>
      <c r="G22" s="156"/>
      <c r="H22" s="156"/>
      <c r="I22" s="157"/>
      <c r="J22" s="157"/>
      <c r="K22" s="157"/>
      <c r="L22" s="157"/>
      <c r="M22" s="157"/>
      <c r="N22" s="158"/>
      <c r="O22" s="157"/>
      <c r="P22" s="157"/>
      <c r="Q22" s="157"/>
      <c r="R22" s="157"/>
      <c r="S22" s="157"/>
      <c r="T22" s="159"/>
      <c r="U22" s="159"/>
      <c r="V22" s="159"/>
      <c r="W22" s="157"/>
      <c r="X22" s="157"/>
      <c r="Y22" s="157"/>
      <c r="Z22" s="157"/>
      <c r="AA22" s="158"/>
      <c r="AB22" s="157"/>
      <c r="AC22" s="157"/>
      <c r="AD22" s="157"/>
      <c r="AE22" s="157"/>
      <c r="AF22" s="157"/>
      <c r="AG22" s="16"/>
      <c r="AH22" s="16"/>
      <c r="AI22" s="16"/>
      <c r="AJ22" s="16"/>
      <c r="AK22" s="16"/>
      <c r="AL22" s="16"/>
      <c r="AM22" s="16"/>
      <c r="AN22" s="16"/>
      <c r="AO22" s="16"/>
      <c r="AP22" s="16"/>
    </row>
    <row r="23" spans="1:42" x14ac:dyDescent="0.25">
      <c r="A23" s="156"/>
      <c r="B23" s="156"/>
      <c r="C23" s="156"/>
      <c r="D23" s="156"/>
      <c r="E23" s="156"/>
      <c r="F23" s="156"/>
      <c r="G23" s="156"/>
      <c r="H23" s="156"/>
      <c r="I23" s="157"/>
      <c r="J23" s="157"/>
      <c r="K23" s="157"/>
      <c r="L23" s="157"/>
      <c r="M23" s="157"/>
      <c r="N23" s="158"/>
      <c r="O23" s="157"/>
      <c r="P23" s="157"/>
      <c r="Q23" s="157"/>
      <c r="R23" s="157"/>
      <c r="S23" s="157"/>
      <c r="T23" s="159"/>
      <c r="U23" s="159"/>
      <c r="V23" s="159"/>
      <c r="W23" s="157"/>
      <c r="X23" s="157"/>
      <c r="Y23" s="157"/>
      <c r="Z23" s="157"/>
      <c r="AA23" s="158"/>
      <c r="AB23" s="157"/>
      <c r="AC23" s="157"/>
      <c r="AD23" s="157"/>
      <c r="AE23" s="157"/>
      <c r="AF23" s="157"/>
      <c r="AG23" s="16"/>
      <c r="AH23" s="16"/>
      <c r="AI23" s="16"/>
      <c r="AJ23" s="16"/>
      <c r="AK23" s="16"/>
      <c r="AL23" s="16"/>
      <c r="AM23" s="16"/>
      <c r="AN23" s="16"/>
      <c r="AO23" s="16"/>
      <c r="AP23" s="16"/>
    </row>
    <row r="24" spans="1:42" x14ac:dyDescent="0.25">
      <c r="A24" s="156"/>
      <c r="B24" s="156"/>
      <c r="C24" s="156"/>
      <c r="D24" s="156"/>
      <c r="E24" s="156"/>
      <c r="F24" s="156"/>
      <c r="G24" s="156"/>
      <c r="H24" s="156"/>
      <c r="I24" s="157"/>
      <c r="J24" s="157"/>
      <c r="K24" s="157"/>
      <c r="L24" s="157"/>
      <c r="M24" s="157"/>
      <c r="N24" s="158"/>
      <c r="O24" s="157"/>
      <c r="P24" s="157"/>
      <c r="Q24" s="157"/>
      <c r="R24" s="157"/>
      <c r="S24" s="157"/>
      <c r="T24" s="159"/>
      <c r="U24" s="159"/>
      <c r="V24" s="159"/>
      <c r="W24" s="157"/>
      <c r="X24" s="157"/>
      <c r="Y24" s="157"/>
      <c r="Z24" s="157"/>
      <c r="AA24" s="158"/>
      <c r="AB24" s="157"/>
      <c r="AC24" s="157"/>
      <c r="AD24" s="157"/>
      <c r="AE24" s="157"/>
      <c r="AF24" s="157"/>
      <c r="AG24" s="16"/>
      <c r="AH24" s="16"/>
      <c r="AI24" s="16"/>
      <c r="AJ24" s="16"/>
      <c r="AK24" s="16"/>
      <c r="AL24" s="16"/>
      <c r="AM24" s="16"/>
      <c r="AN24" s="16"/>
      <c r="AO24" s="16"/>
      <c r="AP24" s="16"/>
    </row>
    <row r="25" spans="1:42" x14ac:dyDescent="0.25">
      <c r="A25" s="156"/>
      <c r="B25" s="156"/>
      <c r="C25" s="156"/>
      <c r="D25" s="156"/>
      <c r="E25" s="156"/>
      <c r="F25" s="156"/>
      <c r="G25" s="156"/>
      <c r="H25" s="156"/>
      <c r="I25" s="157"/>
      <c r="J25" s="157"/>
      <c r="K25" s="157"/>
      <c r="L25" s="157"/>
      <c r="M25" s="157"/>
      <c r="N25" s="158"/>
      <c r="O25" s="157"/>
      <c r="P25" s="157"/>
      <c r="Q25" s="157"/>
      <c r="R25" s="157"/>
      <c r="S25" s="157"/>
      <c r="T25" s="159"/>
      <c r="U25" s="159"/>
      <c r="V25" s="159"/>
      <c r="W25" s="157"/>
      <c r="X25" s="157"/>
      <c r="Y25" s="157"/>
      <c r="Z25" s="157"/>
      <c r="AA25" s="158"/>
      <c r="AB25" s="157"/>
      <c r="AC25" s="157"/>
      <c r="AD25" s="157"/>
      <c r="AE25" s="157"/>
      <c r="AF25" s="157"/>
      <c r="AG25" s="16"/>
      <c r="AH25" s="16"/>
      <c r="AI25" s="16"/>
      <c r="AJ25" s="16"/>
      <c r="AK25" s="16"/>
      <c r="AL25" s="16"/>
      <c r="AM25" s="16"/>
      <c r="AN25" s="16"/>
      <c r="AO25" s="16"/>
      <c r="AP25" s="16"/>
    </row>
    <row r="26" spans="1:42" x14ac:dyDescent="0.25">
      <c r="A26" s="156"/>
      <c r="B26" s="156"/>
      <c r="C26" s="156"/>
      <c r="D26" s="156"/>
      <c r="E26" s="156"/>
      <c r="F26" s="156"/>
      <c r="G26" s="156"/>
      <c r="H26" s="156"/>
      <c r="I26" s="157"/>
      <c r="J26" s="157"/>
      <c r="K26" s="157"/>
      <c r="L26" s="157"/>
      <c r="M26" s="157"/>
      <c r="N26" s="158"/>
      <c r="O26" s="157"/>
      <c r="P26" s="157"/>
      <c r="Q26" s="157"/>
      <c r="R26" s="157"/>
      <c r="S26" s="157"/>
      <c r="T26" s="159"/>
      <c r="U26" s="159"/>
      <c r="V26" s="159"/>
      <c r="W26" s="157"/>
      <c r="X26" s="157"/>
      <c r="Y26" s="157"/>
      <c r="Z26" s="157"/>
      <c r="AA26" s="158"/>
      <c r="AB26" s="157"/>
      <c r="AC26" s="157"/>
      <c r="AD26" s="157"/>
      <c r="AE26" s="157"/>
      <c r="AF26" s="157"/>
      <c r="AG26" s="16"/>
      <c r="AH26" s="16"/>
      <c r="AI26" s="16"/>
      <c r="AJ26" s="16"/>
      <c r="AK26" s="16"/>
      <c r="AL26" s="16"/>
      <c r="AM26" s="16"/>
      <c r="AN26" s="16"/>
      <c r="AO26" s="16"/>
      <c r="AP26" s="16"/>
    </row>
    <row r="27" spans="1:42" x14ac:dyDescent="0.25">
      <c r="A27" s="156"/>
      <c r="B27" s="156"/>
      <c r="C27" s="156"/>
      <c r="D27" s="156"/>
      <c r="E27" s="156"/>
      <c r="F27" s="156"/>
      <c r="G27" s="156"/>
      <c r="H27" s="156"/>
      <c r="I27" s="157"/>
      <c r="J27" s="157"/>
      <c r="K27" s="157"/>
      <c r="L27" s="157"/>
      <c r="M27" s="157"/>
      <c r="N27" s="158"/>
      <c r="O27" s="157"/>
      <c r="P27" s="157"/>
      <c r="Q27" s="157"/>
      <c r="R27" s="157"/>
      <c r="S27" s="157"/>
      <c r="T27" s="159"/>
      <c r="U27" s="159"/>
      <c r="V27" s="159"/>
      <c r="W27" s="157"/>
      <c r="X27" s="157"/>
      <c r="Y27" s="157"/>
      <c r="Z27" s="157"/>
      <c r="AA27" s="158"/>
      <c r="AB27" s="157"/>
      <c r="AC27" s="157"/>
      <c r="AD27" s="157"/>
      <c r="AE27" s="157"/>
      <c r="AF27" s="157"/>
      <c r="AG27" s="16"/>
      <c r="AH27" s="16"/>
      <c r="AI27" s="16"/>
      <c r="AJ27" s="16"/>
      <c r="AK27" s="16"/>
      <c r="AL27" s="16"/>
      <c r="AM27" s="16"/>
      <c r="AN27" s="16"/>
      <c r="AO27" s="16"/>
      <c r="AP27" s="16"/>
    </row>
    <row r="28" spans="1:42" x14ac:dyDescent="0.25">
      <c r="A28" s="156"/>
      <c r="B28" s="156"/>
      <c r="C28" s="156"/>
      <c r="D28" s="156"/>
      <c r="E28" s="156"/>
      <c r="F28" s="156"/>
      <c r="G28" s="156"/>
      <c r="H28" s="156"/>
      <c r="I28" s="157"/>
      <c r="J28" s="157"/>
      <c r="K28" s="157"/>
      <c r="L28" s="157"/>
      <c r="M28" s="157"/>
      <c r="N28" s="158"/>
      <c r="O28" s="157"/>
      <c r="P28" s="157"/>
      <c r="Q28" s="157"/>
      <c r="R28" s="157"/>
      <c r="S28" s="157"/>
      <c r="T28" s="159"/>
      <c r="U28" s="159"/>
      <c r="V28" s="159"/>
      <c r="W28" s="157"/>
      <c r="X28" s="157"/>
      <c r="Y28" s="157"/>
      <c r="Z28" s="157"/>
      <c r="AA28" s="158"/>
      <c r="AB28" s="157"/>
      <c r="AC28" s="157"/>
      <c r="AD28" s="157"/>
      <c r="AE28" s="157"/>
      <c r="AF28" s="157"/>
      <c r="AG28" s="16"/>
      <c r="AH28" s="16"/>
      <c r="AI28" s="16"/>
      <c r="AJ28" s="16"/>
      <c r="AK28" s="16"/>
      <c r="AL28" s="16"/>
      <c r="AM28" s="16"/>
      <c r="AN28" s="16"/>
      <c r="AO28" s="16"/>
      <c r="AP28" s="16"/>
    </row>
    <row r="29" spans="1:42" x14ac:dyDescent="0.25">
      <c r="A29" s="156"/>
      <c r="B29" s="156"/>
      <c r="C29" s="156"/>
      <c r="D29" s="156"/>
      <c r="E29" s="156"/>
      <c r="F29" s="156"/>
      <c r="G29" s="156"/>
      <c r="H29" s="156"/>
      <c r="I29" s="157"/>
      <c r="J29" s="157"/>
      <c r="K29" s="157"/>
      <c r="L29" s="157"/>
      <c r="M29" s="157"/>
      <c r="N29" s="158"/>
      <c r="O29" s="157"/>
      <c r="P29" s="157"/>
      <c r="Q29" s="157"/>
      <c r="R29" s="157"/>
      <c r="S29" s="157"/>
      <c r="T29" s="159"/>
      <c r="U29" s="159"/>
      <c r="V29" s="159"/>
      <c r="W29" s="157"/>
      <c r="X29" s="157"/>
      <c r="Y29" s="157"/>
      <c r="Z29" s="157"/>
      <c r="AA29" s="158"/>
      <c r="AB29" s="157"/>
      <c r="AC29" s="157"/>
      <c r="AD29" s="157"/>
      <c r="AE29" s="157"/>
      <c r="AF29" s="157"/>
      <c r="AG29" s="16"/>
      <c r="AH29" s="16"/>
      <c r="AI29" s="16"/>
      <c r="AJ29" s="16"/>
      <c r="AK29" s="16"/>
      <c r="AL29" s="16"/>
      <c r="AM29" s="16"/>
      <c r="AN29" s="16"/>
      <c r="AO29" s="16"/>
      <c r="AP29" s="16"/>
    </row>
    <row r="30" spans="1:42" x14ac:dyDescent="0.25">
      <c r="A30" s="156"/>
      <c r="B30" s="156"/>
      <c r="C30" s="156"/>
      <c r="D30" s="156"/>
      <c r="E30" s="156"/>
      <c r="F30" s="156"/>
      <c r="G30" s="156"/>
      <c r="H30" s="156"/>
      <c r="I30" s="157"/>
      <c r="J30" s="157"/>
      <c r="K30" s="157"/>
      <c r="L30" s="157"/>
      <c r="M30" s="157"/>
      <c r="N30" s="158"/>
      <c r="O30" s="157"/>
      <c r="P30" s="157"/>
      <c r="Q30" s="157"/>
      <c r="R30" s="157"/>
      <c r="S30" s="157"/>
      <c r="T30" s="159"/>
      <c r="U30" s="159"/>
      <c r="V30" s="159"/>
      <c r="W30" s="157"/>
      <c r="X30" s="157"/>
      <c r="Y30" s="157"/>
      <c r="Z30" s="157"/>
      <c r="AA30" s="158"/>
      <c r="AB30" s="157"/>
      <c r="AC30" s="157"/>
      <c r="AD30" s="157"/>
      <c r="AE30" s="157"/>
      <c r="AF30" s="157"/>
      <c r="AG30" s="16"/>
      <c r="AH30" s="16"/>
      <c r="AI30" s="16"/>
      <c r="AJ30" s="16"/>
      <c r="AK30" s="16"/>
      <c r="AL30" s="16"/>
      <c r="AM30" s="16"/>
      <c r="AN30" s="16"/>
      <c r="AO30" s="16"/>
      <c r="AP30" s="16"/>
    </row>
    <row r="31" spans="1:42" x14ac:dyDescent="0.25">
      <c r="A31" s="156"/>
      <c r="B31" s="156"/>
      <c r="C31" s="156"/>
      <c r="D31" s="156"/>
      <c r="E31" s="156"/>
      <c r="F31" s="156"/>
      <c r="G31" s="156"/>
      <c r="H31" s="156"/>
      <c r="I31" s="157"/>
      <c r="J31" s="157"/>
      <c r="K31" s="157"/>
      <c r="L31" s="157"/>
      <c r="M31" s="157"/>
      <c r="N31" s="158"/>
      <c r="O31" s="157"/>
      <c r="P31" s="157"/>
      <c r="Q31" s="157"/>
      <c r="R31" s="157"/>
      <c r="S31" s="157"/>
      <c r="T31" s="159"/>
      <c r="U31" s="159"/>
      <c r="V31" s="159"/>
      <c r="W31" s="157"/>
      <c r="X31" s="157"/>
      <c r="Y31" s="157"/>
      <c r="Z31" s="157"/>
      <c r="AA31" s="158"/>
      <c r="AB31" s="157"/>
      <c r="AC31" s="157"/>
      <c r="AD31" s="157"/>
      <c r="AE31" s="157"/>
      <c r="AF31" s="157"/>
      <c r="AG31" s="16"/>
      <c r="AH31" s="16"/>
      <c r="AI31" s="16"/>
      <c r="AJ31" s="16"/>
      <c r="AK31" s="16"/>
      <c r="AL31" s="16"/>
      <c r="AM31" s="16"/>
      <c r="AN31" s="16"/>
      <c r="AO31" s="16"/>
      <c r="AP31" s="16"/>
    </row>
    <row r="32" spans="1:42" x14ac:dyDescent="0.25">
      <c r="A32" s="156"/>
      <c r="B32" s="156"/>
      <c r="C32" s="156"/>
      <c r="D32" s="156"/>
      <c r="E32" s="156"/>
      <c r="F32" s="156"/>
      <c r="G32" s="156"/>
      <c r="H32" s="156"/>
      <c r="I32" s="157"/>
      <c r="J32" s="157"/>
      <c r="K32" s="157"/>
      <c r="L32" s="157"/>
      <c r="M32" s="157"/>
      <c r="N32" s="158"/>
      <c r="O32" s="157"/>
      <c r="P32" s="157"/>
      <c r="Q32" s="157"/>
      <c r="R32" s="157"/>
      <c r="S32" s="157"/>
      <c r="T32" s="159"/>
      <c r="U32" s="159"/>
      <c r="V32" s="159"/>
      <c r="W32" s="157"/>
      <c r="X32" s="157"/>
      <c r="Y32" s="157"/>
      <c r="Z32" s="157"/>
      <c r="AA32" s="158"/>
      <c r="AB32" s="157"/>
      <c r="AC32" s="157"/>
      <c r="AD32" s="157"/>
      <c r="AE32" s="157"/>
      <c r="AF32" s="157"/>
      <c r="AG32" s="16"/>
      <c r="AH32" s="16"/>
      <c r="AI32" s="16"/>
      <c r="AJ32" s="16"/>
      <c r="AK32" s="16"/>
      <c r="AL32" s="16"/>
      <c r="AM32" s="16"/>
      <c r="AN32" s="16"/>
      <c r="AO32" s="16"/>
      <c r="AP32" s="16"/>
    </row>
    <row r="33" spans="1:42" x14ac:dyDescent="0.25">
      <c r="A33" s="156"/>
      <c r="B33" s="156"/>
      <c r="C33" s="156"/>
      <c r="D33" s="156"/>
      <c r="E33" s="156"/>
      <c r="F33" s="156"/>
      <c r="G33" s="156"/>
      <c r="H33" s="156"/>
      <c r="I33" s="157"/>
      <c r="J33" s="157"/>
      <c r="K33" s="157"/>
      <c r="L33" s="157"/>
      <c r="M33" s="157"/>
      <c r="N33" s="158"/>
      <c r="O33" s="157"/>
      <c r="P33" s="157"/>
      <c r="Q33" s="157"/>
      <c r="R33" s="157"/>
      <c r="S33" s="157"/>
      <c r="T33" s="159"/>
      <c r="U33" s="159"/>
      <c r="V33" s="159"/>
      <c r="W33" s="157"/>
      <c r="X33" s="157"/>
      <c r="Y33" s="157"/>
      <c r="Z33" s="157"/>
      <c r="AA33" s="158"/>
      <c r="AB33" s="157"/>
      <c r="AC33" s="157"/>
      <c r="AD33" s="157"/>
      <c r="AE33" s="157"/>
      <c r="AF33" s="157"/>
      <c r="AG33" s="16"/>
      <c r="AH33" s="16"/>
      <c r="AI33" s="16"/>
      <c r="AJ33" s="16"/>
      <c r="AK33" s="16"/>
      <c r="AL33" s="16"/>
      <c r="AM33" s="16"/>
      <c r="AN33" s="16"/>
      <c r="AO33" s="16"/>
      <c r="AP33" s="16"/>
    </row>
    <row r="34" spans="1:42" x14ac:dyDescent="0.25">
      <c r="A34" s="156"/>
      <c r="B34" s="156"/>
      <c r="C34" s="156"/>
      <c r="D34" s="156"/>
      <c r="E34" s="156"/>
      <c r="F34" s="156"/>
      <c r="G34" s="156"/>
      <c r="H34" s="156"/>
      <c r="I34" s="157"/>
      <c r="J34" s="157"/>
      <c r="K34" s="157"/>
      <c r="L34" s="157"/>
      <c r="M34" s="157"/>
      <c r="N34" s="158"/>
      <c r="O34" s="157"/>
      <c r="P34" s="157"/>
      <c r="Q34" s="157"/>
      <c r="R34" s="157"/>
      <c r="S34" s="157"/>
      <c r="T34" s="159"/>
      <c r="U34" s="159"/>
      <c r="V34" s="159"/>
      <c r="W34" s="157"/>
      <c r="X34" s="157"/>
      <c r="Y34" s="157"/>
      <c r="Z34" s="157"/>
      <c r="AA34" s="158"/>
      <c r="AB34" s="157"/>
      <c r="AC34" s="157"/>
      <c r="AD34" s="157"/>
      <c r="AE34" s="157"/>
      <c r="AF34" s="157"/>
      <c r="AG34" s="16"/>
      <c r="AH34" s="16"/>
      <c r="AI34" s="16"/>
      <c r="AJ34" s="16"/>
      <c r="AK34" s="16"/>
      <c r="AL34" s="16"/>
      <c r="AM34" s="16"/>
      <c r="AN34" s="16"/>
      <c r="AO34" s="16"/>
      <c r="AP34" s="16"/>
    </row>
    <row r="35" spans="1:42" x14ac:dyDescent="0.25">
      <c r="A35" s="156"/>
      <c r="B35" s="156"/>
      <c r="C35" s="156"/>
      <c r="D35" s="156"/>
      <c r="E35" s="156"/>
      <c r="F35" s="156"/>
      <c r="G35" s="156"/>
      <c r="H35" s="156"/>
      <c r="I35" s="157"/>
      <c r="J35" s="157"/>
      <c r="K35" s="157"/>
      <c r="L35" s="157"/>
      <c r="M35" s="157"/>
      <c r="N35" s="158"/>
      <c r="O35" s="157"/>
      <c r="P35" s="157"/>
      <c r="Q35" s="157"/>
      <c r="R35" s="157"/>
      <c r="S35" s="157"/>
      <c r="T35" s="159"/>
      <c r="U35" s="159"/>
      <c r="V35" s="159"/>
      <c r="W35" s="157"/>
      <c r="X35" s="157"/>
      <c r="Y35" s="157"/>
      <c r="Z35" s="157"/>
      <c r="AA35" s="158"/>
      <c r="AB35" s="157"/>
      <c r="AC35" s="157"/>
      <c r="AD35" s="157"/>
      <c r="AE35" s="157"/>
      <c r="AF35" s="157"/>
      <c r="AG35" s="16"/>
      <c r="AH35" s="16"/>
      <c r="AI35" s="16"/>
      <c r="AJ35" s="16"/>
      <c r="AK35" s="16"/>
      <c r="AL35" s="16"/>
      <c r="AM35" s="16"/>
      <c r="AN35" s="16"/>
      <c r="AO35" s="16"/>
      <c r="AP35" s="16"/>
    </row>
    <row r="36" spans="1:42" x14ac:dyDescent="0.25">
      <c r="A36" s="156"/>
      <c r="B36" s="156"/>
      <c r="C36" s="156"/>
      <c r="D36" s="156"/>
      <c r="E36" s="156"/>
      <c r="F36" s="156"/>
      <c r="G36" s="156"/>
      <c r="H36" s="156"/>
      <c r="I36" s="157"/>
      <c r="J36" s="157"/>
      <c r="K36" s="157"/>
      <c r="L36" s="157"/>
      <c r="M36" s="157"/>
      <c r="N36" s="158"/>
      <c r="O36" s="157"/>
      <c r="P36" s="157"/>
      <c r="Q36" s="157"/>
      <c r="R36" s="157"/>
      <c r="S36" s="157"/>
      <c r="T36" s="159"/>
      <c r="U36" s="159"/>
      <c r="V36" s="159"/>
      <c r="W36" s="157"/>
      <c r="X36" s="157"/>
      <c r="Y36" s="157"/>
      <c r="Z36" s="157"/>
      <c r="AA36" s="158"/>
      <c r="AB36" s="157"/>
      <c r="AC36" s="157"/>
      <c r="AD36" s="157"/>
      <c r="AE36" s="157"/>
      <c r="AF36" s="157"/>
      <c r="AG36" s="16"/>
      <c r="AH36" s="16"/>
      <c r="AI36" s="16"/>
      <c r="AJ36" s="16"/>
      <c r="AK36" s="16"/>
      <c r="AL36" s="16"/>
      <c r="AM36" s="16"/>
      <c r="AN36" s="16"/>
      <c r="AO36" s="16"/>
      <c r="AP36" s="16"/>
    </row>
    <row r="37" spans="1:42" x14ac:dyDescent="0.25">
      <c r="A37" s="156"/>
      <c r="B37" s="156"/>
      <c r="C37" s="156"/>
      <c r="D37" s="156"/>
      <c r="E37" s="156"/>
      <c r="F37" s="156"/>
      <c r="G37" s="156"/>
      <c r="H37" s="156"/>
      <c r="I37" s="157"/>
      <c r="J37" s="157"/>
      <c r="K37" s="157"/>
      <c r="L37" s="157"/>
      <c r="M37" s="157"/>
      <c r="N37" s="158"/>
      <c r="O37" s="157"/>
      <c r="P37" s="157"/>
      <c r="Q37" s="157"/>
      <c r="R37" s="157"/>
      <c r="S37" s="157"/>
      <c r="T37" s="159"/>
      <c r="U37" s="159"/>
      <c r="V37" s="159"/>
      <c r="W37" s="157"/>
      <c r="X37" s="157"/>
      <c r="Y37" s="157"/>
      <c r="Z37" s="157"/>
      <c r="AA37" s="158"/>
      <c r="AB37" s="157"/>
      <c r="AC37" s="157"/>
      <c r="AD37" s="157"/>
      <c r="AE37" s="157"/>
      <c r="AF37" s="157"/>
      <c r="AG37" s="16"/>
      <c r="AH37" s="16"/>
      <c r="AI37" s="16"/>
      <c r="AJ37" s="16"/>
      <c r="AK37" s="16"/>
      <c r="AL37" s="16"/>
      <c r="AM37" s="16"/>
      <c r="AN37" s="16"/>
      <c r="AO37" s="16"/>
      <c r="AP37" s="16"/>
    </row>
    <row r="38" spans="1:42" x14ac:dyDescent="0.25">
      <c r="A38" s="156"/>
      <c r="B38" s="156"/>
      <c r="C38" s="156"/>
      <c r="D38" s="156"/>
      <c r="E38" s="156"/>
      <c r="F38" s="156"/>
      <c r="G38" s="156"/>
      <c r="H38" s="156"/>
      <c r="I38" s="157"/>
      <c r="J38" s="157"/>
      <c r="K38" s="157"/>
      <c r="L38" s="157"/>
      <c r="M38" s="157"/>
      <c r="N38" s="158"/>
      <c r="O38" s="157"/>
      <c r="P38" s="157"/>
      <c r="Q38" s="157"/>
      <c r="R38" s="157"/>
      <c r="S38" s="157"/>
      <c r="T38" s="159"/>
      <c r="U38" s="159"/>
      <c r="V38" s="159"/>
      <c r="W38" s="157"/>
      <c r="X38" s="157"/>
      <c r="Y38" s="157"/>
      <c r="Z38" s="157"/>
      <c r="AA38" s="158"/>
      <c r="AB38" s="157"/>
      <c r="AC38" s="157"/>
      <c r="AD38" s="157"/>
      <c r="AE38" s="157"/>
      <c r="AF38" s="157"/>
      <c r="AG38" s="16"/>
      <c r="AH38" s="16"/>
      <c r="AI38" s="16"/>
      <c r="AJ38" s="16"/>
      <c r="AK38" s="16"/>
      <c r="AL38" s="16"/>
      <c r="AM38" s="16"/>
      <c r="AN38" s="16"/>
      <c r="AO38" s="16"/>
      <c r="AP38" s="16"/>
    </row>
    <row r="39" spans="1:42" x14ac:dyDescent="0.25">
      <c r="A39" s="156"/>
      <c r="B39" s="156"/>
      <c r="C39" s="156"/>
      <c r="D39" s="156"/>
      <c r="E39" s="156"/>
      <c r="F39" s="156"/>
      <c r="G39" s="156"/>
      <c r="H39" s="156"/>
      <c r="I39" s="157"/>
      <c r="J39" s="157"/>
      <c r="K39" s="157"/>
      <c r="L39" s="157"/>
      <c r="M39" s="157"/>
      <c r="N39" s="158"/>
      <c r="O39" s="157"/>
      <c r="P39" s="157"/>
      <c r="Q39" s="157"/>
      <c r="R39" s="157"/>
      <c r="S39" s="157"/>
      <c r="T39" s="159"/>
      <c r="U39" s="159"/>
      <c r="V39" s="159"/>
      <c r="W39" s="157"/>
      <c r="X39" s="157"/>
      <c r="Y39" s="157"/>
      <c r="Z39" s="157"/>
      <c r="AA39" s="158"/>
      <c r="AB39" s="157"/>
      <c r="AC39" s="157"/>
      <c r="AD39" s="157"/>
      <c r="AE39" s="157"/>
      <c r="AF39" s="157"/>
      <c r="AG39" s="16"/>
      <c r="AH39" s="16"/>
      <c r="AI39" s="16"/>
      <c r="AJ39" s="16"/>
      <c r="AK39" s="16"/>
      <c r="AL39" s="16"/>
      <c r="AM39" s="16"/>
      <c r="AN39" s="16"/>
      <c r="AO39" s="16"/>
      <c r="AP39" s="16"/>
    </row>
    <row r="40" spans="1:42" x14ac:dyDescent="0.25">
      <c r="A40" s="156"/>
      <c r="B40" s="156"/>
      <c r="C40" s="156"/>
      <c r="D40" s="156"/>
      <c r="E40" s="156"/>
      <c r="F40" s="156"/>
      <c r="G40" s="156"/>
      <c r="H40" s="156"/>
      <c r="I40" s="157"/>
      <c r="J40" s="157"/>
      <c r="K40" s="157"/>
      <c r="L40" s="157"/>
      <c r="M40" s="157"/>
      <c r="N40" s="158"/>
      <c r="O40" s="157"/>
      <c r="P40" s="157"/>
      <c r="Q40" s="157"/>
      <c r="R40" s="157"/>
      <c r="S40" s="157"/>
      <c r="T40" s="159"/>
      <c r="U40" s="159"/>
      <c r="V40" s="159"/>
      <c r="W40" s="157"/>
      <c r="X40" s="157"/>
      <c r="Y40" s="157"/>
      <c r="Z40" s="157"/>
      <c r="AA40" s="158"/>
      <c r="AB40" s="157"/>
      <c r="AC40" s="157"/>
      <c r="AD40" s="157"/>
      <c r="AE40" s="157"/>
      <c r="AF40" s="157"/>
      <c r="AG40" s="16"/>
      <c r="AH40" s="16"/>
      <c r="AI40" s="16"/>
      <c r="AJ40" s="16"/>
      <c r="AK40" s="16"/>
      <c r="AL40" s="16"/>
      <c r="AM40" s="16"/>
      <c r="AN40" s="16"/>
      <c r="AO40" s="16"/>
      <c r="AP40" s="16"/>
    </row>
    <row r="41" spans="1:42" x14ac:dyDescent="0.25">
      <c r="A41" s="156"/>
      <c r="B41" s="156"/>
      <c r="C41" s="156"/>
      <c r="D41" s="156"/>
      <c r="E41" s="156"/>
      <c r="F41" s="156"/>
      <c r="G41" s="156"/>
      <c r="H41" s="156"/>
      <c r="I41" s="157"/>
      <c r="J41" s="157"/>
      <c r="K41" s="157"/>
      <c r="L41" s="157"/>
      <c r="M41" s="157"/>
      <c r="N41" s="158"/>
      <c r="O41" s="157"/>
      <c r="P41" s="157"/>
      <c r="Q41" s="157"/>
      <c r="R41" s="157"/>
      <c r="S41" s="157"/>
      <c r="T41" s="159"/>
      <c r="U41" s="159"/>
      <c r="V41" s="159"/>
      <c r="W41" s="157"/>
      <c r="X41" s="157"/>
      <c r="Y41" s="157"/>
      <c r="Z41" s="157"/>
      <c r="AA41" s="158"/>
      <c r="AB41" s="157"/>
      <c r="AC41" s="157"/>
      <c r="AD41" s="157"/>
      <c r="AE41" s="157"/>
      <c r="AF41" s="157"/>
      <c r="AG41" s="16"/>
      <c r="AH41" s="16"/>
      <c r="AI41" s="16"/>
      <c r="AJ41" s="16"/>
      <c r="AK41" s="16"/>
      <c r="AL41" s="16"/>
      <c r="AM41" s="16"/>
      <c r="AN41" s="16"/>
      <c r="AO41" s="16"/>
      <c r="AP41" s="16"/>
    </row>
    <row r="42" spans="1:42" x14ac:dyDescent="0.25">
      <c r="A42" s="156"/>
      <c r="B42" s="156"/>
      <c r="C42" s="156"/>
      <c r="D42" s="156"/>
      <c r="E42" s="156"/>
      <c r="F42" s="156"/>
      <c r="G42" s="156"/>
      <c r="H42" s="156"/>
      <c r="I42" s="157"/>
      <c r="J42" s="157"/>
      <c r="K42" s="157"/>
      <c r="L42" s="157"/>
      <c r="M42" s="157"/>
      <c r="N42" s="158"/>
      <c r="O42" s="157"/>
      <c r="P42" s="157"/>
      <c r="Q42" s="157"/>
      <c r="R42" s="157"/>
      <c r="S42" s="157"/>
      <c r="T42" s="159"/>
      <c r="U42" s="159"/>
      <c r="V42" s="159"/>
      <c r="W42" s="157"/>
      <c r="X42" s="157"/>
      <c r="Y42" s="157"/>
      <c r="Z42" s="157"/>
      <c r="AA42" s="158"/>
      <c r="AB42" s="157"/>
      <c r="AC42" s="157"/>
      <c r="AD42" s="157"/>
      <c r="AE42" s="157"/>
      <c r="AF42" s="157"/>
      <c r="AG42" s="16"/>
      <c r="AH42" s="16"/>
      <c r="AI42" s="16"/>
      <c r="AJ42" s="16"/>
      <c r="AK42" s="16"/>
      <c r="AL42" s="16"/>
      <c r="AM42" s="16"/>
      <c r="AN42" s="16"/>
      <c r="AO42" s="16"/>
      <c r="AP42" s="16"/>
    </row>
    <row r="43" spans="1:42" x14ac:dyDescent="0.25">
      <c r="A43" s="156"/>
      <c r="B43" s="156"/>
      <c r="C43" s="156"/>
      <c r="D43" s="156"/>
      <c r="E43" s="156"/>
      <c r="F43" s="156"/>
      <c r="G43" s="156"/>
      <c r="H43" s="156"/>
      <c r="I43" s="157"/>
      <c r="J43" s="157"/>
      <c r="K43" s="157"/>
      <c r="L43" s="157"/>
      <c r="M43" s="157"/>
      <c r="N43" s="158"/>
      <c r="O43" s="157"/>
      <c r="P43" s="157"/>
      <c r="Q43" s="157"/>
      <c r="R43" s="157"/>
      <c r="S43" s="157"/>
      <c r="T43" s="159"/>
      <c r="U43" s="159"/>
      <c r="V43" s="159"/>
      <c r="W43" s="157"/>
      <c r="X43" s="157"/>
      <c r="Y43" s="157"/>
      <c r="Z43" s="157"/>
      <c r="AA43" s="158"/>
      <c r="AB43" s="157"/>
      <c r="AC43" s="157"/>
      <c r="AD43" s="157"/>
      <c r="AE43" s="157"/>
      <c r="AF43" s="157"/>
      <c r="AG43" s="16"/>
      <c r="AH43" s="16"/>
      <c r="AI43" s="16"/>
      <c r="AJ43" s="16"/>
      <c r="AK43" s="16"/>
      <c r="AL43" s="16"/>
      <c r="AM43" s="16"/>
      <c r="AN43" s="16"/>
      <c r="AO43" s="16"/>
      <c r="AP43" s="16"/>
    </row>
    <row r="44" spans="1:42" x14ac:dyDescent="0.25">
      <c r="A44" s="156"/>
      <c r="B44" s="156"/>
      <c r="C44" s="156"/>
      <c r="D44" s="156"/>
      <c r="E44" s="156"/>
      <c r="F44" s="156"/>
      <c r="G44" s="156"/>
      <c r="H44" s="156"/>
      <c r="I44" s="157"/>
      <c r="J44" s="157"/>
      <c r="K44" s="157"/>
      <c r="L44" s="157"/>
      <c r="M44" s="157"/>
      <c r="N44" s="158"/>
      <c r="O44" s="157"/>
      <c r="P44" s="157"/>
      <c r="Q44" s="157"/>
      <c r="R44" s="157"/>
      <c r="S44" s="157"/>
      <c r="T44" s="159"/>
      <c r="U44" s="159"/>
      <c r="V44" s="159"/>
      <c r="W44" s="157"/>
      <c r="X44" s="157"/>
      <c r="Y44" s="157"/>
      <c r="Z44" s="157"/>
      <c r="AA44" s="158"/>
      <c r="AB44" s="157"/>
      <c r="AC44" s="157"/>
      <c r="AD44" s="157"/>
      <c r="AE44" s="157"/>
      <c r="AF44" s="157"/>
      <c r="AG44" s="16"/>
      <c r="AH44" s="16"/>
      <c r="AI44" s="16"/>
      <c r="AJ44" s="16"/>
      <c r="AK44" s="16"/>
      <c r="AL44" s="16"/>
      <c r="AM44" s="16"/>
      <c r="AN44" s="16"/>
      <c r="AO44" s="16"/>
      <c r="AP44" s="16"/>
    </row>
    <row r="45" spans="1:42" x14ac:dyDescent="0.25">
      <c r="A45" s="156"/>
      <c r="B45" s="156"/>
      <c r="C45" s="156"/>
      <c r="D45" s="156"/>
      <c r="E45" s="156"/>
      <c r="F45" s="156"/>
      <c r="G45" s="156"/>
      <c r="H45" s="156"/>
      <c r="I45" s="157"/>
      <c r="J45" s="157"/>
      <c r="K45" s="157"/>
      <c r="L45" s="157"/>
      <c r="M45" s="157"/>
      <c r="N45" s="158"/>
      <c r="O45" s="157"/>
      <c r="P45" s="157"/>
      <c r="Q45" s="157"/>
      <c r="R45" s="157"/>
      <c r="S45" s="157"/>
      <c r="T45" s="159"/>
      <c r="U45" s="159"/>
      <c r="V45" s="159"/>
      <c r="W45" s="157"/>
      <c r="X45" s="157"/>
      <c r="Y45" s="157"/>
      <c r="Z45" s="157"/>
      <c r="AA45" s="158"/>
      <c r="AB45" s="157"/>
      <c r="AC45" s="157"/>
      <c r="AD45" s="157"/>
      <c r="AE45" s="157"/>
      <c r="AF45" s="157"/>
      <c r="AG45" s="16"/>
      <c r="AH45" s="16"/>
      <c r="AI45" s="16"/>
      <c r="AJ45" s="16"/>
      <c r="AK45" s="16"/>
      <c r="AL45" s="16"/>
      <c r="AM45" s="16"/>
      <c r="AN45" s="16"/>
      <c r="AO45" s="16"/>
      <c r="AP45" s="16"/>
    </row>
    <row r="46" spans="1:42" x14ac:dyDescent="0.25">
      <c r="A46" s="156"/>
      <c r="B46" s="156"/>
      <c r="C46" s="156"/>
      <c r="D46" s="156"/>
      <c r="E46" s="156"/>
      <c r="F46" s="156"/>
      <c r="G46" s="156"/>
      <c r="H46" s="156"/>
      <c r="I46" s="157"/>
      <c r="J46" s="157"/>
      <c r="K46" s="157"/>
      <c r="L46" s="157"/>
      <c r="M46" s="157"/>
      <c r="N46" s="158"/>
      <c r="O46" s="157"/>
      <c r="P46" s="157"/>
      <c r="Q46" s="157"/>
      <c r="R46" s="157"/>
      <c r="S46" s="157"/>
      <c r="T46" s="159"/>
      <c r="U46" s="159"/>
      <c r="V46" s="159"/>
      <c r="W46" s="157"/>
      <c r="X46" s="157"/>
      <c r="Y46" s="157"/>
      <c r="Z46" s="157"/>
      <c r="AA46" s="158"/>
      <c r="AB46" s="157"/>
      <c r="AC46" s="157"/>
      <c r="AD46" s="157"/>
      <c r="AE46" s="157"/>
      <c r="AF46" s="157"/>
      <c r="AG46" s="16"/>
      <c r="AH46" s="16"/>
      <c r="AI46" s="16"/>
      <c r="AJ46" s="16"/>
      <c r="AK46" s="16"/>
      <c r="AL46" s="16"/>
      <c r="AM46" s="16"/>
      <c r="AN46" s="16"/>
      <c r="AO46" s="16"/>
      <c r="AP46" s="16"/>
    </row>
    <row r="47" spans="1:42" x14ac:dyDescent="0.25">
      <c r="A47" s="156"/>
      <c r="B47" s="156"/>
      <c r="C47" s="156"/>
      <c r="D47" s="156"/>
      <c r="E47" s="156"/>
      <c r="F47" s="156"/>
      <c r="G47" s="156"/>
      <c r="H47" s="156"/>
      <c r="I47" s="157"/>
      <c r="J47" s="157"/>
      <c r="K47" s="157"/>
      <c r="L47" s="157"/>
      <c r="M47" s="157"/>
      <c r="N47" s="158"/>
      <c r="O47" s="157"/>
      <c r="P47" s="157"/>
      <c r="Q47" s="157"/>
      <c r="R47" s="157"/>
      <c r="S47" s="157"/>
      <c r="T47" s="159"/>
      <c r="U47" s="159"/>
      <c r="V47" s="159"/>
      <c r="W47" s="157"/>
      <c r="X47" s="157"/>
      <c r="Y47" s="157"/>
      <c r="Z47" s="157"/>
      <c r="AA47" s="158"/>
      <c r="AB47" s="157"/>
      <c r="AC47" s="157"/>
      <c r="AD47" s="157"/>
      <c r="AE47" s="157"/>
      <c r="AF47" s="157"/>
      <c r="AG47" s="16"/>
      <c r="AH47" s="16"/>
      <c r="AI47" s="16"/>
      <c r="AJ47" s="16"/>
      <c r="AK47" s="16"/>
      <c r="AL47" s="16"/>
      <c r="AM47" s="16"/>
      <c r="AN47" s="16"/>
      <c r="AO47" s="16"/>
      <c r="AP47" s="16"/>
    </row>
    <row r="48" spans="1:42" x14ac:dyDescent="0.25">
      <c r="A48" s="156"/>
      <c r="B48" s="156"/>
      <c r="C48" s="156"/>
      <c r="D48" s="156"/>
      <c r="E48" s="156"/>
      <c r="F48" s="156"/>
      <c r="G48" s="156"/>
      <c r="H48" s="156"/>
      <c r="I48" s="157"/>
      <c r="J48" s="157"/>
      <c r="K48" s="157"/>
      <c r="L48" s="157"/>
      <c r="M48" s="157"/>
      <c r="N48" s="158"/>
      <c r="O48" s="157"/>
      <c r="P48" s="157"/>
      <c r="Q48" s="157"/>
      <c r="R48" s="157"/>
      <c r="S48" s="157"/>
      <c r="T48" s="159"/>
      <c r="U48" s="159"/>
      <c r="V48" s="159"/>
      <c r="W48" s="157"/>
      <c r="X48" s="157"/>
      <c r="Y48" s="157"/>
      <c r="Z48" s="157"/>
      <c r="AA48" s="158"/>
      <c r="AB48" s="157"/>
      <c r="AC48" s="157"/>
      <c r="AD48" s="157"/>
      <c r="AE48" s="157"/>
      <c r="AF48" s="157"/>
      <c r="AG48" s="16"/>
      <c r="AH48" s="16"/>
      <c r="AI48" s="16"/>
      <c r="AJ48" s="16"/>
      <c r="AK48" s="16"/>
      <c r="AL48" s="16"/>
      <c r="AM48" s="16"/>
      <c r="AN48" s="16"/>
      <c r="AO48" s="16"/>
      <c r="AP48" s="16"/>
    </row>
    <row r="49" spans="1:42" x14ac:dyDescent="0.25">
      <c r="A49" s="156"/>
      <c r="B49" s="156"/>
      <c r="C49" s="156"/>
      <c r="D49" s="156"/>
      <c r="E49" s="156"/>
      <c r="F49" s="156"/>
      <c r="G49" s="156"/>
      <c r="H49" s="156"/>
      <c r="I49" s="157"/>
      <c r="J49" s="157"/>
      <c r="K49" s="157"/>
      <c r="L49" s="157"/>
      <c r="M49" s="157"/>
      <c r="N49" s="158"/>
      <c r="O49" s="157"/>
      <c r="P49" s="157"/>
      <c r="Q49" s="157"/>
      <c r="R49" s="157"/>
      <c r="S49" s="157"/>
      <c r="T49" s="159"/>
      <c r="U49" s="159"/>
      <c r="V49" s="159"/>
      <c r="W49" s="157"/>
      <c r="X49" s="157"/>
      <c r="Y49" s="157"/>
      <c r="Z49" s="157"/>
      <c r="AA49" s="158"/>
      <c r="AB49" s="157"/>
      <c r="AC49" s="157"/>
      <c r="AD49" s="157"/>
      <c r="AE49" s="157"/>
      <c r="AF49" s="157"/>
      <c r="AG49" s="16"/>
      <c r="AH49" s="16"/>
      <c r="AI49" s="16"/>
      <c r="AJ49" s="16"/>
      <c r="AK49" s="16"/>
      <c r="AL49" s="16"/>
      <c r="AM49" s="16"/>
      <c r="AN49" s="16"/>
      <c r="AO49" s="16"/>
      <c r="AP49" s="16"/>
    </row>
    <row r="50" spans="1:42" x14ac:dyDescent="0.25">
      <c r="A50" s="156"/>
      <c r="B50" s="156"/>
      <c r="C50" s="156"/>
      <c r="D50" s="156"/>
      <c r="E50" s="156"/>
      <c r="F50" s="156"/>
      <c r="G50" s="156"/>
      <c r="H50" s="156"/>
      <c r="I50" s="157"/>
      <c r="J50" s="157"/>
      <c r="K50" s="157"/>
      <c r="L50" s="157"/>
      <c r="M50" s="157"/>
      <c r="N50" s="158"/>
      <c r="O50" s="157"/>
      <c r="P50" s="157"/>
      <c r="Q50" s="157"/>
      <c r="R50" s="157"/>
      <c r="S50" s="157"/>
      <c r="T50" s="159"/>
      <c r="U50" s="159"/>
      <c r="V50" s="159"/>
      <c r="W50" s="157"/>
      <c r="X50" s="157"/>
      <c r="Y50" s="157"/>
      <c r="Z50" s="157"/>
      <c r="AA50" s="158"/>
      <c r="AB50" s="157"/>
      <c r="AC50" s="157"/>
      <c r="AD50" s="157"/>
      <c r="AE50" s="157"/>
      <c r="AF50" s="157"/>
      <c r="AG50" s="16"/>
      <c r="AH50" s="16"/>
      <c r="AI50" s="16"/>
      <c r="AJ50" s="16"/>
      <c r="AK50" s="16"/>
      <c r="AL50" s="16"/>
      <c r="AM50" s="16"/>
      <c r="AN50" s="16"/>
      <c r="AO50" s="16"/>
      <c r="AP50" s="16"/>
    </row>
    <row r="51" spans="1:42" x14ac:dyDescent="0.25">
      <c r="A51" s="156"/>
      <c r="B51" s="156"/>
      <c r="C51" s="156"/>
      <c r="D51" s="156"/>
      <c r="E51" s="156"/>
      <c r="F51" s="156"/>
      <c r="G51" s="156"/>
      <c r="H51" s="156"/>
      <c r="I51" s="157"/>
      <c r="J51" s="157"/>
      <c r="K51" s="157"/>
      <c r="L51" s="157"/>
      <c r="M51" s="157"/>
      <c r="N51" s="158"/>
      <c r="O51" s="157"/>
      <c r="P51" s="157"/>
      <c r="Q51" s="157"/>
      <c r="R51" s="157"/>
      <c r="S51" s="157"/>
      <c r="T51" s="159"/>
      <c r="U51" s="159"/>
      <c r="V51" s="159"/>
      <c r="W51" s="157"/>
      <c r="X51" s="157"/>
      <c r="Y51" s="157"/>
      <c r="Z51" s="157"/>
      <c r="AA51" s="158"/>
      <c r="AB51" s="157"/>
      <c r="AC51" s="157"/>
      <c r="AD51" s="157"/>
      <c r="AE51" s="157"/>
      <c r="AF51" s="157"/>
      <c r="AG51" s="16"/>
      <c r="AH51" s="16"/>
      <c r="AI51" s="16"/>
      <c r="AJ51" s="16"/>
      <c r="AK51" s="16"/>
      <c r="AL51" s="16"/>
      <c r="AM51" s="16"/>
      <c r="AN51" s="16"/>
      <c r="AO51" s="16"/>
      <c r="AP51" s="16"/>
    </row>
    <row r="52" spans="1:42" x14ac:dyDescent="0.25">
      <c r="A52" s="156"/>
      <c r="B52" s="156"/>
      <c r="C52" s="156"/>
      <c r="D52" s="156"/>
      <c r="E52" s="156"/>
      <c r="F52" s="156"/>
      <c r="G52" s="156"/>
      <c r="H52" s="156"/>
      <c r="I52" s="157"/>
      <c r="J52" s="157"/>
      <c r="K52" s="157"/>
      <c r="L52" s="157"/>
      <c r="M52" s="157"/>
      <c r="N52" s="158"/>
      <c r="O52" s="157"/>
      <c r="P52" s="157"/>
      <c r="Q52" s="157"/>
      <c r="R52" s="157"/>
      <c r="S52" s="157"/>
      <c r="T52" s="159"/>
      <c r="U52" s="159"/>
      <c r="V52" s="159"/>
      <c r="W52" s="157"/>
      <c r="X52" s="157"/>
      <c r="Y52" s="157"/>
      <c r="Z52" s="157"/>
      <c r="AA52" s="158"/>
      <c r="AB52" s="157"/>
      <c r="AC52" s="157"/>
      <c r="AD52" s="157"/>
      <c r="AE52" s="157"/>
      <c r="AF52" s="157"/>
      <c r="AG52" s="16"/>
      <c r="AH52" s="16"/>
      <c r="AI52" s="16"/>
      <c r="AJ52" s="16"/>
      <c r="AK52" s="16"/>
      <c r="AL52" s="16"/>
      <c r="AM52" s="16"/>
      <c r="AN52" s="16"/>
      <c r="AO52" s="16"/>
      <c r="AP52" s="16"/>
    </row>
    <row r="53" spans="1:42" x14ac:dyDescent="0.25">
      <c r="A53" s="156"/>
      <c r="B53" s="156"/>
      <c r="C53" s="156"/>
      <c r="D53" s="156"/>
      <c r="E53" s="156"/>
      <c r="F53" s="156"/>
      <c r="G53" s="156"/>
      <c r="H53" s="156"/>
      <c r="I53" s="157"/>
      <c r="J53" s="157"/>
      <c r="K53" s="157"/>
      <c r="L53" s="157"/>
      <c r="M53" s="157"/>
      <c r="N53" s="158"/>
      <c r="O53" s="157"/>
      <c r="P53" s="157"/>
      <c r="Q53" s="157"/>
      <c r="R53" s="157"/>
      <c r="S53" s="157"/>
      <c r="T53" s="159"/>
      <c r="U53" s="159"/>
      <c r="V53" s="159"/>
      <c r="W53" s="157"/>
      <c r="X53" s="157"/>
      <c r="Y53" s="157"/>
      <c r="Z53" s="157"/>
      <c r="AA53" s="158"/>
      <c r="AB53" s="157"/>
      <c r="AC53" s="157"/>
      <c r="AD53" s="157"/>
      <c r="AE53" s="157"/>
      <c r="AF53" s="157"/>
      <c r="AG53" s="16"/>
      <c r="AH53" s="16"/>
      <c r="AI53" s="16"/>
      <c r="AJ53" s="16"/>
      <c r="AK53" s="16"/>
      <c r="AL53" s="16"/>
      <c r="AM53" s="16"/>
      <c r="AN53" s="16"/>
      <c r="AO53" s="16"/>
      <c r="AP53" s="16"/>
    </row>
    <row r="54" spans="1:42" x14ac:dyDescent="0.25">
      <c r="A54" s="156"/>
      <c r="B54" s="156"/>
      <c r="C54" s="156"/>
      <c r="D54" s="156"/>
      <c r="E54" s="156"/>
      <c r="F54" s="156"/>
      <c r="G54" s="156"/>
      <c r="H54" s="156"/>
      <c r="I54" s="157"/>
      <c r="J54" s="157"/>
      <c r="K54" s="157"/>
      <c r="L54" s="157"/>
      <c r="M54" s="157"/>
      <c r="N54" s="158"/>
      <c r="O54" s="157"/>
      <c r="P54" s="157"/>
      <c r="Q54" s="157"/>
      <c r="R54" s="157"/>
      <c r="S54" s="157"/>
      <c r="T54" s="159"/>
      <c r="U54" s="159"/>
      <c r="V54" s="159"/>
      <c r="W54" s="157"/>
      <c r="X54" s="157"/>
      <c r="Y54" s="157"/>
      <c r="Z54" s="157"/>
      <c r="AA54" s="158"/>
      <c r="AB54" s="157"/>
      <c r="AC54" s="157"/>
      <c r="AD54" s="157"/>
      <c r="AE54" s="157"/>
      <c r="AF54" s="157"/>
      <c r="AG54" s="16"/>
      <c r="AH54" s="16"/>
      <c r="AI54" s="16"/>
      <c r="AJ54" s="16"/>
      <c r="AK54" s="16"/>
      <c r="AL54" s="16"/>
      <c r="AM54" s="16"/>
      <c r="AN54" s="16"/>
      <c r="AO54" s="16"/>
      <c r="AP54" s="16"/>
    </row>
    <row r="55" spans="1:42" x14ac:dyDescent="0.25">
      <c r="A55" s="156"/>
      <c r="B55" s="156"/>
      <c r="C55" s="156"/>
      <c r="D55" s="156"/>
      <c r="E55" s="156"/>
      <c r="F55" s="156"/>
      <c r="G55" s="156"/>
      <c r="H55" s="156"/>
      <c r="I55" s="157"/>
      <c r="J55" s="157"/>
      <c r="K55" s="157"/>
      <c r="L55" s="157"/>
      <c r="M55" s="157"/>
      <c r="N55" s="158"/>
      <c r="O55" s="157"/>
      <c r="P55" s="157"/>
      <c r="Q55" s="157"/>
      <c r="R55" s="157"/>
      <c r="S55" s="157"/>
      <c r="T55" s="159"/>
      <c r="U55" s="159"/>
      <c r="V55" s="159"/>
      <c r="W55" s="157"/>
      <c r="X55" s="157"/>
      <c r="Y55" s="157"/>
      <c r="Z55" s="157"/>
      <c r="AA55" s="158"/>
      <c r="AB55" s="157"/>
      <c r="AC55" s="157"/>
      <c r="AD55" s="157"/>
      <c r="AE55" s="157"/>
      <c r="AF55" s="157"/>
      <c r="AG55" s="16"/>
      <c r="AH55" s="16"/>
      <c r="AI55" s="16"/>
      <c r="AJ55" s="16"/>
      <c r="AK55" s="16"/>
      <c r="AL55" s="16"/>
      <c r="AM55" s="16"/>
      <c r="AN55" s="16"/>
      <c r="AO55" s="16"/>
      <c r="AP55" s="16"/>
    </row>
    <row r="56" spans="1:42" x14ac:dyDescent="0.25">
      <c r="A56" s="156"/>
      <c r="B56" s="156"/>
      <c r="C56" s="156"/>
      <c r="D56" s="156"/>
      <c r="E56" s="156"/>
      <c r="F56" s="156"/>
      <c r="G56" s="156"/>
      <c r="H56" s="156"/>
      <c r="I56" s="157"/>
      <c r="J56" s="157"/>
      <c r="K56" s="157"/>
      <c r="L56" s="157"/>
      <c r="M56" s="157"/>
      <c r="N56" s="158"/>
      <c r="O56" s="157"/>
      <c r="P56" s="157"/>
      <c r="Q56" s="157"/>
      <c r="R56" s="157"/>
      <c r="S56" s="157"/>
      <c r="T56" s="159"/>
      <c r="U56" s="159"/>
      <c r="V56" s="159"/>
      <c r="W56" s="157"/>
      <c r="X56" s="157"/>
      <c r="Y56" s="157"/>
      <c r="Z56" s="157"/>
      <c r="AA56" s="158"/>
      <c r="AB56" s="157"/>
      <c r="AC56" s="157"/>
      <c r="AD56" s="157"/>
      <c r="AE56" s="157"/>
      <c r="AF56" s="157"/>
      <c r="AG56" s="16"/>
      <c r="AH56" s="16"/>
      <c r="AI56" s="16"/>
      <c r="AJ56" s="16"/>
      <c r="AK56" s="16"/>
      <c r="AL56" s="16"/>
      <c r="AM56" s="16"/>
      <c r="AN56" s="16"/>
      <c r="AO56" s="16"/>
      <c r="AP56" s="16"/>
    </row>
    <row r="57" spans="1:42" x14ac:dyDescent="0.25">
      <c r="A57" s="160"/>
      <c r="B57" s="160"/>
      <c r="C57" s="160"/>
      <c r="D57" s="160"/>
      <c r="E57" s="160"/>
      <c r="F57" s="160"/>
      <c r="G57" s="160"/>
      <c r="H57" s="160"/>
      <c r="I57" s="161"/>
      <c r="J57" s="161"/>
      <c r="K57" s="161"/>
      <c r="L57" s="161"/>
      <c r="M57" s="161"/>
      <c r="N57" s="162"/>
      <c r="O57" s="161"/>
      <c r="P57" s="161"/>
      <c r="Q57" s="161"/>
      <c r="R57" s="161"/>
      <c r="S57" s="161"/>
      <c r="T57" s="163"/>
      <c r="U57" s="163"/>
      <c r="V57" s="163"/>
      <c r="W57" s="161"/>
      <c r="X57" s="161"/>
      <c r="Y57" s="161"/>
      <c r="Z57" s="161"/>
      <c r="AA57" s="162"/>
      <c r="AB57" s="161"/>
      <c r="AC57" s="161"/>
      <c r="AD57" s="161"/>
      <c r="AE57" s="161"/>
      <c r="AF57" s="161"/>
      <c r="AG57" s="52"/>
      <c r="AH57" s="52"/>
      <c r="AI57" s="52"/>
      <c r="AJ57" s="52"/>
      <c r="AK57" s="52"/>
      <c r="AL57" s="52"/>
      <c r="AM57" s="52"/>
      <c r="AN57" s="52"/>
      <c r="AO57" s="52"/>
      <c r="AP57" s="52"/>
    </row>
    <row r="58" spans="1:42" x14ac:dyDescent="0.25">
      <c r="A58" s="154"/>
      <c r="B58" s="154"/>
      <c r="C58" s="154"/>
      <c r="D58" s="154"/>
      <c r="E58" s="154"/>
      <c r="F58" s="154"/>
      <c r="G58" s="154"/>
      <c r="H58" s="154"/>
      <c r="I58" s="150"/>
      <c r="J58" s="150"/>
      <c r="K58" s="150"/>
      <c r="L58" s="150"/>
      <c r="M58" s="150"/>
      <c r="N58" s="148"/>
      <c r="O58" s="150"/>
      <c r="P58" s="150"/>
      <c r="Q58" s="150"/>
      <c r="R58" s="150"/>
      <c r="S58" s="150"/>
      <c r="T58" s="155"/>
      <c r="U58" s="155"/>
      <c r="V58" s="155"/>
      <c r="W58" s="150"/>
      <c r="X58" s="150"/>
      <c r="Y58" s="150"/>
      <c r="Z58" s="150"/>
      <c r="AA58" s="148"/>
      <c r="AB58" s="150"/>
      <c r="AC58" s="150"/>
      <c r="AD58" s="150"/>
      <c r="AE58" s="150"/>
      <c r="AF58" s="150"/>
      <c r="AG58" s="11"/>
      <c r="AH58" s="11"/>
      <c r="AI58" s="11"/>
      <c r="AJ58" s="11"/>
      <c r="AK58" s="11"/>
      <c r="AL58" s="11"/>
      <c r="AM58" s="11"/>
      <c r="AN58" s="11"/>
      <c r="AO58" s="11"/>
      <c r="AP58" s="11"/>
    </row>
    <row r="59" spans="1:42" x14ac:dyDescent="0.25">
      <c r="A59" s="154"/>
      <c r="B59" s="154"/>
      <c r="C59" s="154"/>
      <c r="D59" s="154"/>
      <c r="E59" s="154"/>
      <c r="F59" s="154"/>
      <c r="G59" s="154"/>
      <c r="H59" s="154"/>
      <c r="I59" s="150"/>
      <c r="J59" s="150"/>
      <c r="K59" s="150"/>
      <c r="L59" s="150"/>
      <c r="M59" s="150"/>
      <c r="N59" s="148"/>
      <c r="O59" s="150"/>
      <c r="P59" s="150"/>
      <c r="Q59" s="150"/>
      <c r="R59" s="150"/>
      <c r="S59" s="150"/>
      <c r="T59" s="155"/>
      <c r="U59" s="155"/>
      <c r="V59" s="155"/>
      <c r="W59" s="150"/>
      <c r="X59" s="150"/>
      <c r="Y59" s="150"/>
      <c r="Z59" s="150"/>
      <c r="AA59" s="148"/>
      <c r="AB59" s="150"/>
      <c r="AC59" s="150"/>
      <c r="AD59" s="150"/>
      <c r="AE59" s="150"/>
      <c r="AF59" s="150"/>
      <c r="AG59" s="11"/>
      <c r="AH59" s="11"/>
      <c r="AI59" s="11"/>
      <c r="AJ59" s="11"/>
      <c r="AK59" s="11"/>
      <c r="AL59" s="11"/>
      <c r="AM59" s="11"/>
      <c r="AN59" s="11"/>
      <c r="AO59" s="11"/>
      <c r="AP59" s="11"/>
    </row>
    <row r="60" spans="1:42" x14ac:dyDescent="0.25">
      <c r="A60" s="154"/>
      <c r="B60" s="154"/>
      <c r="C60" s="154"/>
      <c r="D60" s="154"/>
      <c r="E60" s="154"/>
      <c r="F60" s="154"/>
      <c r="G60" s="154"/>
      <c r="H60" s="154"/>
      <c r="I60" s="150"/>
      <c r="J60" s="150"/>
      <c r="K60" s="150"/>
      <c r="L60" s="150"/>
      <c r="M60" s="150"/>
      <c r="N60" s="148"/>
      <c r="O60" s="150"/>
      <c r="P60" s="150"/>
      <c r="Q60" s="150"/>
      <c r="R60" s="150"/>
      <c r="S60" s="150"/>
      <c r="T60" s="155"/>
      <c r="U60" s="155"/>
      <c r="V60" s="155"/>
      <c r="W60" s="150"/>
      <c r="X60" s="150"/>
      <c r="Y60" s="150"/>
      <c r="Z60" s="150"/>
      <c r="AA60" s="148"/>
      <c r="AB60" s="150"/>
      <c r="AC60" s="150"/>
      <c r="AD60" s="150"/>
      <c r="AE60" s="150"/>
      <c r="AF60" s="150"/>
      <c r="AG60" s="11"/>
      <c r="AH60" s="11"/>
      <c r="AI60" s="11"/>
      <c r="AJ60" s="11"/>
      <c r="AK60" s="11"/>
      <c r="AL60" s="11"/>
      <c r="AM60" s="11"/>
      <c r="AN60" s="11"/>
      <c r="AO60" s="11"/>
      <c r="AP60" s="11"/>
    </row>
    <row r="61" spans="1:42" x14ac:dyDescent="0.25">
      <c r="A61" s="154"/>
      <c r="B61" s="154"/>
      <c r="C61" s="154"/>
      <c r="D61" s="154"/>
      <c r="E61" s="154"/>
      <c r="F61" s="154"/>
      <c r="G61" s="154"/>
      <c r="H61" s="154"/>
      <c r="I61" s="150"/>
      <c r="J61" s="150"/>
      <c r="K61" s="150"/>
      <c r="L61" s="150"/>
      <c r="M61" s="150"/>
      <c r="N61" s="148"/>
      <c r="O61" s="150"/>
      <c r="P61" s="150"/>
      <c r="Q61" s="150"/>
      <c r="R61" s="150"/>
      <c r="S61" s="150"/>
      <c r="T61" s="155"/>
      <c r="U61" s="155"/>
      <c r="V61" s="155"/>
      <c r="W61" s="150"/>
      <c r="X61" s="150"/>
      <c r="Y61" s="150"/>
      <c r="Z61" s="150"/>
      <c r="AA61" s="148"/>
      <c r="AB61" s="150"/>
      <c r="AC61" s="150"/>
      <c r="AD61" s="150"/>
      <c r="AE61" s="150"/>
      <c r="AF61" s="150"/>
      <c r="AG61" s="11"/>
      <c r="AH61" s="11"/>
      <c r="AI61" s="11"/>
      <c r="AJ61" s="11"/>
      <c r="AK61" s="11"/>
      <c r="AL61" s="11"/>
      <c r="AM61" s="11"/>
      <c r="AN61" s="11"/>
      <c r="AO61" s="11"/>
      <c r="AP61" s="11"/>
    </row>
    <row r="62" spans="1:42" x14ac:dyDescent="0.25">
      <c r="A62" s="154"/>
      <c r="B62" s="154"/>
      <c r="C62" s="154"/>
      <c r="D62" s="154"/>
      <c r="E62" s="154"/>
      <c r="F62" s="154"/>
      <c r="G62" s="154"/>
      <c r="H62" s="154"/>
      <c r="I62" s="150"/>
      <c r="J62" s="150"/>
      <c r="K62" s="150"/>
      <c r="L62" s="150"/>
      <c r="M62" s="150"/>
      <c r="N62" s="148"/>
      <c r="O62" s="150"/>
      <c r="P62" s="150"/>
      <c r="Q62" s="150"/>
      <c r="R62" s="150"/>
      <c r="S62" s="150"/>
      <c r="T62" s="155"/>
      <c r="U62" s="155"/>
      <c r="V62" s="155"/>
      <c r="W62" s="150"/>
      <c r="X62" s="150"/>
      <c r="Y62" s="150"/>
      <c r="Z62" s="150"/>
      <c r="AA62" s="148"/>
      <c r="AB62" s="150"/>
      <c r="AC62" s="150"/>
      <c r="AD62" s="150"/>
      <c r="AE62" s="150"/>
      <c r="AF62" s="150"/>
      <c r="AG62" s="11"/>
      <c r="AH62" s="11"/>
      <c r="AI62" s="11"/>
      <c r="AJ62" s="11"/>
      <c r="AK62" s="11"/>
      <c r="AL62" s="11"/>
      <c r="AM62" s="11"/>
      <c r="AN62" s="11"/>
      <c r="AO62" s="11"/>
      <c r="AP62" s="11"/>
    </row>
    <row r="63" spans="1:42" x14ac:dyDescent="0.25">
      <c r="A63" s="154"/>
      <c r="B63" s="154"/>
      <c r="C63" s="154"/>
      <c r="D63" s="154"/>
      <c r="E63" s="154"/>
      <c r="F63" s="154"/>
      <c r="G63" s="154"/>
      <c r="H63" s="154"/>
      <c r="I63" s="150"/>
      <c r="J63" s="150"/>
      <c r="K63" s="150"/>
      <c r="L63" s="150"/>
      <c r="M63" s="150"/>
      <c r="N63" s="148"/>
      <c r="O63" s="150"/>
      <c r="P63" s="150"/>
      <c r="Q63" s="150"/>
      <c r="R63" s="150"/>
      <c r="S63" s="150"/>
      <c r="T63" s="155"/>
      <c r="U63" s="155"/>
      <c r="V63" s="155"/>
      <c r="W63" s="150"/>
      <c r="X63" s="150"/>
      <c r="Y63" s="150"/>
      <c r="Z63" s="150"/>
      <c r="AA63" s="148"/>
      <c r="AB63" s="150"/>
      <c r="AC63" s="150"/>
      <c r="AD63" s="150"/>
      <c r="AE63" s="150"/>
      <c r="AF63" s="150"/>
      <c r="AG63" s="11"/>
      <c r="AH63" s="11"/>
      <c r="AI63" s="11"/>
      <c r="AJ63" s="11"/>
      <c r="AK63" s="11"/>
      <c r="AL63" s="11"/>
      <c r="AM63" s="11"/>
      <c r="AN63" s="11"/>
      <c r="AO63" s="11"/>
      <c r="AP63" s="11"/>
    </row>
    <row r="64" spans="1:42" x14ac:dyDescent="0.25">
      <c r="A64" s="154"/>
      <c r="B64" s="154"/>
      <c r="C64" s="154"/>
      <c r="D64" s="154"/>
      <c r="E64" s="154"/>
      <c r="F64" s="154"/>
      <c r="G64" s="154"/>
      <c r="H64" s="154"/>
      <c r="I64" s="150"/>
      <c r="J64" s="150"/>
      <c r="K64" s="150"/>
      <c r="L64" s="150"/>
      <c r="M64" s="150"/>
      <c r="N64" s="148"/>
      <c r="O64" s="150"/>
      <c r="P64" s="150"/>
      <c r="Q64" s="150"/>
      <c r="R64" s="150"/>
      <c r="S64" s="150"/>
      <c r="T64" s="155"/>
      <c r="U64" s="155"/>
      <c r="V64" s="155"/>
      <c r="W64" s="150"/>
      <c r="X64" s="150"/>
      <c r="Y64" s="150"/>
      <c r="Z64" s="150"/>
      <c r="AA64" s="148"/>
      <c r="AB64" s="150"/>
      <c r="AC64" s="150"/>
      <c r="AD64" s="150"/>
      <c r="AE64" s="150"/>
      <c r="AF64" s="150"/>
      <c r="AG64" s="11"/>
      <c r="AH64" s="11"/>
      <c r="AI64" s="11"/>
      <c r="AJ64" s="11"/>
      <c r="AK64" s="11"/>
      <c r="AL64" s="11"/>
      <c r="AM64" s="11"/>
      <c r="AN64" s="11"/>
      <c r="AO64" s="11"/>
      <c r="AP64" s="11"/>
    </row>
    <row r="65" spans="1:42" x14ac:dyDescent="0.25">
      <c r="A65" s="154" t="e">
        <f>#REF!</f>
        <v>#REF!</v>
      </c>
      <c r="B65" s="154" t="e">
        <f>#REF!</f>
        <v>#REF!</v>
      </c>
      <c r="C65" s="154" t="e">
        <f>#REF!</f>
        <v>#REF!</v>
      </c>
      <c r="D65" s="154" t="e">
        <f>#REF!</f>
        <v>#REF!</v>
      </c>
      <c r="E65" s="154" t="e">
        <f>#REF!</f>
        <v>#REF!</v>
      </c>
      <c r="F65" s="154" t="e">
        <f>#REF!</f>
        <v>#REF!</v>
      </c>
      <c r="G65" s="154" t="e">
        <f>#REF!</f>
        <v>#REF!</v>
      </c>
      <c r="H65" s="154" t="e">
        <f>#REF!</f>
        <v>#REF!</v>
      </c>
      <c r="I65" s="150"/>
      <c r="J65" s="150"/>
      <c r="K65" s="150"/>
      <c r="L65" s="150"/>
      <c r="M65" s="150"/>
      <c r="N65" s="148" t="e">
        <f t="shared" ref="N65:P99" si="0">H65+K65</f>
        <v>#REF!</v>
      </c>
      <c r="O65" s="150">
        <f t="shared" si="0"/>
        <v>0</v>
      </c>
      <c r="P65" s="150">
        <f t="shared" si="0"/>
        <v>0</v>
      </c>
      <c r="Q65" s="150"/>
      <c r="R65" s="150"/>
      <c r="S65" s="150">
        <f t="shared" ref="S65:S128" si="1">Q65+R65</f>
        <v>0</v>
      </c>
      <c r="T65" s="155" t="e">
        <f>#REF!</f>
        <v>#REF!</v>
      </c>
      <c r="U65" s="155" t="e">
        <f>#REF!</f>
        <v>#REF!</v>
      </c>
      <c r="V65" s="155" t="e">
        <f>#REF!</f>
        <v>#REF!</v>
      </c>
      <c r="W65" s="150"/>
      <c r="X65" s="150"/>
      <c r="Y65" s="150"/>
      <c r="Z65" s="150"/>
      <c r="AA65" s="148" t="e">
        <f>#REF!</f>
        <v>#REF!</v>
      </c>
      <c r="AB65" s="150"/>
      <c r="AC65" s="150"/>
      <c r="AD65" s="150"/>
      <c r="AE65" s="150" t="e">
        <f>#REF!</f>
        <v>#REF!</v>
      </c>
      <c r="AF65" s="150" t="e">
        <f>#REF!</f>
        <v>#REF!</v>
      </c>
      <c r="AG65" s="11" t="e">
        <f>#REF!</f>
        <v>#REF!</v>
      </c>
      <c r="AH65" s="11" t="e">
        <f>#REF!</f>
        <v>#REF!</v>
      </c>
      <c r="AI65" s="11" t="e">
        <f>#REF!</f>
        <v>#REF!</v>
      </c>
      <c r="AJ65" s="11" t="e">
        <f>#REF!</f>
        <v>#REF!</v>
      </c>
      <c r="AK65" s="11" t="e">
        <f>#REF!</f>
        <v>#REF!</v>
      </c>
      <c r="AL65" s="11" t="e">
        <f>#REF!</f>
        <v>#REF!</v>
      </c>
      <c r="AM65" s="11" t="e">
        <f>#REF!</f>
        <v>#REF!</v>
      </c>
      <c r="AN65" s="11" t="e">
        <f>#REF!</f>
        <v>#REF!</v>
      </c>
      <c r="AO65" s="11" t="e">
        <f>#REF!</f>
        <v>#REF!</v>
      </c>
      <c r="AP65" s="11" t="e">
        <f>#REF!</f>
        <v>#REF!</v>
      </c>
    </row>
    <row r="66" spans="1:42" x14ac:dyDescent="0.25">
      <c r="A66" s="154" t="e">
        <f>#REF!</f>
        <v>#REF!</v>
      </c>
      <c r="B66" s="154" t="e">
        <f>#REF!</f>
        <v>#REF!</v>
      </c>
      <c r="C66" s="154" t="e">
        <f>#REF!</f>
        <v>#REF!</v>
      </c>
      <c r="D66" s="154" t="e">
        <f>#REF!</f>
        <v>#REF!</v>
      </c>
      <c r="E66" s="154" t="e">
        <f>#REF!</f>
        <v>#REF!</v>
      </c>
      <c r="F66" s="154" t="e">
        <f>#REF!</f>
        <v>#REF!</v>
      </c>
      <c r="G66" s="154" t="e">
        <f>#REF!</f>
        <v>#REF!</v>
      </c>
      <c r="H66" s="154" t="e">
        <f>#REF!</f>
        <v>#REF!</v>
      </c>
      <c r="I66" s="150"/>
      <c r="J66" s="150"/>
      <c r="K66" s="150"/>
      <c r="L66" s="150"/>
      <c r="M66" s="150"/>
      <c r="N66" s="148" t="e">
        <f t="shared" si="0"/>
        <v>#REF!</v>
      </c>
      <c r="O66" s="150">
        <f t="shared" si="0"/>
        <v>0</v>
      </c>
      <c r="P66" s="150">
        <f t="shared" si="0"/>
        <v>0</v>
      </c>
      <c r="Q66" s="150"/>
      <c r="R66" s="150"/>
      <c r="S66" s="150">
        <f t="shared" si="1"/>
        <v>0</v>
      </c>
      <c r="T66" s="155" t="e">
        <f>#REF!</f>
        <v>#REF!</v>
      </c>
      <c r="U66" s="155" t="e">
        <f>#REF!</f>
        <v>#REF!</v>
      </c>
      <c r="V66" s="155" t="e">
        <f>#REF!</f>
        <v>#REF!</v>
      </c>
      <c r="W66" s="150"/>
      <c r="X66" s="150"/>
      <c r="Y66" s="150"/>
      <c r="Z66" s="150"/>
      <c r="AA66" s="148" t="e">
        <f>#REF!</f>
        <v>#REF!</v>
      </c>
      <c r="AB66" s="150"/>
      <c r="AC66" s="150"/>
      <c r="AD66" s="150"/>
      <c r="AE66" s="150" t="e">
        <f>#REF!</f>
        <v>#REF!</v>
      </c>
      <c r="AF66" s="150" t="e">
        <f>#REF!</f>
        <v>#REF!</v>
      </c>
      <c r="AG66" s="11" t="e">
        <f>#REF!</f>
        <v>#REF!</v>
      </c>
      <c r="AH66" s="11" t="e">
        <f>#REF!</f>
        <v>#REF!</v>
      </c>
      <c r="AI66" s="11" t="e">
        <f>#REF!</f>
        <v>#REF!</v>
      </c>
      <c r="AJ66" s="11" t="e">
        <f>#REF!</f>
        <v>#REF!</v>
      </c>
      <c r="AK66" s="11" t="e">
        <f>#REF!</f>
        <v>#REF!</v>
      </c>
      <c r="AL66" s="11" t="e">
        <f>#REF!</f>
        <v>#REF!</v>
      </c>
      <c r="AM66" s="11" t="e">
        <f>#REF!</f>
        <v>#REF!</v>
      </c>
      <c r="AN66" s="11" t="e">
        <f>#REF!</f>
        <v>#REF!</v>
      </c>
      <c r="AO66" s="11" t="e">
        <f>#REF!</f>
        <v>#REF!</v>
      </c>
      <c r="AP66" s="11" t="e">
        <f>#REF!</f>
        <v>#REF!</v>
      </c>
    </row>
    <row r="67" spans="1:42" x14ac:dyDescent="0.25">
      <c r="A67" s="154" t="e">
        <f>#REF!</f>
        <v>#REF!</v>
      </c>
      <c r="B67" s="154" t="e">
        <f>#REF!</f>
        <v>#REF!</v>
      </c>
      <c r="C67" s="154" t="e">
        <f>#REF!</f>
        <v>#REF!</v>
      </c>
      <c r="D67" s="154" t="e">
        <f>#REF!</f>
        <v>#REF!</v>
      </c>
      <c r="E67" s="154" t="e">
        <f>#REF!</f>
        <v>#REF!</v>
      </c>
      <c r="F67" s="154" t="e">
        <f>#REF!</f>
        <v>#REF!</v>
      </c>
      <c r="G67" s="154" t="e">
        <f>#REF!</f>
        <v>#REF!</v>
      </c>
      <c r="H67" s="154" t="e">
        <f>#REF!</f>
        <v>#REF!</v>
      </c>
      <c r="I67" s="150"/>
      <c r="J67" s="150"/>
      <c r="K67" s="150"/>
      <c r="L67" s="150"/>
      <c r="M67" s="150"/>
      <c r="N67" s="148" t="e">
        <f t="shared" si="0"/>
        <v>#REF!</v>
      </c>
      <c r="O67" s="150">
        <f t="shared" si="0"/>
        <v>0</v>
      </c>
      <c r="P67" s="150">
        <f t="shared" si="0"/>
        <v>0</v>
      </c>
      <c r="Q67" s="150"/>
      <c r="R67" s="150"/>
      <c r="S67" s="150">
        <f t="shared" si="1"/>
        <v>0</v>
      </c>
      <c r="T67" s="155" t="e">
        <f>#REF!</f>
        <v>#REF!</v>
      </c>
      <c r="U67" s="155" t="e">
        <f>#REF!</f>
        <v>#REF!</v>
      </c>
      <c r="V67" s="155" t="e">
        <f>#REF!</f>
        <v>#REF!</v>
      </c>
      <c r="W67" s="150"/>
      <c r="X67" s="150"/>
      <c r="Y67" s="150"/>
      <c r="Z67" s="150"/>
      <c r="AA67" s="148" t="e">
        <f>#REF!</f>
        <v>#REF!</v>
      </c>
      <c r="AB67" s="150"/>
      <c r="AC67" s="150"/>
      <c r="AD67" s="150"/>
      <c r="AE67" s="150" t="e">
        <f>#REF!</f>
        <v>#REF!</v>
      </c>
      <c r="AF67" s="150" t="e">
        <f>#REF!</f>
        <v>#REF!</v>
      </c>
      <c r="AG67" s="11" t="e">
        <f>#REF!</f>
        <v>#REF!</v>
      </c>
      <c r="AH67" s="11" t="e">
        <f>#REF!</f>
        <v>#REF!</v>
      </c>
      <c r="AI67" s="11" t="e">
        <f>#REF!</f>
        <v>#REF!</v>
      </c>
      <c r="AJ67" s="11" t="e">
        <f>#REF!</f>
        <v>#REF!</v>
      </c>
      <c r="AK67" s="11" t="e">
        <f>#REF!</f>
        <v>#REF!</v>
      </c>
      <c r="AL67" s="11" t="e">
        <f>#REF!</f>
        <v>#REF!</v>
      </c>
      <c r="AM67" s="11" t="e">
        <f>#REF!</f>
        <v>#REF!</v>
      </c>
      <c r="AN67" s="11" t="e">
        <f>#REF!</f>
        <v>#REF!</v>
      </c>
      <c r="AO67" s="11" t="e">
        <f>#REF!</f>
        <v>#REF!</v>
      </c>
      <c r="AP67" s="11" t="e">
        <f>#REF!</f>
        <v>#REF!</v>
      </c>
    </row>
    <row r="68" spans="1:42" x14ac:dyDescent="0.25">
      <c r="A68" s="154" t="e">
        <f>#REF!</f>
        <v>#REF!</v>
      </c>
      <c r="B68" s="154" t="e">
        <f>#REF!</f>
        <v>#REF!</v>
      </c>
      <c r="C68" s="154" t="e">
        <f>#REF!</f>
        <v>#REF!</v>
      </c>
      <c r="D68" s="154" t="e">
        <f>#REF!</f>
        <v>#REF!</v>
      </c>
      <c r="E68" s="154" t="e">
        <f>#REF!</f>
        <v>#REF!</v>
      </c>
      <c r="F68" s="154" t="e">
        <f>#REF!</f>
        <v>#REF!</v>
      </c>
      <c r="G68" s="154" t="e">
        <f>#REF!</f>
        <v>#REF!</v>
      </c>
      <c r="H68" s="154" t="e">
        <f>#REF!</f>
        <v>#REF!</v>
      </c>
      <c r="I68" s="150"/>
      <c r="J68" s="150"/>
      <c r="K68" s="150"/>
      <c r="L68" s="150"/>
      <c r="M68" s="150"/>
      <c r="N68" s="148" t="e">
        <f t="shared" si="0"/>
        <v>#REF!</v>
      </c>
      <c r="O68" s="150">
        <f t="shared" si="0"/>
        <v>0</v>
      </c>
      <c r="P68" s="150">
        <f t="shared" si="0"/>
        <v>0</v>
      </c>
      <c r="Q68" s="150"/>
      <c r="R68" s="150"/>
      <c r="S68" s="150">
        <f t="shared" si="1"/>
        <v>0</v>
      </c>
      <c r="T68" s="155" t="e">
        <f>#REF!</f>
        <v>#REF!</v>
      </c>
      <c r="U68" s="155" t="e">
        <f>#REF!</f>
        <v>#REF!</v>
      </c>
      <c r="V68" s="155" t="e">
        <f>#REF!</f>
        <v>#REF!</v>
      </c>
      <c r="W68" s="150"/>
      <c r="X68" s="150"/>
      <c r="Y68" s="150"/>
      <c r="Z68" s="150"/>
      <c r="AA68" s="148" t="e">
        <f>#REF!</f>
        <v>#REF!</v>
      </c>
      <c r="AB68" s="150"/>
      <c r="AC68" s="150"/>
      <c r="AD68" s="150"/>
      <c r="AE68" s="150" t="e">
        <f>#REF!</f>
        <v>#REF!</v>
      </c>
      <c r="AF68" s="150" t="e">
        <f>#REF!</f>
        <v>#REF!</v>
      </c>
      <c r="AG68" s="11" t="e">
        <f>#REF!</f>
        <v>#REF!</v>
      </c>
      <c r="AH68" s="11" t="e">
        <f>#REF!</f>
        <v>#REF!</v>
      </c>
      <c r="AI68" s="11" t="e">
        <f>#REF!</f>
        <v>#REF!</v>
      </c>
      <c r="AJ68" s="11" t="e">
        <f>#REF!</f>
        <v>#REF!</v>
      </c>
      <c r="AK68" s="11" t="e">
        <f>#REF!</f>
        <v>#REF!</v>
      </c>
      <c r="AL68" s="11" t="e">
        <f>#REF!</f>
        <v>#REF!</v>
      </c>
      <c r="AM68" s="11" t="e">
        <f>#REF!</f>
        <v>#REF!</v>
      </c>
      <c r="AN68" s="11" t="e">
        <f>#REF!</f>
        <v>#REF!</v>
      </c>
      <c r="AO68" s="11" t="e">
        <f>#REF!</f>
        <v>#REF!</v>
      </c>
      <c r="AP68" s="11" t="e">
        <f>#REF!</f>
        <v>#REF!</v>
      </c>
    </row>
    <row r="69" spans="1:42" x14ac:dyDescent="0.25">
      <c r="A69" s="154" t="e">
        <f>#REF!</f>
        <v>#REF!</v>
      </c>
      <c r="B69" s="154" t="e">
        <f>#REF!</f>
        <v>#REF!</v>
      </c>
      <c r="C69" s="154" t="e">
        <f>#REF!</f>
        <v>#REF!</v>
      </c>
      <c r="D69" s="154" t="e">
        <f>#REF!</f>
        <v>#REF!</v>
      </c>
      <c r="E69" s="154" t="e">
        <f>#REF!</f>
        <v>#REF!</v>
      </c>
      <c r="F69" s="154" t="e">
        <f>#REF!</f>
        <v>#REF!</v>
      </c>
      <c r="G69" s="154" t="e">
        <f>#REF!</f>
        <v>#REF!</v>
      </c>
      <c r="H69" s="154" t="e">
        <f>#REF!</f>
        <v>#REF!</v>
      </c>
      <c r="I69" s="150"/>
      <c r="J69" s="150"/>
      <c r="K69" s="150"/>
      <c r="L69" s="150"/>
      <c r="M69" s="150"/>
      <c r="N69" s="148" t="e">
        <f t="shared" si="0"/>
        <v>#REF!</v>
      </c>
      <c r="O69" s="150">
        <f t="shared" si="0"/>
        <v>0</v>
      </c>
      <c r="P69" s="150">
        <f t="shared" si="0"/>
        <v>0</v>
      </c>
      <c r="Q69" s="150"/>
      <c r="R69" s="150"/>
      <c r="S69" s="150">
        <f t="shared" si="1"/>
        <v>0</v>
      </c>
      <c r="T69" s="155" t="e">
        <f>#REF!</f>
        <v>#REF!</v>
      </c>
      <c r="U69" s="155" t="e">
        <f>#REF!</f>
        <v>#REF!</v>
      </c>
      <c r="V69" s="155" t="e">
        <f>#REF!</f>
        <v>#REF!</v>
      </c>
      <c r="W69" s="150"/>
      <c r="X69" s="150"/>
      <c r="Y69" s="150"/>
      <c r="Z69" s="150"/>
      <c r="AA69" s="148" t="e">
        <f>#REF!</f>
        <v>#REF!</v>
      </c>
      <c r="AB69" s="150"/>
      <c r="AC69" s="150"/>
      <c r="AD69" s="150"/>
      <c r="AE69" s="150" t="e">
        <f>#REF!</f>
        <v>#REF!</v>
      </c>
      <c r="AF69" s="150" t="e">
        <f>#REF!</f>
        <v>#REF!</v>
      </c>
      <c r="AG69" s="11" t="e">
        <f>#REF!</f>
        <v>#REF!</v>
      </c>
      <c r="AH69" s="11" t="e">
        <f>#REF!</f>
        <v>#REF!</v>
      </c>
      <c r="AI69" s="11" t="e">
        <f>#REF!</f>
        <v>#REF!</v>
      </c>
      <c r="AJ69" s="11" t="e">
        <f>#REF!</f>
        <v>#REF!</v>
      </c>
      <c r="AK69" s="11" t="e">
        <f>#REF!</f>
        <v>#REF!</v>
      </c>
      <c r="AL69" s="11" t="e">
        <f>#REF!</f>
        <v>#REF!</v>
      </c>
      <c r="AM69" s="11" t="e">
        <f>#REF!</f>
        <v>#REF!</v>
      </c>
      <c r="AN69" s="11" t="e">
        <f>#REF!</f>
        <v>#REF!</v>
      </c>
      <c r="AO69" s="11" t="e">
        <f>#REF!</f>
        <v>#REF!</v>
      </c>
      <c r="AP69" s="11" t="e">
        <f>#REF!</f>
        <v>#REF!</v>
      </c>
    </row>
    <row r="70" spans="1:42" x14ac:dyDescent="0.25">
      <c r="A70" s="154" t="e">
        <f>#REF!</f>
        <v>#REF!</v>
      </c>
      <c r="B70" s="154" t="e">
        <f>#REF!</f>
        <v>#REF!</v>
      </c>
      <c r="C70" s="154" t="e">
        <f>#REF!</f>
        <v>#REF!</v>
      </c>
      <c r="D70" s="154" t="e">
        <f>#REF!</f>
        <v>#REF!</v>
      </c>
      <c r="E70" s="154" t="e">
        <f>#REF!</f>
        <v>#REF!</v>
      </c>
      <c r="F70" s="154" t="e">
        <f>#REF!</f>
        <v>#REF!</v>
      </c>
      <c r="G70" s="154" t="e">
        <f>#REF!</f>
        <v>#REF!</v>
      </c>
      <c r="H70" s="154" t="e">
        <f>#REF!</f>
        <v>#REF!</v>
      </c>
      <c r="I70" s="150"/>
      <c r="J70" s="150"/>
      <c r="K70" s="150"/>
      <c r="L70" s="150"/>
      <c r="M70" s="150"/>
      <c r="N70" s="148" t="e">
        <f t="shared" si="0"/>
        <v>#REF!</v>
      </c>
      <c r="O70" s="150">
        <f t="shared" si="0"/>
        <v>0</v>
      </c>
      <c r="P70" s="150">
        <f t="shared" si="0"/>
        <v>0</v>
      </c>
      <c r="Q70" s="150"/>
      <c r="R70" s="150"/>
      <c r="S70" s="150">
        <f t="shared" si="1"/>
        <v>0</v>
      </c>
      <c r="T70" s="155" t="e">
        <f>#REF!</f>
        <v>#REF!</v>
      </c>
      <c r="U70" s="155" t="e">
        <f>#REF!</f>
        <v>#REF!</v>
      </c>
      <c r="V70" s="155" t="e">
        <f>#REF!</f>
        <v>#REF!</v>
      </c>
      <c r="W70" s="150"/>
      <c r="X70" s="150"/>
      <c r="Y70" s="150"/>
      <c r="Z70" s="150"/>
      <c r="AA70" s="148" t="e">
        <f>#REF!</f>
        <v>#REF!</v>
      </c>
      <c r="AB70" s="150"/>
      <c r="AC70" s="150"/>
      <c r="AD70" s="150"/>
      <c r="AE70" s="150" t="e">
        <f>#REF!</f>
        <v>#REF!</v>
      </c>
      <c r="AF70" s="150" t="e">
        <f>#REF!</f>
        <v>#REF!</v>
      </c>
      <c r="AG70" s="11" t="e">
        <f>#REF!</f>
        <v>#REF!</v>
      </c>
      <c r="AH70" s="11" t="e">
        <f>#REF!</f>
        <v>#REF!</v>
      </c>
      <c r="AI70" s="11" t="e">
        <f>#REF!</f>
        <v>#REF!</v>
      </c>
      <c r="AJ70" s="11" t="e">
        <f>#REF!</f>
        <v>#REF!</v>
      </c>
      <c r="AK70" s="11" t="e">
        <f>#REF!</f>
        <v>#REF!</v>
      </c>
      <c r="AL70" s="11" t="e">
        <f>#REF!</f>
        <v>#REF!</v>
      </c>
      <c r="AM70" s="11" t="e">
        <f>#REF!</f>
        <v>#REF!</v>
      </c>
      <c r="AN70" s="11" t="e">
        <f>#REF!</f>
        <v>#REF!</v>
      </c>
      <c r="AO70" s="11" t="e">
        <f>#REF!</f>
        <v>#REF!</v>
      </c>
      <c r="AP70" s="11" t="e">
        <f>#REF!</f>
        <v>#REF!</v>
      </c>
    </row>
    <row r="71" spans="1:42" x14ac:dyDescent="0.25">
      <c r="A71" s="154" t="e">
        <f>#REF!</f>
        <v>#REF!</v>
      </c>
      <c r="B71" s="154" t="e">
        <f>#REF!</f>
        <v>#REF!</v>
      </c>
      <c r="C71" s="154" t="e">
        <f>#REF!</f>
        <v>#REF!</v>
      </c>
      <c r="D71" s="154" t="e">
        <f>#REF!</f>
        <v>#REF!</v>
      </c>
      <c r="E71" s="154" t="e">
        <f>#REF!</f>
        <v>#REF!</v>
      </c>
      <c r="F71" s="154" t="e">
        <f>#REF!</f>
        <v>#REF!</v>
      </c>
      <c r="G71" s="154" t="e">
        <f>#REF!</f>
        <v>#REF!</v>
      </c>
      <c r="H71" s="154" t="e">
        <f>#REF!</f>
        <v>#REF!</v>
      </c>
      <c r="I71" s="150"/>
      <c r="J71" s="150"/>
      <c r="K71" s="150"/>
      <c r="L71" s="150"/>
      <c r="M71" s="150"/>
      <c r="N71" s="148" t="e">
        <f t="shared" si="0"/>
        <v>#REF!</v>
      </c>
      <c r="O71" s="150">
        <f t="shared" si="0"/>
        <v>0</v>
      </c>
      <c r="P71" s="150">
        <f t="shared" si="0"/>
        <v>0</v>
      </c>
      <c r="Q71" s="150"/>
      <c r="R71" s="150"/>
      <c r="S71" s="150">
        <f t="shared" si="1"/>
        <v>0</v>
      </c>
      <c r="T71" s="155" t="e">
        <f>#REF!</f>
        <v>#REF!</v>
      </c>
      <c r="U71" s="155" t="e">
        <f>#REF!</f>
        <v>#REF!</v>
      </c>
      <c r="V71" s="155" t="e">
        <f>#REF!</f>
        <v>#REF!</v>
      </c>
      <c r="W71" s="150"/>
      <c r="X71" s="150"/>
      <c r="Y71" s="150"/>
      <c r="Z71" s="150"/>
      <c r="AA71" s="148" t="e">
        <f>#REF!</f>
        <v>#REF!</v>
      </c>
      <c r="AB71" s="150"/>
      <c r="AC71" s="150"/>
      <c r="AD71" s="150"/>
      <c r="AE71" s="150" t="e">
        <f>#REF!</f>
        <v>#REF!</v>
      </c>
      <c r="AF71" s="150" t="e">
        <f>#REF!</f>
        <v>#REF!</v>
      </c>
      <c r="AG71" s="11" t="e">
        <f>#REF!</f>
        <v>#REF!</v>
      </c>
      <c r="AH71" s="11" t="e">
        <f>#REF!</f>
        <v>#REF!</v>
      </c>
      <c r="AI71" s="11" t="e">
        <f>#REF!</f>
        <v>#REF!</v>
      </c>
      <c r="AJ71" s="11" t="e">
        <f>#REF!</f>
        <v>#REF!</v>
      </c>
      <c r="AK71" s="11" t="e">
        <f>#REF!</f>
        <v>#REF!</v>
      </c>
      <c r="AL71" s="11" t="e">
        <f>#REF!</f>
        <v>#REF!</v>
      </c>
      <c r="AM71" s="11" t="e">
        <f>#REF!</f>
        <v>#REF!</v>
      </c>
      <c r="AN71" s="11" t="e">
        <f>#REF!</f>
        <v>#REF!</v>
      </c>
      <c r="AO71" s="11" t="e">
        <f>#REF!</f>
        <v>#REF!</v>
      </c>
      <c r="AP71" s="11" t="e">
        <f>#REF!</f>
        <v>#REF!</v>
      </c>
    </row>
    <row r="72" spans="1:42" x14ac:dyDescent="0.25">
      <c r="A72" s="154" t="e">
        <f>#REF!</f>
        <v>#REF!</v>
      </c>
      <c r="B72" s="154" t="e">
        <f>#REF!</f>
        <v>#REF!</v>
      </c>
      <c r="C72" s="154" t="e">
        <f>#REF!</f>
        <v>#REF!</v>
      </c>
      <c r="D72" s="154" t="e">
        <f>#REF!</f>
        <v>#REF!</v>
      </c>
      <c r="E72" s="154" t="e">
        <f>#REF!</f>
        <v>#REF!</v>
      </c>
      <c r="F72" s="154" t="e">
        <f>#REF!</f>
        <v>#REF!</v>
      </c>
      <c r="G72" s="154" t="e">
        <f>#REF!</f>
        <v>#REF!</v>
      </c>
      <c r="H72" s="154" t="e">
        <f>#REF!</f>
        <v>#REF!</v>
      </c>
      <c r="I72" s="150"/>
      <c r="J72" s="150"/>
      <c r="K72" s="150"/>
      <c r="L72" s="150"/>
      <c r="M72" s="150"/>
      <c r="N72" s="148" t="e">
        <f t="shared" si="0"/>
        <v>#REF!</v>
      </c>
      <c r="O72" s="150">
        <f t="shared" si="0"/>
        <v>0</v>
      </c>
      <c r="P72" s="150">
        <f t="shared" si="0"/>
        <v>0</v>
      </c>
      <c r="Q72" s="150"/>
      <c r="R72" s="150"/>
      <c r="S72" s="150">
        <f t="shared" si="1"/>
        <v>0</v>
      </c>
      <c r="T72" s="155" t="e">
        <f>#REF!</f>
        <v>#REF!</v>
      </c>
      <c r="U72" s="155" t="e">
        <f>#REF!</f>
        <v>#REF!</v>
      </c>
      <c r="V72" s="155" t="e">
        <f>#REF!</f>
        <v>#REF!</v>
      </c>
      <c r="W72" s="150"/>
      <c r="X72" s="150"/>
      <c r="Y72" s="150"/>
      <c r="Z72" s="150"/>
      <c r="AA72" s="148" t="e">
        <f>#REF!</f>
        <v>#REF!</v>
      </c>
      <c r="AB72" s="150"/>
      <c r="AC72" s="150"/>
      <c r="AD72" s="150"/>
      <c r="AE72" s="150" t="e">
        <f>#REF!</f>
        <v>#REF!</v>
      </c>
      <c r="AF72" s="150" t="e">
        <f>#REF!</f>
        <v>#REF!</v>
      </c>
      <c r="AG72" s="11" t="e">
        <f>#REF!</f>
        <v>#REF!</v>
      </c>
      <c r="AH72" s="11" t="e">
        <f>#REF!</f>
        <v>#REF!</v>
      </c>
      <c r="AI72" s="11" t="e">
        <f>#REF!</f>
        <v>#REF!</v>
      </c>
      <c r="AJ72" s="11" t="e">
        <f>#REF!</f>
        <v>#REF!</v>
      </c>
      <c r="AK72" s="11" t="e">
        <f>#REF!</f>
        <v>#REF!</v>
      </c>
      <c r="AL72" s="11" t="e">
        <f>#REF!</f>
        <v>#REF!</v>
      </c>
      <c r="AM72" s="11" t="e">
        <f>#REF!</f>
        <v>#REF!</v>
      </c>
      <c r="AN72" s="11" t="e">
        <f>#REF!</f>
        <v>#REF!</v>
      </c>
      <c r="AO72" s="11" t="e">
        <f>#REF!</f>
        <v>#REF!</v>
      </c>
      <c r="AP72" s="11" t="e">
        <f>#REF!</f>
        <v>#REF!</v>
      </c>
    </row>
    <row r="73" spans="1:42" x14ac:dyDescent="0.25">
      <c r="A73" s="154" t="e">
        <f>#REF!</f>
        <v>#REF!</v>
      </c>
      <c r="B73" s="154" t="e">
        <f>#REF!</f>
        <v>#REF!</v>
      </c>
      <c r="C73" s="154" t="e">
        <f>#REF!</f>
        <v>#REF!</v>
      </c>
      <c r="D73" s="154" t="e">
        <f>#REF!</f>
        <v>#REF!</v>
      </c>
      <c r="E73" s="154" t="e">
        <f>#REF!</f>
        <v>#REF!</v>
      </c>
      <c r="F73" s="154" t="e">
        <f>#REF!</f>
        <v>#REF!</v>
      </c>
      <c r="G73" s="154" t="e">
        <f>#REF!</f>
        <v>#REF!</v>
      </c>
      <c r="H73" s="154" t="e">
        <f>#REF!</f>
        <v>#REF!</v>
      </c>
      <c r="I73" s="150"/>
      <c r="J73" s="150"/>
      <c r="K73" s="150"/>
      <c r="L73" s="150"/>
      <c r="M73" s="150"/>
      <c r="N73" s="148" t="e">
        <f t="shared" si="0"/>
        <v>#REF!</v>
      </c>
      <c r="O73" s="150">
        <f t="shared" si="0"/>
        <v>0</v>
      </c>
      <c r="P73" s="150">
        <f t="shared" si="0"/>
        <v>0</v>
      </c>
      <c r="Q73" s="150"/>
      <c r="R73" s="150"/>
      <c r="S73" s="150">
        <f t="shared" si="1"/>
        <v>0</v>
      </c>
      <c r="T73" s="155" t="e">
        <f>#REF!</f>
        <v>#REF!</v>
      </c>
      <c r="U73" s="155" t="e">
        <f>#REF!</f>
        <v>#REF!</v>
      </c>
      <c r="V73" s="155" t="e">
        <f>#REF!</f>
        <v>#REF!</v>
      </c>
      <c r="W73" s="150"/>
      <c r="X73" s="150"/>
      <c r="Y73" s="150"/>
      <c r="Z73" s="150"/>
      <c r="AA73" s="148" t="e">
        <f>#REF!</f>
        <v>#REF!</v>
      </c>
      <c r="AB73" s="150"/>
      <c r="AC73" s="150"/>
      <c r="AD73" s="150"/>
      <c r="AE73" s="150" t="e">
        <f>#REF!</f>
        <v>#REF!</v>
      </c>
      <c r="AF73" s="150" t="e">
        <f>#REF!</f>
        <v>#REF!</v>
      </c>
      <c r="AG73" s="11" t="e">
        <f>#REF!</f>
        <v>#REF!</v>
      </c>
      <c r="AH73" s="11" t="e">
        <f>#REF!</f>
        <v>#REF!</v>
      </c>
      <c r="AI73" s="11" t="e">
        <f>#REF!</f>
        <v>#REF!</v>
      </c>
      <c r="AJ73" s="11" t="e">
        <f>#REF!</f>
        <v>#REF!</v>
      </c>
      <c r="AK73" s="11" t="e">
        <f>#REF!</f>
        <v>#REF!</v>
      </c>
      <c r="AL73" s="11" t="e">
        <f>#REF!</f>
        <v>#REF!</v>
      </c>
      <c r="AM73" s="11" t="e">
        <f>#REF!</f>
        <v>#REF!</v>
      </c>
      <c r="AN73" s="11" t="e">
        <f>#REF!</f>
        <v>#REF!</v>
      </c>
      <c r="AO73" s="11" t="e">
        <f>#REF!</f>
        <v>#REF!</v>
      </c>
      <c r="AP73" s="11" t="e">
        <f>#REF!</f>
        <v>#REF!</v>
      </c>
    </row>
    <row r="74" spans="1:42" x14ac:dyDescent="0.25">
      <c r="A74" s="154" t="e">
        <f>#REF!</f>
        <v>#REF!</v>
      </c>
      <c r="B74" s="154" t="e">
        <f>#REF!</f>
        <v>#REF!</v>
      </c>
      <c r="C74" s="154" t="e">
        <f>#REF!</f>
        <v>#REF!</v>
      </c>
      <c r="D74" s="154" t="e">
        <f>#REF!</f>
        <v>#REF!</v>
      </c>
      <c r="E74" s="154" t="e">
        <f>#REF!</f>
        <v>#REF!</v>
      </c>
      <c r="F74" s="154" t="e">
        <f>#REF!</f>
        <v>#REF!</v>
      </c>
      <c r="G74" s="154" t="e">
        <f>#REF!</f>
        <v>#REF!</v>
      </c>
      <c r="H74" s="154" t="e">
        <f>#REF!</f>
        <v>#REF!</v>
      </c>
      <c r="I74" s="150"/>
      <c r="J74" s="150"/>
      <c r="K74" s="150"/>
      <c r="L74" s="150"/>
      <c r="M74" s="150"/>
      <c r="N74" s="148" t="e">
        <f t="shared" si="0"/>
        <v>#REF!</v>
      </c>
      <c r="O74" s="150">
        <f t="shared" si="0"/>
        <v>0</v>
      </c>
      <c r="P74" s="150">
        <f t="shared" si="0"/>
        <v>0</v>
      </c>
      <c r="Q74" s="150"/>
      <c r="R74" s="150"/>
      <c r="S74" s="150">
        <f t="shared" si="1"/>
        <v>0</v>
      </c>
      <c r="T74" s="155" t="e">
        <f>#REF!</f>
        <v>#REF!</v>
      </c>
      <c r="U74" s="155" t="e">
        <f>#REF!</f>
        <v>#REF!</v>
      </c>
      <c r="V74" s="155" t="e">
        <f>#REF!</f>
        <v>#REF!</v>
      </c>
      <c r="W74" s="150"/>
      <c r="X74" s="150"/>
      <c r="Y74" s="150"/>
      <c r="Z74" s="150"/>
      <c r="AA74" s="148" t="e">
        <f>#REF!</f>
        <v>#REF!</v>
      </c>
      <c r="AB74" s="150"/>
      <c r="AC74" s="150"/>
      <c r="AD74" s="150"/>
      <c r="AE74" s="150" t="e">
        <f>#REF!</f>
        <v>#REF!</v>
      </c>
      <c r="AF74" s="150" t="e">
        <f>#REF!</f>
        <v>#REF!</v>
      </c>
      <c r="AG74" s="11" t="e">
        <f>#REF!</f>
        <v>#REF!</v>
      </c>
      <c r="AH74" s="11" t="e">
        <f>#REF!</f>
        <v>#REF!</v>
      </c>
      <c r="AI74" s="11" t="e">
        <f>#REF!</f>
        <v>#REF!</v>
      </c>
      <c r="AJ74" s="11" t="e">
        <f>#REF!</f>
        <v>#REF!</v>
      </c>
      <c r="AK74" s="11" t="e">
        <f>#REF!</f>
        <v>#REF!</v>
      </c>
      <c r="AL74" s="11" t="e">
        <f>#REF!</f>
        <v>#REF!</v>
      </c>
      <c r="AM74" s="11" t="e">
        <f>#REF!</f>
        <v>#REF!</v>
      </c>
      <c r="AN74" s="11" t="e">
        <f>#REF!</f>
        <v>#REF!</v>
      </c>
      <c r="AO74" s="11" t="e">
        <f>#REF!</f>
        <v>#REF!</v>
      </c>
      <c r="AP74" s="11" t="e">
        <f>#REF!</f>
        <v>#REF!</v>
      </c>
    </row>
    <row r="75" spans="1:42" x14ac:dyDescent="0.25">
      <c r="A75" s="154" t="e">
        <f>#REF!</f>
        <v>#REF!</v>
      </c>
      <c r="B75" s="154" t="e">
        <f>#REF!</f>
        <v>#REF!</v>
      </c>
      <c r="C75" s="154" t="e">
        <f>#REF!</f>
        <v>#REF!</v>
      </c>
      <c r="D75" s="154" t="e">
        <f>#REF!</f>
        <v>#REF!</v>
      </c>
      <c r="E75" s="154" t="e">
        <f>#REF!</f>
        <v>#REF!</v>
      </c>
      <c r="F75" s="154" t="e">
        <f>#REF!</f>
        <v>#REF!</v>
      </c>
      <c r="G75" s="154" t="e">
        <f>#REF!</f>
        <v>#REF!</v>
      </c>
      <c r="H75" s="154" t="e">
        <f>#REF!</f>
        <v>#REF!</v>
      </c>
      <c r="I75" s="150"/>
      <c r="J75" s="150"/>
      <c r="K75" s="150"/>
      <c r="L75" s="150"/>
      <c r="M75" s="150"/>
      <c r="N75" s="148" t="e">
        <f t="shared" si="0"/>
        <v>#REF!</v>
      </c>
      <c r="O75" s="150">
        <f t="shared" si="0"/>
        <v>0</v>
      </c>
      <c r="P75" s="150">
        <f t="shared" si="0"/>
        <v>0</v>
      </c>
      <c r="Q75" s="150"/>
      <c r="R75" s="150"/>
      <c r="S75" s="150">
        <f t="shared" si="1"/>
        <v>0</v>
      </c>
      <c r="T75" s="155" t="e">
        <f>#REF!</f>
        <v>#REF!</v>
      </c>
      <c r="U75" s="155" t="e">
        <f>#REF!</f>
        <v>#REF!</v>
      </c>
      <c r="V75" s="155" t="e">
        <f>#REF!</f>
        <v>#REF!</v>
      </c>
      <c r="W75" s="150"/>
      <c r="X75" s="150"/>
      <c r="Y75" s="150"/>
      <c r="Z75" s="150"/>
      <c r="AA75" s="148" t="e">
        <f>#REF!</f>
        <v>#REF!</v>
      </c>
      <c r="AB75" s="150"/>
      <c r="AC75" s="150"/>
      <c r="AD75" s="150"/>
      <c r="AE75" s="150" t="e">
        <f>#REF!</f>
        <v>#REF!</v>
      </c>
      <c r="AF75" s="150" t="e">
        <f>#REF!</f>
        <v>#REF!</v>
      </c>
      <c r="AG75" s="11" t="e">
        <f>#REF!</f>
        <v>#REF!</v>
      </c>
      <c r="AH75" s="11" t="e">
        <f>#REF!</f>
        <v>#REF!</v>
      </c>
      <c r="AI75" s="11" t="e">
        <f>#REF!</f>
        <v>#REF!</v>
      </c>
      <c r="AJ75" s="11" t="e">
        <f>#REF!</f>
        <v>#REF!</v>
      </c>
      <c r="AK75" s="11" t="e">
        <f>#REF!</f>
        <v>#REF!</v>
      </c>
      <c r="AL75" s="11" t="e">
        <f>#REF!</f>
        <v>#REF!</v>
      </c>
      <c r="AM75" s="11" t="e">
        <f>#REF!</f>
        <v>#REF!</v>
      </c>
      <c r="AN75" s="11" t="e">
        <f>#REF!</f>
        <v>#REF!</v>
      </c>
      <c r="AO75" s="11" t="e">
        <f>#REF!</f>
        <v>#REF!</v>
      </c>
      <c r="AP75" s="11" t="e">
        <f>#REF!</f>
        <v>#REF!</v>
      </c>
    </row>
    <row r="76" spans="1:42" x14ac:dyDescent="0.25">
      <c r="A76" s="154" t="e">
        <f>#REF!</f>
        <v>#REF!</v>
      </c>
      <c r="B76" s="154" t="e">
        <f>#REF!</f>
        <v>#REF!</v>
      </c>
      <c r="C76" s="154" t="e">
        <f>#REF!</f>
        <v>#REF!</v>
      </c>
      <c r="D76" s="154" t="e">
        <f>#REF!</f>
        <v>#REF!</v>
      </c>
      <c r="E76" s="154" t="e">
        <f>#REF!</f>
        <v>#REF!</v>
      </c>
      <c r="F76" s="154" t="e">
        <f>#REF!</f>
        <v>#REF!</v>
      </c>
      <c r="G76" s="154" t="e">
        <f>#REF!</f>
        <v>#REF!</v>
      </c>
      <c r="H76" s="154" t="e">
        <f>#REF!</f>
        <v>#REF!</v>
      </c>
      <c r="I76" s="150"/>
      <c r="J76" s="150"/>
      <c r="K76" s="150"/>
      <c r="L76" s="150"/>
      <c r="M76" s="150"/>
      <c r="N76" s="148" t="e">
        <f t="shared" si="0"/>
        <v>#REF!</v>
      </c>
      <c r="O76" s="150">
        <f t="shared" si="0"/>
        <v>0</v>
      </c>
      <c r="P76" s="150">
        <f t="shared" si="0"/>
        <v>0</v>
      </c>
      <c r="Q76" s="150"/>
      <c r="R76" s="150"/>
      <c r="S76" s="150">
        <f t="shared" si="1"/>
        <v>0</v>
      </c>
      <c r="T76" s="155" t="e">
        <f>#REF!</f>
        <v>#REF!</v>
      </c>
      <c r="U76" s="155" t="e">
        <f>#REF!</f>
        <v>#REF!</v>
      </c>
      <c r="V76" s="155" t="e">
        <f>#REF!</f>
        <v>#REF!</v>
      </c>
      <c r="W76" s="150"/>
      <c r="X76" s="150"/>
      <c r="Y76" s="150"/>
      <c r="Z76" s="150"/>
      <c r="AA76" s="148" t="e">
        <f>#REF!</f>
        <v>#REF!</v>
      </c>
      <c r="AB76" s="150"/>
      <c r="AC76" s="150"/>
      <c r="AD76" s="150"/>
      <c r="AE76" s="150" t="e">
        <f>#REF!</f>
        <v>#REF!</v>
      </c>
      <c r="AF76" s="150" t="e">
        <f>#REF!</f>
        <v>#REF!</v>
      </c>
      <c r="AG76" s="11" t="e">
        <f>#REF!</f>
        <v>#REF!</v>
      </c>
      <c r="AH76" s="11" t="e">
        <f>#REF!</f>
        <v>#REF!</v>
      </c>
      <c r="AI76" s="11" t="e">
        <f>#REF!</f>
        <v>#REF!</v>
      </c>
      <c r="AJ76" s="11" t="e">
        <f>#REF!</f>
        <v>#REF!</v>
      </c>
      <c r="AK76" s="11" t="e">
        <f>#REF!</f>
        <v>#REF!</v>
      </c>
      <c r="AL76" s="11" t="e">
        <f>#REF!</f>
        <v>#REF!</v>
      </c>
      <c r="AM76" s="11" t="e">
        <f>#REF!</f>
        <v>#REF!</v>
      </c>
      <c r="AN76" s="11" t="e">
        <f>#REF!</f>
        <v>#REF!</v>
      </c>
      <c r="AO76" s="11" t="e">
        <f>#REF!</f>
        <v>#REF!</v>
      </c>
      <c r="AP76" s="11" t="e">
        <f>#REF!</f>
        <v>#REF!</v>
      </c>
    </row>
    <row r="77" spans="1:42" x14ac:dyDescent="0.25">
      <c r="A77" s="154" t="e">
        <f>#REF!</f>
        <v>#REF!</v>
      </c>
      <c r="B77" s="154" t="e">
        <f>#REF!</f>
        <v>#REF!</v>
      </c>
      <c r="C77" s="154" t="e">
        <f>#REF!</f>
        <v>#REF!</v>
      </c>
      <c r="D77" s="154" t="e">
        <f>#REF!</f>
        <v>#REF!</v>
      </c>
      <c r="E77" s="154" t="e">
        <f>#REF!</f>
        <v>#REF!</v>
      </c>
      <c r="F77" s="154" t="e">
        <f>#REF!</f>
        <v>#REF!</v>
      </c>
      <c r="G77" s="154" t="e">
        <f>#REF!</f>
        <v>#REF!</v>
      </c>
      <c r="H77" s="154" t="e">
        <f>#REF!</f>
        <v>#REF!</v>
      </c>
      <c r="I77" s="150"/>
      <c r="J77" s="150"/>
      <c r="K77" s="150"/>
      <c r="L77" s="150"/>
      <c r="M77" s="150"/>
      <c r="N77" s="148" t="e">
        <f t="shared" si="0"/>
        <v>#REF!</v>
      </c>
      <c r="O77" s="150">
        <f t="shared" si="0"/>
        <v>0</v>
      </c>
      <c r="P77" s="150">
        <f t="shared" si="0"/>
        <v>0</v>
      </c>
      <c r="Q77" s="150"/>
      <c r="R77" s="150"/>
      <c r="S77" s="150">
        <f t="shared" si="1"/>
        <v>0</v>
      </c>
      <c r="T77" s="155" t="e">
        <f>#REF!</f>
        <v>#REF!</v>
      </c>
      <c r="U77" s="155" t="e">
        <f>#REF!</f>
        <v>#REF!</v>
      </c>
      <c r="V77" s="155" t="e">
        <f>#REF!</f>
        <v>#REF!</v>
      </c>
      <c r="W77" s="150"/>
      <c r="X77" s="150"/>
      <c r="Y77" s="150"/>
      <c r="Z77" s="150"/>
      <c r="AA77" s="148" t="e">
        <f>#REF!</f>
        <v>#REF!</v>
      </c>
      <c r="AB77" s="150"/>
      <c r="AC77" s="150"/>
      <c r="AD77" s="150"/>
      <c r="AE77" s="150" t="e">
        <f>#REF!</f>
        <v>#REF!</v>
      </c>
      <c r="AF77" s="150" t="e">
        <f>#REF!</f>
        <v>#REF!</v>
      </c>
      <c r="AG77" s="11" t="e">
        <f>#REF!</f>
        <v>#REF!</v>
      </c>
      <c r="AH77" s="11" t="e">
        <f>#REF!</f>
        <v>#REF!</v>
      </c>
      <c r="AI77" s="11" t="e">
        <f>#REF!</f>
        <v>#REF!</v>
      </c>
      <c r="AJ77" s="11" t="e">
        <f>#REF!</f>
        <v>#REF!</v>
      </c>
      <c r="AK77" s="11" t="e">
        <f>#REF!</f>
        <v>#REF!</v>
      </c>
      <c r="AL77" s="11" t="e">
        <f>#REF!</f>
        <v>#REF!</v>
      </c>
      <c r="AM77" s="11" t="e">
        <f>#REF!</f>
        <v>#REF!</v>
      </c>
      <c r="AN77" s="11" t="e">
        <f>#REF!</f>
        <v>#REF!</v>
      </c>
      <c r="AO77" s="11" t="e">
        <f>#REF!</f>
        <v>#REF!</v>
      </c>
      <c r="AP77" s="11" t="e">
        <f>#REF!</f>
        <v>#REF!</v>
      </c>
    </row>
    <row r="78" spans="1:42" x14ac:dyDescent="0.25">
      <c r="A78" s="154" t="e">
        <f>#REF!</f>
        <v>#REF!</v>
      </c>
      <c r="B78" s="154" t="e">
        <f>#REF!</f>
        <v>#REF!</v>
      </c>
      <c r="C78" s="154" t="e">
        <f>#REF!</f>
        <v>#REF!</v>
      </c>
      <c r="D78" s="154" t="e">
        <f>#REF!</f>
        <v>#REF!</v>
      </c>
      <c r="E78" s="154" t="e">
        <f>#REF!</f>
        <v>#REF!</v>
      </c>
      <c r="F78" s="154" t="e">
        <f>#REF!</f>
        <v>#REF!</v>
      </c>
      <c r="G78" s="154" t="e">
        <f>#REF!</f>
        <v>#REF!</v>
      </c>
      <c r="H78" s="154" t="e">
        <f>#REF!</f>
        <v>#REF!</v>
      </c>
      <c r="I78" s="150"/>
      <c r="J78" s="150"/>
      <c r="K78" s="150"/>
      <c r="L78" s="150"/>
      <c r="M78" s="150"/>
      <c r="N78" s="148" t="e">
        <f t="shared" si="0"/>
        <v>#REF!</v>
      </c>
      <c r="O78" s="150">
        <f t="shared" si="0"/>
        <v>0</v>
      </c>
      <c r="P78" s="150">
        <f t="shared" si="0"/>
        <v>0</v>
      </c>
      <c r="Q78" s="150"/>
      <c r="R78" s="150"/>
      <c r="S78" s="150">
        <f t="shared" si="1"/>
        <v>0</v>
      </c>
      <c r="T78" s="155" t="e">
        <f>#REF!</f>
        <v>#REF!</v>
      </c>
      <c r="U78" s="155" t="e">
        <f>#REF!</f>
        <v>#REF!</v>
      </c>
      <c r="V78" s="155" t="e">
        <f>#REF!</f>
        <v>#REF!</v>
      </c>
      <c r="W78" s="150"/>
      <c r="X78" s="150"/>
      <c r="Y78" s="150"/>
      <c r="Z78" s="150"/>
      <c r="AA78" s="148" t="e">
        <f>#REF!</f>
        <v>#REF!</v>
      </c>
      <c r="AB78" s="150"/>
      <c r="AC78" s="150"/>
      <c r="AD78" s="150"/>
      <c r="AE78" s="150" t="e">
        <f>#REF!</f>
        <v>#REF!</v>
      </c>
      <c r="AF78" s="150" t="e">
        <f>#REF!</f>
        <v>#REF!</v>
      </c>
      <c r="AG78" s="11" t="e">
        <f>#REF!</f>
        <v>#REF!</v>
      </c>
      <c r="AH78" s="11" t="e">
        <f>#REF!</f>
        <v>#REF!</v>
      </c>
      <c r="AI78" s="11" t="e">
        <f>#REF!</f>
        <v>#REF!</v>
      </c>
      <c r="AJ78" s="11" t="e">
        <f>#REF!</f>
        <v>#REF!</v>
      </c>
      <c r="AK78" s="11" t="e">
        <f>#REF!</f>
        <v>#REF!</v>
      </c>
      <c r="AL78" s="11" t="e">
        <f>#REF!</f>
        <v>#REF!</v>
      </c>
      <c r="AM78" s="11" t="e">
        <f>#REF!</f>
        <v>#REF!</v>
      </c>
      <c r="AN78" s="11" t="e">
        <f>#REF!</f>
        <v>#REF!</v>
      </c>
      <c r="AO78" s="11" t="e">
        <f>#REF!</f>
        <v>#REF!</v>
      </c>
      <c r="AP78" s="11" t="e">
        <f>#REF!</f>
        <v>#REF!</v>
      </c>
    </row>
    <row r="79" spans="1:42" x14ac:dyDescent="0.25">
      <c r="A79" s="154" t="e">
        <f>#REF!</f>
        <v>#REF!</v>
      </c>
      <c r="B79" s="154" t="e">
        <f>#REF!</f>
        <v>#REF!</v>
      </c>
      <c r="C79" s="154" t="e">
        <f>#REF!</f>
        <v>#REF!</v>
      </c>
      <c r="D79" s="154" t="e">
        <f>#REF!</f>
        <v>#REF!</v>
      </c>
      <c r="E79" s="154" t="e">
        <f>#REF!</f>
        <v>#REF!</v>
      </c>
      <c r="F79" s="154" t="e">
        <f>#REF!</f>
        <v>#REF!</v>
      </c>
      <c r="G79" s="154" t="e">
        <f>#REF!</f>
        <v>#REF!</v>
      </c>
      <c r="H79" s="154" t="e">
        <f>#REF!</f>
        <v>#REF!</v>
      </c>
      <c r="I79" s="150"/>
      <c r="J79" s="150"/>
      <c r="K79" s="150"/>
      <c r="L79" s="150"/>
      <c r="M79" s="150"/>
      <c r="N79" s="148" t="e">
        <f t="shared" si="0"/>
        <v>#REF!</v>
      </c>
      <c r="O79" s="150">
        <f t="shared" si="0"/>
        <v>0</v>
      </c>
      <c r="P79" s="150">
        <f t="shared" si="0"/>
        <v>0</v>
      </c>
      <c r="Q79" s="150"/>
      <c r="R79" s="150"/>
      <c r="S79" s="150">
        <f t="shared" si="1"/>
        <v>0</v>
      </c>
      <c r="T79" s="155" t="e">
        <f>#REF!</f>
        <v>#REF!</v>
      </c>
      <c r="U79" s="155" t="e">
        <f>#REF!</f>
        <v>#REF!</v>
      </c>
      <c r="V79" s="155" t="e">
        <f>#REF!</f>
        <v>#REF!</v>
      </c>
      <c r="W79" s="150"/>
      <c r="X79" s="150"/>
      <c r="Y79" s="150"/>
      <c r="Z79" s="150"/>
      <c r="AA79" s="148" t="e">
        <f>#REF!</f>
        <v>#REF!</v>
      </c>
      <c r="AB79" s="150"/>
      <c r="AC79" s="150"/>
      <c r="AD79" s="150"/>
      <c r="AE79" s="150" t="e">
        <f>#REF!</f>
        <v>#REF!</v>
      </c>
      <c r="AF79" s="150" t="e">
        <f>#REF!</f>
        <v>#REF!</v>
      </c>
      <c r="AG79" s="11" t="e">
        <f>#REF!</f>
        <v>#REF!</v>
      </c>
      <c r="AH79" s="11" t="e">
        <f>#REF!</f>
        <v>#REF!</v>
      </c>
      <c r="AI79" s="11" t="e">
        <f>#REF!</f>
        <v>#REF!</v>
      </c>
      <c r="AJ79" s="11" t="e">
        <f>#REF!</f>
        <v>#REF!</v>
      </c>
      <c r="AK79" s="11" t="e">
        <f>#REF!</f>
        <v>#REF!</v>
      </c>
      <c r="AL79" s="11" t="e">
        <f>#REF!</f>
        <v>#REF!</v>
      </c>
      <c r="AM79" s="11" t="e">
        <f>#REF!</f>
        <v>#REF!</v>
      </c>
      <c r="AN79" s="11" t="e">
        <f>#REF!</f>
        <v>#REF!</v>
      </c>
      <c r="AO79" s="11" t="e">
        <f>#REF!</f>
        <v>#REF!</v>
      </c>
      <c r="AP79" s="11" t="e">
        <f>#REF!</f>
        <v>#REF!</v>
      </c>
    </row>
    <row r="80" spans="1:42" x14ac:dyDescent="0.25">
      <c r="A80" s="154" t="e">
        <f>#REF!</f>
        <v>#REF!</v>
      </c>
      <c r="B80" s="154" t="e">
        <f>#REF!</f>
        <v>#REF!</v>
      </c>
      <c r="C80" s="154" t="e">
        <f>#REF!</f>
        <v>#REF!</v>
      </c>
      <c r="D80" s="154" t="e">
        <f>#REF!</f>
        <v>#REF!</v>
      </c>
      <c r="E80" s="154" t="e">
        <f>#REF!</f>
        <v>#REF!</v>
      </c>
      <c r="F80" s="154" t="e">
        <f>#REF!</f>
        <v>#REF!</v>
      </c>
      <c r="G80" s="154" t="e">
        <f>#REF!</f>
        <v>#REF!</v>
      </c>
      <c r="H80" s="154" t="e">
        <f>#REF!</f>
        <v>#REF!</v>
      </c>
      <c r="I80" s="150"/>
      <c r="J80" s="150"/>
      <c r="K80" s="150"/>
      <c r="L80" s="150"/>
      <c r="M80" s="150"/>
      <c r="N80" s="148" t="e">
        <f t="shared" si="0"/>
        <v>#REF!</v>
      </c>
      <c r="O80" s="150">
        <f t="shared" si="0"/>
        <v>0</v>
      </c>
      <c r="P80" s="150">
        <f t="shared" si="0"/>
        <v>0</v>
      </c>
      <c r="Q80" s="150"/>
      <c r="R80" s="150"/>
      <c r="S80" s="150">
        <f t="shared" si="1"/>
        <v>0</v>
      </c>
      <c r="T80" s="155" t="e">
        <f>#REF!</f>
        <v>#REF!</v>
      </c>
      <c r="U80" s="155" t="e">
        <f>#REF!</f>
        <v>#REF!</v>
      </c>
      <c r="V80" s="155" t="e">
        <f>#REF!</f>
        <v>#REF!</v>
      </c>
      <c r="W80" s="150"/>
      <c r="X80" s="150"/>
      <c r="Y80" s="150"/>
      <c r="Z80" s="150"/>
      <c r="AA80" s="148" t="e">
        <f>#REF!</f>
        <v>#REF!</v>
      </c>
      <c r="AB80" s="150"/>
      <c r="AC80" s="150"/>
      <c r="AD80" s="150"/>
      <c r="AE80" s="150" t="e">
        <f>#REF!</f>
        <v>#REF!</v>
      </c>
      <c r="AF80" s="150" t="e">
        <f>#REF!</f>
        <v>#REF!</v>
      </c>
      <c r="AG80" s="11" t="e">
        <f>#REF!</f>
        <v>#REF!</v>
      </c>
      <c r="AH80" s="11" t="e">
        <f>#REF!</f>
        <v>#REF!</v>
      </c>
      <c r="AI80" s="11" t="e">
        <f>#REF!</f>
        <v>#REF!</v>
      </c>
      <c r="AJ80" s="11" t="e">
        <f>#REF!</f>
        <v>#REF!</v>
      </c>
      <c r="AK80" s="11" t="e">
        <f>#REF!</f>
        <v>#REF!</v>
      </c>
      <c r="AL80" s="11" t="e">
        <f>#REF!</f>
        <v>#REF!</v>
      </c>
      <c r="AM80" s="11" t="e">
        <f>#REF!</f>
        <v>#REF!</v>
      </c>
      <c r="AN80" s="11" t="e">
        <f>#REF!</f>
        <v>#REF!</v>
      </c>
      <c r="AO80" s="11" t="e">
        <f>#REF!</f>
        <v>#REF!</v>
      </c>
      <c r="AP80" s="11" t="e">
        <f>#REF!</f>
        <v>#REF!</v>
      </c>
    </row>
    <row r="81" spans="1:42" x14ac:dyDescent="0.25">
      <c r="A81" s="154" t="e">
        <f>#REF!</f>
        <v>#REF!</v>
      </c>
      <c r="B81" s="154" t="e">
        <f>#REF!</f>
        <v>#REF!</v>
      </c>
      <c r="C81" s="154" t="e">
        <f>#REF!</f>
        <v>#REF!</v>
      </c>
      <c r="D81" s="154" t="e">
        <f>#REF!</f>
        <v>#REF!</v>
      </c>
      <c r="E81" s="154" t="e">
        <f>#REF!</f>
        <v>#REF!</v>
      </c>
      <c r="F81" s="154" t="e">
        <f>#REF!</f>
        <v>#REF!</v>
      </c>
      <c r="G81" s="154" t="e">
        <f>#REF!</f>
        <v>#REF!</v>
      </c>
      <c r="H81" s="154" t="e">
        <f>#REF!</f>
        <v>#REF!</v>
      </c>
      <c r="I81" s="150"/>
      <c r="J81" s="150"/>
      <c r="K81" s="150"/>
      <c r="L81" s="150"/>
      <c r="M81" s="150"/>
      <c r="N81" s="148" t="e">
        <f t="shared" si="0"/>
        <v>#REF!</v>
      </c>
      <c r="O81" s="150">
        <f t="shared" si="0"/>
        <v>0</v>
      </c>
      <c r="P81" s="150">
        <f t="shared" si="0"/>
        <v>0</v>
      </c>
      <c r="Q81" s="150"/>
      <c r="R81" s="150"/>
      <c r="S81" s="150">
        <f t="shared" si="1"/>
        <v>0</v>
      </c>
      <c r="T81" s="155" t="e">
        <f>#REF!</f>
        <v>#REF!</v>
      </c>
      <c r="U81" s="155" t="e">
        <f>#REF!</f>
        <v>#REF!</v>
      </c>
      <c r="V81" s="155" t="e">
        <f>#REF!</f>
        <v>#REF!</v>
      </c>
      <c r="W81" s="150"/>
      <c r="X81" s="150"/>
      <c r="Y81" s="150"/>
      <c r="Z81" s="150"/>
      <c r="AA81" s="148" t="e">
        <f>#REF!</f>
        <v>#REF!</v>
      </c>
      <c r="AB81" s="150"/>
      <c r="AC81" s="150"/>
      <c r="AD81" s="150"/>
      <c r="AE81" s="150" t="e">
        <f>#REF!</f>
        <v>#REF!</v>
      </c>
      <c r="AF81" s="150" t="e">
        <f>#REF!</f>
        <v>#REF!</v>
      </c>
      <c r="AG81" s="11" t="e">
        <f>#REF!</f>
        <v>#REF!</v>
      </c>
      <c r="AH81" s="11" t="e">
        <f>#REF!</f>
        <v>#REF!</v>
      </c>
      <c r="AI81" s="11" t="e">
        <f>#REF!</f>
        <v>#REF!</v>
      </c>
      <c r="AJ81" s="11" t="e">
        <f>#REF!</f>
        <v>#REF!</v>
      </c>
      <c r="AK81" s="11" t="e">
        <f>#REF!</f>
        <v>#REF!</v>
      </c>
      <c r="AL81" s="11" t="e">
        <f>#REF!</f>
        <v>#REF!</v>
      </c>
      <c r="AM81" s="11" t="e">
        <f>#REF!</f>
        <v>#REF!</v>
      </c>
      <c r="AN81" s="11" t="e">
        <f>#REF!</f>
        <v>#REF!</v>
      </c>
      <c r="AO81" s="11" t="e">
        <f>#REF!</f>
        <v>#REF!</v>
      </c>
      <c r="AP81" s="11" t="e">
        <f>#REF!</f>
        <v>#REF!</v>
      </c>
    </row>
    <row r="82" spans="1:42" x14ac:dyDescent="0.25">
      <c r="A82" s="154" t="e">
        <f>#REF!</f>
        <v>#REF!</v>
      </c>
      <c r="B82" s="154" t="e">
        <f>#REF!</f>
        <v>#REF!</v>
      </c>
      <c r="C82" s="154" t="e">
        <f>#REF!</f>
        <v>#REF!</v>
      </c>
      <c r="D82" s="154" t="e">
        <f>#REF!</f>
        <v>#REF!</v>
      </c>
      <c r="E82" s="154" t="e">
        <f>#REF!</f>
        <v>#REF!</v>
      </c>
      <c r="F82" s="154" t="e">
        <f>#REF!</f>
        <v>#REF!</v>
      </c>
      <c r="G82" s="154" t="e">
        <f>#REF!</f>
        <v>#REF!</v>
      </c>
      <c r="H82" s="154" t="e">
        <f>#REF!</f>
        <v>#REF!</v>
      </c>
      <c r="I82" s="150"/>
      <c r="J82" s="150"/>
      <c r="K82" s="150"/>
      <c r="L82" s="150"/>
      <c r="M82" s="150"/>
      <c r="N82" s="148" t="e">
        <f t="shared" si="0"/>
        <v>#REF!</v>
      </c>
      <c r="O82" s="150">
        <f t="shared" si="0"/>
        <v>0</v>
      </c>
      <c r="P82" s="150">
        <f t="shared" si="0"/>
        <v>0</v>
      </c>
      <c r="Q82" s="150"/>
      <c r="R82" s="150"/>
      <c r="S82" s="150">
        <f t="shared" si="1"/>
        <v>0</v>
      </c>
      <c r="T82" s="155" t="e">
        <f>#REF!</f>
        <v>#REF!</v>
      </c>
      <c r="U82" s="155" t="e">
        <f>#REF!</f>
        <v>#REF!</v>
      </c>
      <c r="V82" s="155" t="e">
        <f>#REF!</f>
        <v>#REF!</v>
      </c>
      <c r="W82" s="150"/>
      <c r="X82" s="150"/>
      <c r="Y82" s="150"/>
      <c r="Z82" s="150"/>
      <c r="AA82" s="148" t="e">
        <f>#REF!</f>
        <v>#REF!</v>
      </c>
      <c r="AB82" s="150"/>
      <c r="AC82" s="150"/>
      <c r="AD82" s="150"/>
      <c r="AE82" s="150" t="e">
        <f>#REF!</f>
        <v>#REF!</v>
      </c>
      <c r="AF82" s="150" t="e">
        <f>#REF!</f>
        <v>#REF!</v>
      </c>
      <c r="AG82" s="11" t="e">
        <f>#REF!</f>
        <v>#REF!</v>
      </c>
      <c r="AH82" s="11" t="e">
        <f>#REF!</f>
        <v>#REF!</v>
      </c>
      <c r="AI82" s="11" t="e">
        <f>#REF!</f>
        <v>#REF!</v>
      </c>
      <c r="AJ82" s="11" t="e">
        <f>#REF!</f>
        <v>#REF!</v>
      </c>
      <c r="AK82" s="11" t="e">
        <f>#REF!</f>
        <v>#REF!</v>
      </c>
      <c r="AL82" s="11" t="e">
        <f>#REF!</f>
        <v>#REF!</v>
      </c>
      <c r="AM82" s="11" t="e">
        <f>#REF!</f>
        <v>#REF!</v>
      </c>
      <c r="AN82" s="11" t="e">
        <f>#REF!</f>
        <v>#REF!</v>
      </c>
      <c r="AO82" s="11" t="e">
        <f>#REF!</f>
        <v>#REF!</v>
      </c>
      <c r="AP82" s="11" t="e">
        <f>#REF!</f>
        <v>#REF!</v>
      </c>
    </row>
    <row r="83" spans="1:42" x14ac:dyDescent="0.25">
      <c r="A83" s="154" t="e">
        <f>#REF!</f>
        <v>#REF!</v>
      </c>
      <c r="B83" s="154" t="e">
        <f>#REF!</f>
        <v>#REF!</v>
      </c>
      <c r="C83" s="154" t="e">
        <f>#REF!</f>
        <v>#REF!</v>
      </c>
      <c r="D83" s="154" t="e">
        <f>#REF!</f>
        <v>#REF!</v>
      </c>
      <c r="E83" s="154" t="e">
        <f>#REF!</f>
        <v>#REF!</v>
      </c>
      <c r="F83" s="154" t="e">
        <f>#REF!</f>
        <v>#REF!</v>
      </c>
      <c r="G83" s="154" t="e">
        <f>#REF!</f>
        <v>#REF!</v>
      </c>
      <c r="H83" s="154" t="e">
        <f>#REF!</f>
        <v>#REF!</v>
      </c>
      <c r="I83" s="150"/>
      <c r="J83" s="150"/>
      <c r="K83" s="150"/>
      <c r="L83" s="150"/>
      <c r="M83" s="150"/>
      <c r="N83" s="148" t="e">
        <f t="shared" si="0"/>
        <v>#REF!</v>
      </c>
      <c r="O83" s="150">
        <f t="shared" si="0"/>
        <v>0</v>
      </c>
      <c r="P83" s="150">
        <f t="shared" si="0"/>
        <v>0</v>
      </c>
      <c r="Q83" s="150"/>
      <c r="R83" s="150"/>
      <c r="S83" s="150">
        <f t="shared" si="1"/>
        <v>0</v>
      </c>
      <c r="T83" s="155" t="e">
        <f>#REF!</f>
        <v>#REF!</v>
      </c>
      <c r="U83" s="155" t="e">
        <f>#REF!</f>
        <v>#REF!</v>
      </c>
      <c r="V83" s="155" t="e">
        <f>#REF!</f>
        <v>#REF!</v>
      </c>
      <c r="W83" s="150"/>
      <c r="X83" s="150"/>
      <c r="Y83" s="150"/>
      <c r="Z83" s="150"/>
      <c r="AA83" s="148" t="e">
        <f>#REF!</f>
        <v>#REF!</v>
      </c>
      <c r="AB83" s="150"/>
      <c r="AC83" s="150"/>
      <c r="AD83" s="150"/>
      <c r="AE83" s="150" t="e">
        <f>#REF!</f>
        <v>#REF!</v>
      </c>
      <c r="AF83" s="150" t="e">
        <f>#REF!</f>
        <v>#REF!</v>
      </c>
      <c r="AG83" s="11" t="e">
        <f>#REF!</f>
        <v>#REF!</v>
      </c>
      <c r="AH83" s="11" t="e">
        <f>#REF!</f>
        <v>#REF!</v>
      </c>
      <c r="AI83" s="11" t="e">
        <f>#REF!</f>
        <v>#REF!</v>
      </c>
      <c r="AJ83" s="11" t="e">
        <f>#REF!</f>
        <v>#REF!</v>
      </c>
      <c r="AK83" s="11" t="e">
        <f>#REF!</f>
        <v>#REF!</v>
      </c>
      <c r="AL83" s="11" t="e">
        <f>#REF!</f>
        <v>#REF!</v>
      </c>
      <c r="AM83" s="11" t="e">
        <f>#REF!</f>
        <v>#REF!</v>
      </c>
      <c r="AN83" s="11" t="e">
        <f>#REF!</f>
        <v>#REF!</v>
      </c>
      <c r="AO83" s="11" t="e">
        <f>#REF!</f>
        <v>#REF!</v>
      </c>
      <c r="AP83" s="11" t="e">
        <f>#REF!</f>
        <v>#REF!</v>
      </c>
    </row>
    <row r="84" spans="1:42" x14ac:dyDescent="0.25">
      <c r="A84" s="154" t="e">
        <f>#REF!</f>
        <v>#REF!</v>
      </c>
      <c r="B84" s="154" t="e">
        <f>#REF!</f>
        <v>#REF!</v>
      </c>
      <c r="C84" s="154" t="e">
        <f>#REF!</f>
        <v>#REF!</v>
      </c>
      <c r="D84" s="154" t="e">
        <f>#REF!</f>
        <v>#REF!</v>
      </c>
      <c r="E84" s="154" t="e">
        <f>#REF!</f>
        <v>#REF!</v>
      </c>
      <c r="F84" s="154" t="e">
        <f>#REF!</f>
        <v>#REF!</v>
      </c>
      <c r="G84" s="154" t="e">
        <f>#REF!</f>
        <v>#REF!</v>
      </c>
      <c r="H84" s="154" t="e">
        <f>#REF!</f>
        <v>#REF!</v>
      </c>
      <c r="I84" s="150"/>
      <c r="J84" s="150"/>
      <c r="K84" s="150"/>
      <c r="L84" s="150"/>
      <c r="M84" s="150"/>
      <c r="N84" s="148" t="e">
        <f t="shared" si="0"/>
        <v>#REF!</v>
      </c>
      <c r="O84" s="150">
        <f t="shared" si="0"/>
        <v>0</v>
      </c>
      <c r="P84" s="150">
        <f t="shared" si="0"/>
        <v>0</v>
      </c>
      <c r="Q84" s="150"/>
      <c r="R84" s="150"/>
      <c r="S84" s="150">
        <f t="shared" si="1"/>
        <v>0</v>
      </c>
      <c r="T84" s="155" t="e">
        <f>#REF!</f>
        <v>#REF!</v>
      </c>
      <c r="U84" s="155" t="e">
        <f>#REF!</f>
        <v>#REF!</v>
      </c>
      <c r="V84" s="155" t="e">
        <f>#REF!</f>
        <v>#REF!</v>
      </c>
      <c r="W84" s="150"/>
      <c r="X84" s="150"/>
      <c r="Y84" s="150"/>
      <c r="Z84" s="150"/>
      <c r="AA84" s="148" t="e">
        <f>#REF!</f>
        <v>#REF!</v>
      </c>
      <c r="AB84" s="150"/>
      <c r="AC84" s="150"/>
      <c r="AD84" s="150"/>
      <c r="AE84" s="150" t="e">
        <f>#REF!</f>
        <v>#REF!</v>
      </c>
      <c r="AF84" s="150" t="e">
        <f>#REF!</f>
        <v>#REF!</v>
      </c>
      <c r="AG84" s="11" t="e">
        <f>#REF!</f>
        <v>#REF!</v>
      </c>
      <c r="AH84" s="11" t="e">
        <f>#REF!</f>
        <v>#REF!</v>
      </c>
      <c r="AI84" s="11" t="e">
        <f>#REF!</f>
        <v>#REF!</v>
      </c>
      <c r="AJ84" s="11" t="e">
        <f>#REF!</f>
        <v>#REF!</v>
      </c>
      <c r="AK84" s="11" t="e">
        <f>#REF!</f>
        <v>#REF!</v>
      </c>
      <c r="AL84" s="11" t="e">
        <f>#REF!</f>
        <v>#REF!</v>
      </c>
      <c r="AM84" s="11" t="e">
        <f>#REF!</f>
        <v>#REF!</v>
      </c>
      <c r="AN84" s="11" t="e">
        <f>#REF!</f>
        <v>#REF!</v>
      </c>
      <c r="AO84" s="11" t="e">
        <f>#REF!</f>
        <v>#REF!</v>
      </c>
      <c r="AP84" s="11" t="e">
        <f>#REF!</f>
        <v>#REF!</v>
      </c>
    </row>
    <row r="85" spans="1:42" x14ac:dyDescent="0.25">
      <c r="A85" s="154" t="e">
        <f>#REF!</f>
        <v>#REF!</v>
      </c>
      <c r="B85" s="154" t="e">
        <f>#REF!</f>
        <v>#REF!</v>
      </c>
      <c r="C85" s="154" t="e">
        <f>#REF!</f>
        <v>#REF!</v>
      </c>
      <c r="D85" s="154" t="e">
        <f>#REF!</f>
        <v>#REF!</v>
      </c>
      <c r="E85" s="154" t="e">
        <f>#REF!</f>
        <v>#REF!</v>
      </c>
      <c r="F85" s="154" t="e">
        <f>#REF!</f>
        <v>#REF!</v>
      </c>
      <c r="G85" s="154" t="e">
        <f>#REF!</f>
        <v>#REF!</v>
      </c>
      <c r="H85" s="154" t="e">
        <f>#REF!</f>
        <v>#REF!</v>
      </c>
      <c r="I85" s="150"/>
      <c r="J85" s="150"/>
      <c r="K85" s="150"/>
      <c r="L85" s="150"/>
      <c r="M85" s="150"/>
      <c r="N85" s="148" t="e">
        <f t="shared" si="0"/>
        <v>#REF!</v>
      </c>
      <c r="O85" s="150">
        <f t="shared" si="0"/>
        <v>0</v>
      </c>
      <c r="P85" s="150">
        <f t="shared" si="0"/>
        <v>0</v>
      </c>
      <c r="Q85" s="150"/>
      <c r="R85" s="150"/>
      <c r="S85" s="150">
        <f t="shared" si="1"/>
        <v>0</v>
      </c>
      <c r="T85" s="155" t="e">
        <f>#REF!</f>
        <v>#REF!</v>
      </c>
      <c r="U85" s="155" t="e">
        <f>#REF!</f>
        <v>#REF!</v>
      </c>
      <c r="V85" s="155" t="e">
        <f>#REF!</f>
        <v>#REF!</v>
      </c>
      <c r="W85" s="150"/>
      <c r="X85" s="150"/>
      <c r="Y85" s="150"/>
      <c r="Z85" s="150"/>
      <c r="AA85" s="148" t="e">
        <f>#REF!</f>
        <v>#REF!</v>
      </c>
      <c r="AB85" s="150"/>
      <c r="AC85" s="150"/>
      <c r="AD85" s="150"/>
      <c r="AE85" s="150" t="e">
        <f>#REF!</f>
        <v>#REF!</v>
      </c>
      <c r="AF85" s="150" t="e">
        <f>#REF!</f>
        <v>#REF!</v>
      </c>
      <c r="AG85" s="11" t="e">
        <f>#REF!</f>
        <v>#REF!</v>
      </c>
      <c r="AH85" s="11" t="e">
        <f>#REF!</f>
        <v>#REF!</v>
      </c>
      <c r="AI85" s="11" t="e">
        <f>#REF!</f>
        <v>#REF!</v>
      </c>
      <c r="AJ85" s="11" t="e">
        <f>#REF!</f>
        <v>#REF!</v>
      </c>
      <c r="AK85" s="11" t="e">
        <f>#REF!</f>
        <v>#REF!</v>
      </c>
      <c r="AL85" s="11" t="e">
        <f>#REF!</f>
        <v>#REF!</v>
      </c>
      <c r="AM85" s="11" t="e">
        <f>#REF!</f>
        <v>#REF!</v>
      </c>
      <c r="AN85" s="11" t="e">
        <f>#REF!</f>
        <v>#REF!</v>
      </c>
      <c r="AO85" s="11" t="e">
        <f>#REF!</f>
        <v>#REF!</v>
      </c>
      <c r="AP85" s="11" t="e">
        <f>#REF!</f>
        <v>#REF!</v>
      </c>
    </row>
    <row r="86" spans="1:42" x14ac:dyDescent="0.25">
      <c r="A86" s="154" t="e">
        <f>#REF!</f>
        <v>#REF!</v>
      </c>
      <c r="B86" s="154" t="e">
        <f>#REF!</f>
        <v>#REF!</v>
      </c>
      <c r="C86" s="154" t="e">
        <f>#REF!</f>
        <v>#REF!</v>
      </c>
      <c r="D86" s="154" t="e">
        <f>#REF!</f>
        <v>#REF!</v>
      </c>
      <c r="E86" s="154" t="e">
        <f>#REF!</f>
        <v>#REF!</v>
      </c>
      <c r="F86" s="154" t="e">
        <f>#REF!</f>
        <v>#REF!</v>
      </c>
      <c r="G86" s="154" t="e">
        <f>#REF!</f>
        <v>#REF!</v>
      </c>
      <c r="H86" s="154" t="e">
        <f>#REF!</f>
        <v>#REF!</v>
      </c>
      <c r="I86" s="150"/>
      <c r="J86" s="150"/>
      <c r="K86" s="150"/>
      <c r="L86" s="150"/>
      <c r="M86" s="150"/>
      <c r="N86" s="148" t="e">
        <f t="shared" si="0"/>
        <v>#REF!</v>
      </c>
      <c r="O86" s="150">
        <f t="shared" si="0"/>
        <v>0</v>
      </c>
      <c r="P86" s="150">
        <f t="shared" si="0"/>
        <v>0</v>
      </c>
      <c r="Q86" s="150"/>
      <c r="R86" s="150"/>
      <c r="S86" s="150">
        <f t="shared" si="1"/>
        <v>0</v>
      </c>
      <c r="T86" s="155" t="e">
        <f>#REF!</f>
        <v>#REF!</v>
      </c>
      <c r="U86" s="155" t="e">
        <f>#REF!</f>
        <v>#REF!</v>
      </c>
      <c r="V86" s="155" t="e">
        <f>#REF!</f>
        <v>#REF!</v>
      </c>
      <c r="W86" s="150"/>
      <c r="X86" s="150"/>
      <c r="Y86" s="150"/>
      <c r="Z86" s="150"/>
      <c r="AA86" s="148" t="e">
        <f>#REF!</f>
        <v>#REF!</v>
      </c>
      <c r="AB86" s="150"/>
      <c r="AC86" s="150"/>
      <c r="AD86" s="150"/>
      <c r="AE86" s="150" t="e">
        <f>#REF!</f>
        <v>#REF!</v>
      </c>
      <c r="AF86" s="150" t="e">
        <f>#REF!</f>
        <v>#REF!</v>
      </c>
      <c r="AG86" s="11" t="e">
        <f>#REF!</f>
        <v>#REF!</v>
      </c>
      <c r="AH86" s="11" t="e">
        <f>#REF!</f>
        <v>#REF!</v>
      </c>
      <c r="AI86" s="11" t="e">
        <f>#REF!</f>
        <v>#REF!</v>
      </c>
      <c r="AJ86" s="11" t="e">
        <f>#REF!</f>
        <v>#REF!</v>
      </c>
      <c r="AK86" s="11" t="e">
        <f>#REF!</f>
        <v>#REF!</v>
      </c>
      <c r="AL86" s="11" t="e">
        <f>#REF!</f>
        <v>#REF!</v>
      </c>
      <c r="AM86" s="11" t="e">
        <f>#REF!</f>
        <v>#REF!</v>
      </c>
      <c r="AN86" s="11" t="e">
        <f>#REF!</f>
        <v>#REF!</v>
      </c>
      <c r="AO86" s="11" t="e">
        <f>#REF!</f>
        <v>#REF!</v>
      </c>
      <c r="AP86" s="11" t="e">
        <f>#REF!</f>
        <v>#REF!</v>
      </c>
    </row>
    <row r="87" spans="1:42" x14ac:dyDescent="0.25">
      <c r="A87" s="154" t="e">
        <f>#REF!</f>
        <v>#REF!</v>
      </c>
      <c r="B87" s="154" t="e">
        <f>#REF!</f>
        <v>#REF!</v>
      </c>
      <c r="C87" s="154" t="e">
        <f>#REF!</f>
        <v>#REF!</v>
      </c>
      <c r="D87" s="154" t="e">
        <f>#REF!</f>
        <v>#REF!</v>
      </c>
      <c r="E87" s="154" t="e">
        <f>#REF!</f>
        <v>#REF!</v>
      </c>
      <c r="F87" s="154" t="e">
        <f>#REF!</f>
        <v>#REF!</v>
      </c>
      <c r="G87" s="154" t="e">
        <f>#REF!</f>
        <v>#REF!</v>
      </c>
      <c r="H87" s="154" t="e">
        <f>#REF!</f>
        <v>#REF!</v>
      </c>
      <c r="I87" s="150"/>
      <c r="J87" s="150"/>
      <c r="K87" s="150"/>
      <c r="L87" s="150"/>
      <c r="M87" s="150"/>
      <c r="N87" s="148" t="e">
        <f t="shared" si="0"/>
        <v>#REF!</v>
      </c>
      <c r="O87" s="150">
        <f t="shared" si="0"/>
        <v>0</v>
      </c>
      <c r="P87" s="150">
        <f t="shared" si="0"/>
        <v>0</v>
      </c>
      <c r="Q87" s="150"/>
      <c r="R87" s="150"/>
      <c r="S87" s="150">
        <f t="shared" si="1"/>
        <v>0</v>
      </c>
      <c r="T87" s="155" t="e">
        <f>#REF!</f>
        <v>#REF!</v>
      </c>
      <c r="U87" s="155" t="e">
        <f>#REF!</f>
        <v>#REF!</v>
      </c>
      <c r="V87" s="155" t="e">
        <f>#REF!</f>
        <v>#REF!</v>
      </c>
      <c r="W87" s="150"/>
      <c r="X87" s="150"/>
      <c r="Y87" s="150"/>
      <c r="Z87" s="150"/>
      <c r="AA87" s="148" t="e">
        <f>#REF!</f>
        <v>#REF!</v>
      </c>
      <c r="AB87" s="150"/>
      <c r="AC87" s="150"/>
      <c r="AD87" s="150"/>
      <c r="AE87" s="150" t="e">
        <f>#REF!</f>
        <v>#REF!</v>
      </c>
      <c r="AF87" s="150" t="e">
        <f>#REF!</f>
        <v>#REF!</v>
      </c>
      <c r="AG87" s="11" t="e">
        <f>#REF!</f>
        <v>#REF!</v>
      </c>
      <c r="AH87" s="11" t="e">
        <f>#REF!</f>
        <v>#REF!</v>
      </c>
      <c r="AI87" s="11" t="e">
        <f>#REF!</f>
        <v>#REF!</v>
      </c>
      <c r="AJ87" s="11" t="e">
        <f>#REF!</f>
        <v>#REF!</v>
      </c>
      <c r="AK87" s="11" t="e">
        <f>#REF!</f>
        <v>#REF!</v>
      </c>
      <c r="AL87" s="11" t="e">
        <f>#REF!</f>
        <v>#REF!</v>
      </c>
      <c r="AM87" s="11" t="e">
        <f>#REF!</f>
        <v>#REF!</v>
      </c>
      <c r="AN87" s="11" t="e">
        <f>#REF!</f>
        <v>#REF!</v>
      </c>
      <c r="AO87" s="11" t="e">
        <f>#REF!</f>
        <v>#REF!</v>
      </c>
      <c r="AP87" s="11" t="e">
        <f>#REF!</f>
        <v>#REF!</v>
      </c>
    </row>
    <row r="88" spans="1:42" x14ac:dyDescent="0.25">
      <c r="A88" s="154" t="e">
        <f>#REF!</f>
        <v>#REF!</v>
      </c>
      <c r="B88" s="154" t="e">
        <f>#REF!</f>
        <v>#REF!</v>
      </c>
      <c r="C88" s="154" t="e">
        <f>#REF!</f>
        <v>#REF!</v>
      </c>
      <c r="D88" s="154" t="e">
        <f>#REF!</f>
        <v>#REF!</v>
      </c>
      <c r="E88" s="154" t="e">
        <f>#REF!</f>
        <v>#REF!</v>
      </c>
      <c r="F88" s="154" t="e">
        <f>#REF!</f>
        <v>#REF!</v>
      </c>
      <c r="G88" s="154" t="e">
        <f>#REF!</f>
        <v>#REF!</v>
      </c>
      <c r="H88" s="154" t="e">
        <f>#REF!</f>
        <v>#REF!</v>
      </c>
      <c r="I88" s="150"/>
      <c r="J88" s="150"/>
      <c r="K88" s="150"/>
      <c r="L88" s="150"/>
      <c r="M88" s="150"/>
      <c r="N88" s="148" t="e">
        <f t="shared" si="0"/>
        <v>#REF!</v>
      </c>
      <c r="O88" s="150">
        <f t="shared" si="0"/>
        <v>0</v>
      </c>
      <c r="P88" s="150">
        <f t="shared" si="0"/>
        <v>0</v>
      </c>
      <c r="Q88" s="150"/>
      <c r="R88" s="150"/>
      <c r="S88" s="150">
        <f t="shared" si="1"/>
        <v>0</v>
      </c>
      <c r="T88" s="155" t="e">
        <f>#REF!</f>
        <v>#REF!</v>
      </c>
      <c r="U88" s="155" t="e">
        <f>#REF!</f>
        <v>#REF!</v>
      </c>
      <c r="V88" s="155" t="e">
        <f>#REF!</f>
        <v>#REF!</v>
      </c>
      <c r="W88" s="150"/>
      <c r="X88" s="150"/>
      <c r="Y88" s="150"/>
      <c r="Z88" s="150"/>
      <c r="AA88" s="148" t="e">
        <f>#REF!</f>
        <v>#REF!</v>
      </c>
      <c r="AB88" s="150"/>
      <c r="AC88" s="150"/>
      <c r="AD88" s="150"/>
      <c r="AE88" s="150" t="e">
        <f>#REF!</f>
        <v>#REF!</v>
      </c>
      <c r="AF88" s="150" t="e">
        <f>#REF!</f>
        <v>#REF!</v>
      </c>
      <c r="AG88" s="11" t="e">
        <f>#REF!</f>
        <v>#REF!</v>
      </c>
      <c r="AH88" s="11" t="e">
        <f>#REF!</f>
        <v>#REF!</v>
      </c>
      <c r="AI88" s="11" t="e">
        <f>#REF!</f>
        <v>#REF!</v>
      </c>
      <c r="AJ88" s="11" t="e">
        <f>#REF!</f>
        <v>#REF!</v>
      </c>
      <c r="AK88" s="11" t="e">
        <f>#REF!</f>
        <v>#REF!</v>
      </c>
      <c r="AL88" s="11" t="e">
        <f>#REF!</f>
        <v>#REF!</v>
      </c>
      <c r="AM88" s="11" t="e">
        <f>#REF!</f>
        <v>#REF!</v>
      </c>
      <c r="AN88" s="11" t="e">
        <f>#REF!</f>
        <v>#REF!</v>
      </c>
      <c r="AO88" s="11" t="e">
        <f>#REF!</f>
        <v>#REF!</v>
      </c>
      <c r="AP88" s="11" t="e">
        <f>#REF!</f>
        <v>#REF!</v>
      </c>
    </row>
    <row r="89" spans="1:42" x14ac:dyDescent="0.25">
      <c r="A89" s="154" t="e">
        <f>#REF!</f>
        <v>#REF!</v>
      </c>
      <c r="B89" s="154" t="e">
        <f>#REF!</f>
        <v>#REF!</v>
      </c>
      <c r="C89" s="154" t="e">
        <f>#REF!</f>
        <v>#REF!</v>
      </c>
      <c r="D89" s="154" t="e">
        <f>#REF!</f>
        <v>#REF!</v>
      </c>
      <c r="E89" s="154" t="e">
        <f>#REF!</f>
        <v>#REF!</v>
      </c>
      <c r="F89" s="154" t="e">
        <f>#REF!</f>
        <v>#REF!</v>
      </c>
      <c r="G89" s="154" t="e">
        <f>#REF!</f>
        <v>#REF!</v>
      </c>
      <c r="H89" s="154" t="e">
        <f>#REF!</f>
        <v>#REF!</v>
      </c>
      <c r="I89" s="150"/>
      <c r="J89" s="150"/>
      <c r="K89" s="150"/>
      <c r="L89" s="150"/>
      <c r="M89" s="150"/>
      <c r="N89" s="148" t="e">
        <f t="shared" si="0"/>
        <v>#REF!</v>
      </c>
      <c r="O89" s="150">
        <f t="shared" si="0"/>
        <v>0</v>
      </c>
      <c r="P89" s="150">
        <f t="shared" si="0"/>
        <v>0</v>
      </c>
      <c r="Q89" s="150"/>
      <c r="R89" s="150"/>
      <c r="S89" s="150">
        <f t="shared" si="1"/>
        <v>0</v>
      </c>
      <c r="T89" s="155" t="e">
        <f>#REF!</f>
        <v>#REF!</v>
      </c>
      <c r="U89" s="155" t="e">
        <f>#REF!</f>
        <v>#REF!</v>
      </c>
      <c r="V89" s="155" t="e">
        <f>#REF!</f>
        <v>#REF!</v>
      </c>
      <c r="W89" s="150"/>
      <c r="X89" s="150"/>
      <c r="Y89" s="150"/>
      <c r="Z89" s="150"/>
      <c r="AA89" s="148" t="e">
        <f>#REF!</f>
        <v>#REF!</v>
      </c>
      <c r="AB89" s="150"/>
      <c r="AC89" s="150"/>
      <c r="AD89" s="150"/>
      <c r="AE89" s="150" t="e">
        <f>#REF!</f>
        <v>#REF!</v>
      </c>
      <c r="AF89" s="150" t="e">
        <f>#REF!</f>
        <v>#REF!</v>
      </c>
      <c r="AG89" s="11" t="e">
        <f>#REF!</f>
        <v>#REF!</v>
      </c>
      <c r="AH89" s="11" t="e">
        <f>#REF!</f>
        <v>#REF!</v>
      </c>
      <c r="AI89" s="11" t="e">
        <f>#REF!</f>
        <v>#REF!</v>
      </c>
      <c r="AJ89" s="11" t="e">
        <f>#REF!</f>
        <v>#REF!</v>
      </c>
      <c r="AK89" s="11" t="e">
        <f>#REF!</f>
        <v>#REF!</v>
      </c>
      <c r="AL89" s="11" t="e">
        <f>#REF!</f>
        <v>#REF!</v>
      </c>
      <c r="AM89" s="11" t="e">
        <f>#REF!</f>
        <v>#REF!</v>
      </c>
      <c r="AN89" s="11" t="e">
        <f>#REF!</f>
        <v>#REF!</v>
      </c>
      <c r="AO89" s="11" t="e">
        <f>#REF!</f>
        <v>#REF!</v>
      </c>
      <c r="AP89" s="11" t="e">
        <f>#REF!</f>
        <v>#REF!</v>
      </c>
    </row>
    <row r="90" spans="1:42" x14ac:dyDescent="0.25">
      <c r="A90" s="154" t="e">
        <f>#REF!</f>
        <v>#REF!</v>
      </c>
      <c r="B90" s="154" t="e">
        <f>#REF!</f>
        <v>#REF!</v>
      </c>
      <c r="C90" s="154" t="e">
        <f>#REF!</f>
        <v>#REF!</v>
      </c>
      <c r="D90" s="154" t="e">
        <f>#REF!</f>
        <v>#REF!</v>
      </c>
      <c r="E90" s="154" t="e">
        <f>#REF!</f>
        <v>#REF!</v>
      </c>
      <c r="F90" s="154" t="e">
        <f>#REF!</f>
        <v>#REF!</v>
      </c>
      <c r="G90" s="154" t="e">
        <f>#REF!</f>
        <v>#REF!</v>
      </c>
      <c r="H90" s="154" t="e">
        <f>#REF!</f>
        <v>#REF!</v>
      </c>
      <c r="I90" s="150"/>
      <c r="J90" s="150"/>
      <c r="K90" s="150"/>
      <c r="L90" s="150"/>
      <c r="M90" s="150"/>
      <c r="N90" s="148" t="e">
        <f t="shared" si="0"/>
        <v>#REF!</v>
      </c>
      <c r="O90" s="150">
        <f t="shared" si="0"/>
        <v>0</v>
      </c>
      <c r="P90" s="150">
        <f t="shared" si="0"/>
        <v>0</v>
      </c>
      <c r="Q90" s="150"/>
      <c r="R90" s="150"/>
      <c r="S90" s="150">
        <f t="shared" si="1"/>
        <v>0</v>
      </c>
      <c r="T90" s="155" t="e">
        <f>#REF!</f>
        <v>#REF!</v>
      </c>
      <c r="U90" s="155" t="e">
        <f>#REF!</f>
        <v>#REF!</v>
      </c>
      <c r="V90" s="155" t="e">
        <f>#REF!</f>
        <v>#REF!</v>
      </c>
      <c r="W90" s="150"/>
      <c r="X90" s="150"/>
      <c r="Y90" s="150"/>
      <c r="Z90" s="150"/>
      <c r="AA90" s="148" t="e">
        <f>#REF!</f>
        <v>#REF!</v>
      </c>
      <c r="AB90" s="150"/>
      <c r="AC90" s="150"/>
      <c r="AD90" s="150"/>
      <c r="AE90" s="150" t="e">
        <f>#REF!</f>
        <v>#REF!</v>
      </c>
      <c r="AF90" s="150" t="e">
        <f>#REF!</f>
        <v>#REF!</v>
      </c>
      <c r="AG90" s="11" t="e">
        <f>#REF!</f>
        <v>#REF!</v>
      </c>
      <c r="AH90" s="11" t="e">
        <f>#REF!</f>
        <v>#REF!</v>
      </c>
      <c r="AI90" s="11" t="e">
        <f>#REF!</f>
        <v>#REF!</v>
      </c>
      <c r="AJ90" s="11" t="e">
        <f>#REF!</f>
        <v>#REF!</v>
      </c>
      <c r="AK90" s="11" t="e">
        <f>#REF!</f>
        <v>#REF!</v>
      </c>
      <c r="AL90" s="11" t="e">
        <f>#REF!</f>
        <v>#REF!</v>
      </c>
      <c r="AM90" s="11" t="e">
        <f>#REF!</f>
        <v>#REF!</v>
      </c>
      <c r="AN90" s="11" t="e">
        <f>#REF!</f>
        <v>#REF!</v>
      </c>
      <c r="AO90" s="11" t="e">
        <f>#REF!</f>
        <v>#REF!</v>
      </c>
      <c r="AP90" s="11" t="e">
        <f>#REF!</f>
        <v>#REF!</v>
      </c>
    </row>
    <row r="91" spans="1:42" x14ac:dyDescent="0.25">
      <c r="A91" s="154" t="e">
        <f>#REF!</f>
        <v>#REF!</v>
      </c>
      <c r="B91" s="154" t="e">
        <f>#REF!</f>
        <v>#REF!</v>
      </c>
      <c r="C91" s="154" t="e">
        <f>#REF!</f>
        <v>#REF!</v>
      </c>
      <c r="D91" s="154" t="e">
        <f>#REF!</f>
        <v>#REF!</v>
      </c>
      <c r="E91" s="154" t="e">
        <f>#REF!</f>
        <v>#REF!</v>
      </c>
      <c r="F91" s="154" t="e">
        <f>#REF!</f>
        <v>#REF!</v>
      </c>
      <c r="G91" s="154" t="e">
        <f>#REF!</f>
        <v>#REF!</v>
      </c>
      <c r="H91" s="154" t="e">
        <f>#REF!</f>
        <v>#REF!</v>
      </c>
      <c r="I91" s="150"/>
      <c r="J91" s="150"/>
      <c r="K91" s="150"/>
      <c r="L91" s="150"/>
      <c r="M91" s="150"/>
      <c r="N91" s="148" t="e">
        <f t="shared" si="0"/>
        <v>#REF!</v>
      </c>
      <c r="O91" s="150">
        <f t="shared" si="0"/>
        <v>0</v>
      </c>
      <c r="P91" s="150">
        <f t="shared" si="0"/>
        <v>0</v>
      </c>
      <c r="Q91" s="150"/>
      <c r="R91" s="150"/>
      <c r="S91" s="150">
        <f t="shared" si="1"/>
        <v>0</v>
      </c>
      <c r="T91" s="155" t="e">
        <f>#REF!</f>
        <v>#REF!</v>
      </c>
      <c r="U91" s="155" t="e">
        <f>#REF!</f>
        <v>#REF!</v>
      </c>
      <c r="V91" s="155" t="e">
        <f>#REF!</f>
        <v>#REF!</v>
      </c>
      <c r="W91" s="150"/>
      <c r="X91" s="150"/>
      <c r="Y91" s="150"/>
      <c r="Z91" s="150"/>
      <c r="AA91" s="148" t="e">
        <f>#REF!</f>
        <v>#REF!</v>
      </c>
      <c r="AB91" s="150"/>
      <c r="AC91" s="150"/>
      <c r="AD91" s="150"/>
      <c r="AE91" s="150" t="e">
        <f>#REF!</f>
        <v>#REF!</v>
      </c>
      <c r="AF91" s="150" t="e">
        <f>#REF!</f>
        <v>#REF!</v>
      </c>
      <c r="AG91" s="11" t="e">
        <f>#REF!</f>
        <v>#REF!</v>
      </c>
      <c r="AH91" s="11" t="e">
        <f>#REF!</f>
        <v>#REF!</v>
      </c>
      <c r="AI91" s="11" t="e">
        <f>#REF!</f>
        <v>#REF!</v>
      </c>
      <c r="AJ91" s="11" t="e">
        <f>#REF!</f>
        <v>#REF!</v>
      </c>
      <c r="AK91" s="11" t="e">
        <f>#REF!</f>
        <v>#REF!</v>
      </c>
      <c r="AL91" s="11" t="e">
        <f>#REF!</f>
        <v>#REF!</v>
      </c>
      <c r="AM91" s="11" t="e">
        <f>#REF!</f>
        <v>#REF!</v>
      </c>
      <c r="AN91" s="11" t="e">
        <f>#REF!</f>
        <v>#REF!</v>
      </c>
      <c r="AO91" s="11" t="e">
        <f>#REF!</f>
        <v>#REF!</v>
      </c>
      <c r="AP91" s="11" t="e">
        <f>#REF!</f>
        <v>#REF!</v>
      </c>
    </row>
    <row r="92" spans="1:42" x14ac:dyDescent="0.25">
      <c r="A92" s="154" t="e">
        <f>#REF!</f>
        <v>#REF!</v>
      </c>
      <c r="B92" s="154" t="e">
        <f>#REF!</f>
        <v>#REF!</v>
      </c>
      <c r="C92" s="154" t="e">
        <f>#REF!</f>
        <v>#REF!</v>
      </c>
      <c r="D92" s="154" t="e">
        <f>#REF!</f>
        <v>#REF!</v>
      </c>
      <c r="E92" s="154" t="e">
        <f>#REF!</f>
        <v>#REF!</v>
      </c>
      <c r="F92" s="154" t="e">
        <f>#REF!</f>
        <v>#REF!</v>
      </c>
      <c r="G92" s="154" t="e">
        <f>#REF!</f>
        <v>#REF!</v>
      </c>
      <c r="H92" s="154" t="e">
        <f>#REF!</f>
        <v>#REF!</v>
      </c>
      <c r="I92" s="150"/>
      <c r="J92" s="150"/>
      <c r="K92" s="150"/>
      <c r="L92" s="150"/>
      <c r="M92" s="150"/>
      <c r="N92" s="148" t="e">
        <f t="shared" si="0"/>
        <v>#REF!</v>
      </c>
      <c r="O92" s="150">
        <f t="shared" si="0"/>
        <v>0</v>
      </c>
      <c r="P92" s="150">
        <f t="shared" si="0"/>
        <v>0</v>
      </c>
      <c r="Q92" s="150"/>
      <c r="R92" s="150"/>
      <c r="S92" s="150">
        <f t="shared" si="1"/>
        <v>0</v>
      </c>
      <c r="T92" s="155" t="e">
        <f>#REF!</f>
        <v>#REF!</v>
      </c>
      <c r="U92" s="155" t="e">
        <f>#REF!</f>
        <v>#REF!</v>
      </c>
      <c r="V92" s="155" t="e">
        <f>#REF!</f>
        <v>#REF!</v>
      </c>
      <c r="W92" s="150"/>
      <c r="X92" s="150"/>
      <c r="Y92" s="150"/>
      <c r="Z92" s="150"/>
      <c r="AA92" s="148" t="e">
        <f>#REF!</f>
        <v>#REF!</v>
      </c>
      <c r="AB92" s="150"/>
      <c r="AC92" s="150"/>
      <c r="AD92" s="150"/>
      <c r="AE92" s="150" t="e">
        <f>#REF!</f>
        <v>#REF!</v>
      </c>
      <c r="AF92" s="150" t="e">
        <f>#REF!</f>
        <v>#REF!</v>
      </c>
      <c r="AG92" s="11" t="e">
        <f>#REF!</f>
        <v>#REF!</v>
      </c>
      <c r="AH92" s="11" t="e">
        <f>#REF!</f>
        <v>#REF!</v>
      </c>
      <c r="AI92" s="11" t="e">
        <f>#REF!</f>
        <v>#REF!</v>
      </c>
      <c r="AJ92" s="11" t="e">
        <f>#REF!</f>
        <v>#REF!</v>
      </c>
      <c r="AK92" s="11" t="e">
        <f>#REF!</f>
        <v>#REF!</v>
      </c>
      <c r="AL92" s="11" t="e">
        <f>#REF!</f>
        <v>#REF!</v>
      </c>
      <c r="AM92" s="11" t="e">
        <f>#REF!</f>
        <v>#REF!</v>
      </c>
      <c r="AN92" s="11" t="e">
        <f>#REF!</f>
        <v>#REF!</v>
      </c>
      <c r="AO92" s="11" t="e">
        <f>#REF!</f>
        <v>#REF!</v>
      </c>
      <c r="AP92" s="11" t="e">
        <f>#REF!</f>
        <v>#REF!</v>
      </c>
    </row>
    <row r="93" spans="1:42" x14ac:dyDescent="0.25">
      <c r="A93" s="154" t="e">
        <f>#REF!</f>
        <v>#REF!</v>
      </c>
      <c r="B93" s="154" t="e">
        <f>#REF!</f>
        <v>#REF!</v>
      </c>
      <c r="C93" s="154" t="e">
        <f>#REF!</f>
        <v>#REF!</v>
      </c>
      <c r="D93" s="154" t="e">
        <f>#REF!</f>
        <v>#REF!</v>
      </c>
      <c r="E93" s="154" t="e">
        <f>#REF!</f>
        <v>#REF!</v>
      </c>
      <c r="F93" s="154" t="e">
        <f>#REF!</f>
        <v>#REF!</v>
      </c>
      <c r="G93" s="154" t="e">
        <f>#REF!</f>
        <v>#REF!</v>
      </c>
      <c r="H93" s="154" t="e">
        <f>#REF!</f>
        <v>#REF!</v>
      </c>
      <c r="I93" s="150"/>
      <c r="J93" s="150"/>
      <c r="K93" s="150"/>
      <c r="L93" s="150"/>
      <c r="M93" s="150"/>
      <c r="N93" s="148" t="e">
        <f t="shared" si="0"/>
        <v>#REF!</v>
      </c>
      <c r="O93" s="150">
        <f t="shared" si="0"/>
        <v>0</v>
      </c>
      <c r="P93" s="150">
        <f t="shared" si="0"/>
        <v>0</v>
      </c>
      <c r="Q93" s="150"/>
      <c r="R93" s="150"/>
      <c r="S93" s="150">
        <f t="shared" si="1"/>
        <v>0</v>
      </c>
      <c r="T93" s="155" t="e">
        <f>#REF!</f>
        <v>#REF!</v>
      </c>
      <c r="U93" s="155" t="e">
        <f>#REF!</f>
        <v>#REF!</v>
      </c>
      <c r="V93" s="155" t="e">
        <f>#REF!</f>
        <v>#REF!</v>
      </c>
      <c r="W93" s="150"/>
      <c r="X93" s="150"/>
      <c r="Y93" s="150"/>
      <c r="Z93" s="150"/>
      <c r="AA93" s="148" t="e">
        <f>#REF!</f>
        <v>#REF!</v>
      </c>
      <c r="AB93" s="150"/>
      <c r="AC93" s="150"/>
      <c r="AD93" s="150"/>
      <c r="AE93" s="150" t="e">
        <f>#REF!</f>
        <v>#REF!</v>
      </c>
      <c r="AF93" s="150" t="e">
        <f>#REF!</f>
        <v>#REF!</v>
      </c>
      <c r="AG93" s="11" t="e">
        <f>#REF!</f>
        <v>#REF!</v>
      </c>
      <c r="AH93" s="11" t="e">
        <f>#REF!</f>
        <v>#REF!</v>
      </c>
      <c r="AI93" s="11" t="e">
        <f>#REF!</f>
        <v>#REF!</v>
      </c>
      <c r="AJ93" s="11" t="e">
        <f>#REF!</f>
        <v>#REF!</v>
      </c>
      <c r="AK93" s="11" t="e">
        <f>#REF!</f>
        <v>#REF!</v>
      </c>
      <c r="AL93" s="11" t="e">
        <f>#REF!</f>
        <v>#REF!</v>
      </c>
      <c r="AM93" s="11" t="e">
        <f>#REF!</f>
        <v>#REF!</v>
      </c>
      <c r="AN93" s="11" t="e">
        <f>#REF!</f>
        <v>#REF!</v>
      </c>
      <c r="AO93" s="11" t="e">
        <f>#REF!</f>
        <v>#REF!</v>
      </c>
      <c r="AP93" s="11" t="e">
        <f>#REF!</f>
        <v>#REF!</v>
      </c>
    </row>
    <row r="94" spans="1:42" x14ac:dyDescent="0.25">
      <c r="A94" s="154" t="e">
        <f>#REF!</f>
        <v>#REF!</v>
      </c>
      <c r="B94" s="154" t="e">
        <f>#REF!</f>
        <v>#REF!</v>
      </c>
      <c r="C94" s="154" t="e">
        <f>#REF!</f>
        <v>#REF!</v>
      </c>
      <c r="D94" s="154" t="e">
        <f>#REF!</f>
        <v>#REF!</v>
      </c>
      <c r="E94" s="154" t="e">
        <f>#REF!</f>
        <v>#REF!</v>
      </c>
      <c r="F94" s="154" t="e">
        <f>#REF!</f>
        <v>#REF!</v>
      </c>
      <c r="G94" s="154" t="e">
        <f>#REF!</f>
        <v>#REF!</v>
      </c>
      <c r="H94" s="154" t="e">
        <f>#REF!</f>
        <v>#REF!</v>
      </c>
      <c r="I94" s="150"/>
      <c r="J94" s="150"/>
      <c r="K94" s="150"/>
      <c r="L94" s="150"/>
      <c r="M94" s="150"/>
      <c r="N94" s="148" t="e">
        <f t="shared" si="0"/>
        <v>#REF!</v>
      </c>
      <c r="O94" s="150">
        <f t="shared" si="0"/>
        <v>0</v>
      </c>
      <c r="P94" s="150">
        <f t="shared" si="0"/>
        <v>0</v>
      </c>
      <c r="Q94" s="150"/>
      <c r="R94" s="150"/>
      <c r="S94" s="150">
        <f t="shared" si="1"/>
        <v>0</v>
      </c>
      <c r="T94" s="155" t="e">
        <f>#REF!</f>
        <v>#REF!</v>
      </c>
      <c r="U94" s="155" t="e">
        <f>#REF!</f>
        <v>#REF!</v>
      </c>
      <c r="V94" s="155" t="e">
        <f>#REF!</f>
        <v>#REF!</v>
      </c>
      <c r="W94" s="150"/>
      <c r="X94" s="150"/>
      <c r="Y94" s="150"/>
      <c r="Z94" s="150"/>
      <c r="AA94" s="148" t="e">
        <f>#REF!</f>
        <v>#REF!</v>
      </c>
      <c r="AB94" s="150"/>
      <c r="AC94" s="150"/>
      <c r="AD94" s="150"/>
      <c r="AE94" s="150" t="e">
        <f>#REF!</f>
        <v>#REF!</v>
      </c>
      <c r="AF94" s="150" t="e">
        <f>#REF!</f>
        <v>#REF!</v>
      </c>
      <c r="AG94" s="11" t="e">
        <f>#REF!</f>
        <v>#REF!</v>
      </c>
      <c r="AH94" s="11" t="e">
        <f>#REF!</f>
        <v>#REF!</v>
      </c>
      <c r="AI94" s="11" t="e">
        <f>#REF!</f>
        <v>#REF!</v>
      </c>
      <c r="AJ94" s="11" t="e">
        <f>#REF!</f>
        <v>#REF!</v>
      </c>
      <c r="AK94" s="11" t="e">
        <f>#REF!</f>
        <v>#REF!</v>
      </c>
      <c r="AL94" s="11" t="e">
        <f>#REF!</f>
        <v>#REF!</v>
      </c>
      <c r="AM94" s="11" t="e">
        <f>#REF!</f>
        <v>#REF!</v>
      </c>
      <c r="AN94" s="11" t="e">
        <f>#REF!</f>
        <v>#REF!</v>
      </c>
      <c r="AO94" s="11" t="e">
        <f>#REF!</f>
        <v>#REF!</v>
      </c>
      <c r="AP94" s="11" t="e">
        <f>#REF!</f>
        <v>#REF!</v>
      </c>
    </row>
    <row r="95" spans="1:42" x14ac:dyDescent="0.25">
      <c r="A95" s="154" t="e">
        <f>#REF!</f>
        <v>#REF!</v>
      </c>
      <c r="B95" s="154" t="e">
        <f>#REF!</f>
        <v>#REF!</v>
      </c>
      <c r="C95" s="154" t="e">
        <f>#REF!</f>
        <v>#REF!</v>
      </c>
      <c r="D95" s="154" t="e">
        <f>#REF!</f>
        <v>#REF!</v>
      </c>
      <c r="E95" s="154" t="e">
        <f>#REF!</f>
        <v>#REF!</v>
      </c>
      <c r="F95" s="154" t="e">
        <f>#REF!</f>
        <v>#REF!</v>
      </c>
      <c r="G95" s="154" t="e">
        <f>#REF!</f>
        <v>#REF!</v>
      </c>
      <c r="H95" s="154" t="e">
        <f>#REF!</f>
        <v>#REF!</v>
      </c>
      <c r="I95" s="150"/>
      <c r="J95" s="150"/>
      <c r="K95" s="150"/>
      <c r="L95" s="150"/>
      <c r="M95" s="150"/>
      <c r="N95" s="148" t="e">
        <f t="shared" si="0"/>
        <v>#REF!</v>
      </c>
      <c r="O95" s="150">
        <f t="shared" si="0"/>
        <v>0</v>
      </c>
      <c r="P95" s="150">
        <f t="shared" si="0"/>
        <v>0</v>
      </c>
      <c r="Q95" s="150"/>
      <c r="R95" s="150"/>
      <c r="S95" s="150">
        <f t="shared" si="1"/>
        <v>0</v>
      </c>
      <c r="T95" s="155" t="e">
        <f>#REF!</f>
        <v>#REF!</v>
      </c>
      <c r="U95" s="155" t="e">
        <f>#REF!</f>
        <v>#REF!</v>
      </c>
      <c r="V95" s="155" t="e">
        <f>#REF!</f>
        <v>#REF!</v>
      </c>
      <c r="W95" s="150"/>
      <c r="X95" s="150"/>
      <c r="Y95" s="150"/>
      <c r="Z95" s="150"/>
      <c r="AA95" s="148" t="e">
        <f>#REF!</f>
        <v>#REF!</v>
      </c>
      <c r="AB95" s="150"/>
      <c r="AC95" s="150"/>
      <c r="AD95" s="150"/>
      <c r="AE95" s="150" t="e">
        <f>#REF!</f>
        <v>#REF!</v>
      </c>
      <c r="AF95" s="150" t="e">
        <f>#REF!</f>
        <v>#REF!</v>
      </c>
      <c r="AG95" s="11" t="e">
        <f>#REF!</f>
        <v>#REF!</v>
      </c>
      <c r="AH95" s="11" t="e">
        <f>#REF!</f>
        <v>#REF!</v>
      </c>
      <c r="AI95" s="11" t="e">
        <f>#REF!</f>
        <v>#REF!</v>
      </c>
      <c r="AJ95" s="11" t="e">
        <f>#REF!</f>
        <v>#REF!</v>
      </c>
      <c r="AK95" s="11" t="e">
        <f>#REF!</f>
        <v>#REF!</v>
      </c>
      <c r="AL95" s="11" t="e">
        <f>#REF!</f>
        <v>#REF!</v>
      </c>
      <c r="AM95" s="11" t="e">
        <f>#REF!</f>
        <v>#REF!</v>
      </c>
      <c r="AN95" s="11" t="e">
        <f>#REF!</f>
        <v>#REF!</v>
      </c>
      <c r="AO95" s="11" t="e">
        <f>#REF!</f>
        <v>#REF!</v>
      </c>
      <c r="AP95" s="11" t="e">
        <f>#REF!</f>
        <v>#REF!</v>
      </c>
    </row>
    <row r="96" spans="1:42" x14ac:dyDescent="0.25">
      <c r="A96" s="154" t="e">
        <f>#REF!</f>
        <v>#REF!</v>
      </c>
      <c r="B96" s="154" t="e">
        <f>#REF!</f>
        <v>#REF!</v>
      </c>
      <c r="C96" s="154" t="e">
        <f>#REF!</f>
        <v>#REF!</v>
      </c>
      <c r="D96" s="154" t="e">
        <f>#REF!</f>
        <v>#REF!</v>
      </c>
      <c r="E96" s="154" t="e">
        <f>#REF!</f>
        <v>#REF!</v>
      </c>
      <c r="F96" s="154" t="e">
        <f>#REF!</f>
        <v>#REF!</v>
      </c>
      <c r="G96" s="154" t="e">
        <f>#REF!</f>
        <v>#REF!</v>
      </c>
      <c r="H96" s="154" t="e">
        <f>#REF!</f>
        <v>#REF!</v>
      </c>
      <c r="I96" s="150"/>
      <c r="J96" s="150"/>
      <c r="K96" s="150"/>
      <c r="L96" s="150"/>
      <c r="M96" s="150"/>
      <c r="N96" s="148" t="e">
        <f t="shared" si="0"/>
        <v>#REF!</v>
      </c>
      <c r="O96" s="150">
        <f t="shared" si="0"/>
        <v>0</v>
      </c>
      <c r="P96" s="150">
        <f t="shared" si="0"/>
        <v>0</v>
      </c>
      <c r="Q96" s="150"/>
      <c r="R96" s="150"/>
      <c r="S96" s="150">
        <f t="shared" si="1"/>
        <v>0</v>
      </c>
      <c r="T96" s="155" t="e">
        <f>#REF!</f>
        <v>#REF!</v>
      </c>
      <c r="U96" s="155" t="e">
        <f>#REF!</f>
        <v>#REF!</v>
      </c>
      <c r="V96" s="155" t="e">
        <f>#REF!</f>
        <v>#REF!</v>
      </c>
      <c r="W96" s="150"/>
      <c r="X96" s="150"/>
      <c r="Y96" s="150"/>
      <c r="Z96" s="150"/>
      <c r="AA96" s="148" t="e">
        <f>#REF!</f>
        <v>#REF!</v>
      </c>
      <c r="AB96" s="150"/>
      <c r="AC96" s="150"/>
      <c r="AD96" s="150"/>
      <c r="AE96" s="150" t="e">
        <f>#REF!</f>
        <v>#REF!</v>
      </c>
      <c r="AF96" s="150" t="e">
        <f>#REF!</f>
        <v>#REF!</v>
      </c>
      <c r="AG96" s="11" t="e">
        <f>#REF!</f>
        <v>#REF!</v>
      </c>
      <c r="AH96" s="11" t="e">
        <f>#REF!</f>
        <v>#REF!</v>
      </c>
      <c r="AI96" s="11" t="e">
        <f>#REF!</f>
        <v>#REF!</v>
      </c>
      <c r="AJ96" s="11" t="e">
        <f>#REF!</f>
        <v>#REF!</v>
      </c>
      <c r="AK96" s="11" t="e">
        <f>#REF!</f>
        <v>#REF!</v>
      </c>
      <c r="AL96" s="11" t="e">
        <f>#REF!</f>
        <v>#REF!</v>
      </c>
      <c r="AM96" s="11" t="e">
        <f>#REF!</f>
        <v>#REF!</v>
      </c>
      <c r="AN96" s="11" t="e">
        <f>#REF!</f>
        <v>#REF!</v>
      </c>
      <c r="AO96" s="11" t="e">
        <f>#REF!</f>
        <v>#REF!</v>
      </c>
      <c r="AP96" s="11" t="e">
        <f>#REF!</f>
        <v>#REF!</v>
      </c>
    </row>
    <row r="97" spans="1:42" x14ac:dyDescent="0.25">
      <c r="A97" s="154" t="e">
        <f>#REF!</f>
        <v>#REF!</v>
      </c>
      <c r="B97" s="154" t="e">
        <f>#REF!</f>
        <v>#REF!</v>
      </c>
      <c r="C97" s="154" t="e">
        <f>#REF!</f>
        <v>#REF!</v>
      </c>
      <c r="D97" s="154" t="e">
        <f>#REF!</f>
        <v>#REF!</v>
      </c>
      <c r="E97" s="154" t="e">
        <f>#REF!</f>
        <v>#REF!</v>
      </c>
      <c r="F97" s="154" t="e">
        <f>#REF!</f>
        <v>#REF!</v>
      </c>
      <c r="G97" s="154" t="e">
        <f>#REF!</f>
        <v>#REF!</v>
      </c>
      <c r="H97" s="154" t="e">
        <f>#REF!</f>
        <v>#REF!</v>
      </c>
      <c r="I97" s="150"/>
      <c r="J97" s="150"/>
      <c r="K97" s="150"/>
      <c r="L97" s="150"/>
      <c r="M97" s="150"/>
      <c r="N97" s="148" t="e">
        <f t="shared" si="0"/>
        <v>#REF!</v>
      </c>
      <c r="O97" s="150">
        <f t="shared" si="0"/>
        <v>0</v>
      </c>
      <c r="P97" s="150">
        <f t="shared" si="0"/>
        <v>0</v>
      </c>
      <c r="Q97" s="150"/>
      <c r="R97" s="150"/>
      <c r="S97" s="150">
        <f t="shared" si="1"/>
        <v>0</v>
      </c>
      <c r="T97" s="155" t="e">
        <f>#REF!</f>
        <v>#REF!</v>
      </c>
      <c r="U97" s="155" t="e">
        <f>#REF!</f>
        <v>#REF!</v>
      </c>
      <c r="V97" s="155" t="e">
        <f>#REF!</f>
        <v>#REF!</v>
      </c>
      <c r="W97" s="150"/>
      <c r="X97" s="150"/>
      <c r="Y97" s="150"/>
      <c r="Z97" s="150"/>
      <c r="AA97" s="148" t="e">
        <f>#REF!</f>
        <v>#REF!</v>
      </c>
      <c r="AB97" s="150"/>
      <c r="AC97" s="150"/>
      <c r="AD97" s="150"/>
      <c r="AE97" s="150" t="e">
        <f>#REF!</f>
        <v>#REF!</v>
      </c>
      <c r="AF97" s="150" t="e">
        <f>#REF!</f>
        <v>#REF!</v>
      </c>
      <c r="AG97" s="11" t="e">
        <f>#REF!</f>
        <v>#REF!</v>
      </c>
      <c r="AH97" s="11" t="e">
        <f>#REF!</f>
        <v>#REF!</v>
      </c>
      <c r="AI97" s="11" t="e">
        <f>#REF!</f>
        <v>#REF!</v>
      </c>
      <c r="AJ97" s="11" t="e">
        <f>#REF!</f>
        <v>#REF!</v>
      </c>
      <c r="AK97" s="11" t="e">
        <f>#REF!</f>
        <v>#REF!</v>
      </c>
      <c r="AL97" s="11" t="e">
        <f>#REF!</f>
        <v>#REF!</v>
      </c>
      <c r="AM97" s="11" t="e">
        <f>#REF!</f>
        <v>#REF!</v>
      </c>
      <c r="AN97" s="11" t="e">
        <f>#REF!</f>
        <v>#REF!</v>
      </c>
      <c r="AO97" s="11" t="e">
        <f>#REF!</f>
        <v>#REF!</v>
      </c>
      <c r="AP97" s="11" t="e">
        <f>#REF!</f>
        <v>#REF!</v>
      </c>
    </row>
    <row r="98" spans="1:42" x14ac:dyDescent="0.25">
      <c r="A98" s="154" t="e">
        <f>#REF!</f>
        <v>#REF!</v>
      </c>
      <c r="B98" s="154" t="e">
        <f>#REF!</f>
        <v>#REF!</v>
      </c>
      <c r="C98" s="154" t="e">
        <f>#REF!</f>
        <v>#REF!</v>
      </c>
      <c r="D98" s="154" t="e">
        <f>#REF!</f>
        <v>#REF!</v>
      </c>
      <c r="E98" s="154" t="e">
        <f>#REF!</f>
        <v>#REF!</v>
      </c>
      <c r="F98" s="154" t="e">
        <f>#REF!</f>
        <v>#REF!</v>
      </c>
      <c r="G98" s="154" t="e">
        <f>#REF!</f>
        <v>#REF!</v>
      </c>
      <c r="H98" s="154" t="e">
        <f>#REF!</f>
        <v>#REF!</v>
      </c>
      <c r="I98" s="150"/>
      <c r="J98" s="150"/>
      <c r="K98" s="150"/>
      <c r="L98" s="150"/>
      <c r="M98" s="150"/>
      <c r="N98" s="148" t="e">
        <f t="shared" si="0"/>
        <v>#REF!</v>
      </c>
      <c r="O98" s="150">
        <f t="shared" si="0"/>
        <v>0</v>
      </c>
      <c r="P98" s="150">
        <f t="shared" si="0"/>
        <v>0</v>
      </c>
      <c r="Q98" s="150"/>
      <c r="R98" s="150"/>
      <c r="S98" s="150">
        <f t="shared" si="1"/>
        <v>0</v>
      </c>
      <c r="T98" s="155" t="e">
        <f>#REF!</f>
        <v>#REF!</v>
      </c>
      <c r="U98" s="155" t="e">
        <f>#REF!</f>
        <v>#REF!</v>
      </c>
      <c r="V98" s="155" t="e">
        <f>#REF!</f>
        <v>#REF!</v>
      </c>
      <c r="W98" s="150"/>
      <c r="X98" s="150"/>
      <c r="Y98" s="150"/>
      <c r="Z98" s="150"/>
      <c r="AA98" s="148" t="e">
        <f>#REF!</f>
        <v>#REF!</v>
      </c>
      <c r="AB98" s="150"/>
      <c r="AC98" s="150"/>
      <c r="AD98" s="150"/>
      <c r="AE98" s="150" t="e">
        <f>#REF!</f>
        <v>#REF!</v>
      </c>
      <c r="AF98" s="150" t="e">
        <f>#REF!</f>
        <v>#REF!</v>
      </c>
      <c r="AG98" s="11" t="e">
        <f>#REF!</f>
        <v>#REF!</v>
      </c>
      <c r="AH98" s="11" t="e">
        <f>#REF!</f>
        <v>#REF!</v>
      </c>
      <c r="AI98" s="11" t="e">
        <f>#REF!</f>
        <v>#REF!</v>
      </c>
      <c r="AJ98" s="11" t="e">
        <f>#REF!</f>
        <v>#REF!</v>
      </c>
      <c r="AK98" s="11" t="e">
        <f>#REF!</f>
        <v>#REF!</v>
      </c>
      <c r="AL98" s="11" t="e">
        <f>#REF!</f>
        <v>#REF!</v>
      </c>
      <c r="AM98" s="11" t="e">
        <f>#REF!</f>
        <v>#REF!</v>
      </c>
      <c r="AN98" s="11" t="e">
        <f>#REF!</f>
        <v>#REF!</v>
      </c>
      <c r="AO98" s="11" t="e">
        <f>#REF!</f>
        <v>#REF!</v>
      </c>
      <c r="AP98" s="11" t="e">
        <f>#REF!</f>
        <v>#REF!</v>
      </c>
    </row>
    <row r="99" spans="1:42" x14ac:dyDescent="0.25">
      <c r="A99" s="154" t="e">
        <f>#REF!</f>
        <v>#REF!</v>
      </c>
      <c r="B99" s="154" t="e">
        <f>#REF!</f>
        <v>#REF!</v>
      </c>
      <c r="C99" s="154" t="e">
        <f>#REF!</f>
        <v>#REF!</v>
      </c>
      <c r="D99" s="154" t="e">
        <f>#REF!</f>
        <v>#REF!</v>
      </c>
      <c r="E99" s="154" t="e">
        <f>#REF!</f>
        <v>#REF!</v>
      </c>
      <c r="F99" s="154" t="e">
        <f>#REF!</f>
        <v>#REF!</v>
      </c>
      <c r="G99" s="154" t="e">
        <f>#REF!</f>
        <v>#REF!</v>
      </c>
      <c r="H99" s="154" t="e">
        <f>#REF!</f>
        <v>#REF!</v>
      </c>
      <c r="I99" s="150"/>
      <c r="J99" s="150"/>
      <c r="K99" s="150"/>
      <c r="L99" s="150"/>
      <c r="M99" s="150"/>
      <c r="N99" s="148" t="e">
        <f t="shared" si="0"/>
        <v>#REF!</v>
      </c>
      <c r="O99" s="150">
        <f t="shared" si="0"/>
        <v>0</v>
      </c>
      <c r="P99" s="150">
        <f t="shared" si="0"/>
        <v>0</v>
      </c>
      <c r="Q99" s="150"/>
      <c r="R99" s="150"/>
      <c r="S99" s="150">
        <f t="shared" si="1"/>
        <v>0</v>
      </c>
      <c r="T99" s="155" t="e">
        <f>#REF!</f>
        <v>#REF!</v>
      </c>
      <c r="U99" s="155" t="e">
        <f>#REF!</f>
        <v>#REF!</v>
      </c>
      <c r="V99" s="155" t="e">
        <f>#REF!</f>
        <v>#REF!</v>
      </c>
      <c r="W99" s="150"/>
      <c r="X99" s="150"/>
      <c r="Y99" s="150"/>
      <c r="Z99" s="150"/>
      <c r="AA99" s="148" t="e">
        <f>#REF!</f>
        <v>#REF!</v>
      </c>
      <c r="AB99" s="150"/>
      <c r="AC99" s="150"/>
      <c r="AD99" s="150"/>
      <c r="AE99" s="150" t="e">
        <f>#REF!</f>
        <v>#REF!</v>
      </c>
      <c r="AF99" s="150" t="e">
        <f>#REF!</f>
        <v>#REF!</v>
      </c>
      <c r="AG99" s="11" t="e">
        <f>#REF!</f>
        <v>#REF!</v>
      </c>
      <c r="AH99" s="11" t="e">
        <f>#REF!</f>
        <v>#REF!</v>
      </c>
      <c r="AI99" s="11" t="e">
        <f>#REF!</f>
        <v>#REF!</v>
      </c>
      <c r="AJ99" s="11" t="e">
        <f>#REF!</f>
        <v>#REF!</v>
      </c>
      <c r="AK99" s="11" t="e">
        <f>#REF!</f>
        <v>#REF!</v>
      </c>
      <c r="AL99" s="11" t="e">
        <f>#REF!</f>
        <v>#REF!</v>
      </c>
      <c r="AM99" s="11" t="e">
        <f>#REF!</f>
        <v>#REF!</v>
      </c>
      <c r="AN99" s="11" t="e">
        <f>#REF!</f>
        <v>#REF!</v>
      </c>
      <c r="AO99" s="11" t="e">
        <f>#REF!</f>
        <v>#REF!</v>
      </c>
      <c r="AP99" s="11" t="e">
        <f>#REF!</f>
        <v>#REF!</v>
      </c>
    </row>
    <row r="100" spans="1:42" x14ac:dyDescent="0.25">
      <c r="A100" s="154" t="e">
        <f>#REF!</f>
        <v>#REF!</v>
      </c>
      <c r="B100" s="154" t="e">
        <f>#REF!</f>
        <v>#REF!</v>
      </c>
      <c r="C100" s="154" t="e">
        <f>#REF!</f>
        <v>#REF!</v>
      </c>
      <c r="D100" s="154" t="e">
        <f>#REF!</f>
        <v>#REF!</v>
      </c>
      <c r="E100" s="154" t="e">
        <f>#REF!</f>
        <v>#REF!</v>
      </c>
      <c r="F100" s="154" t="e">
        <f>#REF!</f>
        <v>#REF!</v>
      </c>
      <c r="G100" s="154" t="e">
        <f>#REF!</f>
        <v>#REF!</v>
      </c>
      <c r="H100" s="154" t="e">
        <f>#REF!</f>
        <v>#REF!</v>
      </c>
      <c r="I100" s="150"/>
      <c r="J100" s="150"/>
      <c r="K100" s="150"/>
      <c r="L100" s="150"/>
      <c r="M100" s="150"/>
      <c r="N100" s="148" t="e">
        <f t="shared" ref="N100:P163" si="2">H100+K100</f>
        <v>#REF!</v>
      </c>
      <c r="O100" s="150">
        <f t="shared" si="2"/>
        <v>0</v>
      </c>
      <c r="P100" s="150">
        <f t="shared" si="2"/>
        <v>0</v>
      </c>
      <c r="Q100" s="150"/>
      <c r="R100" s="150"/>
      <c r="S100" s="150">
        <f t="shared" si="1"/>
        <v>0</v>
      </c>
      <c r="T100" s="155" t="e">
        <f>#REF!</f>
        <v>#REF!</v>
      </c>
      <c r="U100" s="155" t="e">
        <f>#REF!</f>
        <v>#REF!</v>
      </c>
      <c r="V100" s="155" t="e">
        <f>#REF!</f>
        <v>#REF!</v>
      </c>
      <c r="W100" s="150"/>
      <c r="X100" s="150"/>
      <c r="Y100" s="150"/>
      <c r="Z100" s="150"/>
      <c r="AA100" s="148" t="e">
        <f>#REF!</f>
        <v>#REF!</v>
      </c>
      <c r="AB100" s="150"/>
      <c r="AC100" s="150"/>
      <c r="AD100" s="150"/>
      <c r="AE100" s="150" t="e">
        <f>#REF!</f>
        <v>#REF!</v>
      </c>
      <c r="AF100" s="150" t="e">
        <f>#REF!</f>
        <v>#REF!</v>
      </c>
      <c r="AG100" s="11" t="e">
        <f>#REF!</f>
        <v>#REF!</v>
      </c>
      <c r="AH100" s="11" t="e">
        <f>#REF!</f>
        <v>#REF!</v>
      </c>
      <c r="AI100" s="11" t="e">
        <f>#REF!</f>
        <v>#REF!</v>
      </c>
      <c r="AJ100" s="11" t="e">
        <f>#REF!</f>
        <v>#REF!</v>
      </c>
      <c r="AK100" s="11" t="e">
        <f>#REF!</f>
        <v>#REF!</v>
      </c>
      <c r="AL100" s="11" t="e">
        <f>#REF!</f>
        <v>#REF!</v>
      </c>
      <c r="AM100" s="11" t="e">
        <f>#REF!</f>
        <v>#REF!</v>
      </c>
      <c r="AN100" s="11" t="e">
        <f>#REF!</f>
        <v>#REF!</v>
      </c>
      <c r="AO100" s="11" t="e">
        <f>#REF!</f>
        <v>#REF!</v>
      </c>
      <c r="AP100" s="11" t="e">
        <f>#REF!</f>
        <v>#REF!</v>
      </c>
    </row>
    <row r="101" spans="1:42" x14ac:dyDescent="0.25">
      <c r="A101" s="154" t="e">
        <f>#REF!</f>
        <v>#REF!</v>
      </c>
      <c r="B101" s="154" t="e">
        <f>#REF!</f>
        <v>#REF!</v>
      </c>
      <c r="C101" s="154" t="e">
        <f>#REF!</f>
        <v>#REF!</v>
      </c>
      <c r="D101" s="154" t="e">
        <f>#REF!</f>
        <v>#REF!</v>
      </c>
      <c r="E101" s="154" t="e">
        <f>#REF!</f>
        <v>#REF!</v>
      </c>
      <c r="F101" s="154" t="e">
        <f>#REF!</f>
        <v>#REF!</v>
      </c>
      <c r="G101" s="154" t="e">
        <f>#REF!</f>
        <v>#REF!</v>
      </c>
      <c r="H101" s="154" t="e">
        <f>#REF!</f>
        <v>#REF!</v>
      </c>
      <c r="I101" s="150"/>
      <c r="J101" s="150"/>
      <c r="K101" s="150"/>
      <c r="L101" s="150"/>
      <c r="M101" s="150"/>
      <c r="N101" s="148" t="e">
        <f t="shared" si="2"/>
        <v>#REF!</v>
      </c>
      <c r="O101" s="150">
        <f t="shared" si="2"/>
        <v>0</v>
      </c>
      <c r="P101" s="150">
        <f t="shared" si="2"/>
        <v>0</v>
      </c>
      <c r="Q101" s="150"/>
      <c r="R101" s="150"/>
      <c r="S101" s="150">
        <f t="shared" si="1"/>
        <v>0</v>
      </c>
      <c r="T101" s="155" t="e">
        <f>#REF!</f>
        <v>#REF!</v>
      </c>
      <c r="U101" s="155" t="e">
        <f>#REF!</f>
        <v>#REF!</v>
      </c>
      <c r="V101" s="155" t="e">
        <f>#REF!</f>
        <v>#REF!</v>
      </c>
      <c r="W101" s="150"/>
      <c r="X101" s="150"/>
      <c r="Y101" s="150"/>
      <c r="Z101" s="150"/>
      <c r="AA101" s="148" t="e">
        <f>#REF!</f>
        <v>#REF!</v>
      </c>
      <c r="AB101" s="150"/>
      <c r="AC101" s="150"/>
      <c r="AD101" s="150"/>
      <c r="AE101" s="150" t="e">
        <f>#REF!</f>
        <v>#REF!</v>
      </c>
      <c r="AF101" s="150" t="e">
        <f>#REF!</f>
        <v>#REF!</v>
      </c>
      <c r="AG101" s="11" t="e">
        <f>#REF!</f>
        <v>#REF!</v>
      </c>
      <c r="AH101" s="11" t="e">
        <f>#REF!</f>
        <v>#REF!</v>
      </c>
      <c r="AI101" s="11" t="e">
        <f>#REF!</f>
        <v>#REF!</v>
      </c>
      <c r="AJ101" s="11" t="e">
        <f>#REF!</f>
        <v>#REF!</v>
      </c>
      <c r="AK101" s="11" t="e">
        <f>#REF!</f>
        <v>#REF!</v>
      </c>
      <c r="AL101" s="11" t="e">
        <f>#REF!</f>
        <v>#REF!</v>
      </c>
      <c r="AM101" s="11" t="e">
        <f>#REF!</f>
        <v>#REF!</v>
      </c>
      <c r="AN101" s="11" t="e">
        <f>#REF!</f>
        <v>#REF!</v>
      </c>
      <c r="AO101" s="11" t="e">
        <f>#REF!</f>
        <v>#REF!</v>
      </c>
      <c r="AP101" s="11" t="e">
        <f>#REF!</f>
        <v>#REF!</v>
      </c>
    </row>
    <row r="102" spans="1:42" x14ac:dyDescent="0.25">
      <c r="A102" s="154" t="e">
        <f>#REF!</f>
        <v>#REF!</v>
      </c>
      <c r="B102" s="154" t="e">
        <f>#REF!</f>
        <v>#REF!</v>
      </c>
      <c r="C102" s="154" t="e">
        <f>#REF!</f>
        <v>#REF!</v>
      </c>
      <c r="D102" s="154" t="e">
        <f>#REF!</f>
        <v>#REF!</v>
      </c>
      <c r="E102" s="154" t="e">
        <f>#REF!</f>
        <v>#REF!</v>
      </c>
      <c r="F102" s="154" t="e">
        <f>#REF!</f>
        <v>#REF!</v>
      </c>
      <c r="G102" s="154" t="e">
        <f>#REF!</f>
        <v>#REF!</v>
      </c>
      <c r="H102" s="154" t="e">
        <f>#REF!</f>
        <v>#REF!</v>
      </c>
      <c r="I102" s="150"/>
      <c r="J102" s="150"/>
      <c r="K102" s="150"/>
      <c r="L102" s="150"/>
      <c r="M102" s="150"/>
      <c r="N102" s="148" t="e">
        <f t="shared" si="2"/>
        <v>#REF!</v>
      </c>
      <c r="O102" s="150">
        <f t="shared" si="2"/>
        <v>0</v>
      </c>
      <c r="P102" s="150">
        <f t="shared" si="2"/>
        <v>0</v>
      </c>
      <c r="Q102" s="150"/>
      <c r="R102" s="150"/>
      <c r="S102" s="150">
        <f t="shared" si="1"/>
        <v>0</v>
      </c>
      <c r="T102" s="155" t="e">
        <f>#REF!</f>
        <v>#REF!</v>
      </c>
      <c r="U102" s="155" t="e">
        <f>#REF!</f>
        <v>#REF!</v>
      </c>
      <c r="V102" s="155" t="e">
        <f>#REF!</f>
        <v>#REF!</v>
      </c>
      <c r="W102" s="150"/>
      <c r="X102" s="150"/>
      <c r="Y102" s="150"/>
      <c r="Z102" s="150"/>
      <c r="AA102" s="148" t="e">
        <f>#REF!</f>
        <v>#REF!</v>
      </c>
      <c r="AB102" s="150"/>
      <c r="AC102" s="150"/>
      <c r="AD102" s="150"/>
      <c r="AE102" s="150" t="e">
        <f>#REF!</f>
        <v>#REF!</v>
      </c>
      <c r="AF102" s="150" t="e">
        <f>#REF!</f>
        <v>#REF!</v>
      </c>
      <c r="AG102" s="11" t="e">
        <f>#REF!</f>
        <v>#REF!</v>
      </c>
      <c r="AH102" s="11" t="e">
        <f>#REF!</f>
        <v>#REF!</v>
      </c>
      <c r="AI102" s="11" t="e">
        <f>#REF!</f>
        <v>#REF!</v>
      </c>
      <c r="AJ102" s="11" t="e">
        <f>#REF!</f>
        <v>#REF!</v>
      </c>
      <c r="AK102" s="11" t="e">
        <f>#REF!</f>
        <v>#REF!</v>
      </c>
      <c r="AL102" s="11" t="e">
        <f>#REF!</f>
        <v>#REF!</v>
      </c>
      <c r="AM102" s="11" t="e">
        <f>#REF!</f>
        <v>#REF!</v>
      </c>
      <c r="AN102" s="11" t="e">
        <f>#REF!</f>
        <v>#REF!</v>
      </c>
      <c r="AO102" s="11" t="e">
        <f>#REF!</f>
        <v>#REF!</v>
      </c>
      <c r="AP102" s="11" t="e">
        <f>#REF!</f>
        <v>#REF!</v>
      </c>
    </row>
    <row r="103" spans="1:42" x14ac:dyDescent="0.25">
      <c r="A103" s="154" t="e">
        <f>#REF!</f>
        <v>#REF!</v>
      </c>
      <c r="B103" s="154" t="e">
        <f>#REF!</f>
        <v>#REF!</v>
      </c>
      <c r="C103" s="154" t="e">
        <f>#REF!</f>
        <v>#REF!</v>
      </c>
      <c r="D103" s="154" t="e">
        <f>#REF!</f>
        <v>#REF!</v>
      </c>
      <c r="E103" s="154" t="e">
        <f>#REF!</f>
        <v>#REF!</v>
      </c>
      <c r="F103" s="154" t="e">
        <f>#REF!</f>
        <v>#REF!</v>
      </c>
      <c r="G103" s="154" t="e">
        <f>#REF!</f>
        <v>#REF!</v>
      </c>
      <c r="H103" s="154" t="e">
        <f>#REF!</f>
        <v>#REF!</v>
      </c>
      <c r="I103" s="150"/>
      <c r="J103" s="150"/>
      <c r="K103" s="150"/>
      <c r="L103" s="150"/>
      <c r="M103" s="150"/>
      <c r="N103" s="148" t="e">
        <f t="shared" si="2"/>
        <v>#REF!</v>
      </c>
      <c r="O103" s="150">
        <f t="shared" si="2"/>
        <v>0</v>
      </c>
      <c r="P103" s="150">
        <f t="shared" si="2"/>
        <v>0</v>
      </c>
      <c r="Q103" s="150"/>
      <c r="R103" s="150"/>
      <c r="S103" s="150">
        <f t="shared" si="1"/>
        <v>0</v>
      </c>
      <c r="T103" s="155" t="e">
        <f>#REF!</f>
        <v>#REF!</v>
      </c>
      <c r="U103" s="155" t="e">
        <f>#REF!</f>
        <v>#REF!</v>
      </c>
      <c r="V103" s="155" t="e">
        <f>#REF!</f>
        <v>#REF!</v>
      </c>
      <c r="W103" s="150"/>
      <c r="X103" s="150"/>
      <c r="Y103" s="150"/>
      <c r="Z103" s="150"/>
      <c r="AA103" s="148" t="e">
        <f>#REF!</f>
        <v>#REF!</v>
      </c>
      <c r="AB103" s="150"/>
      <c r="AC103" s="150"/>
      <c r="AD103" s="150"/>
      <c r="AE103" s="150" t="e">
        <f>#REF!</f>
        <v>#REF!</v>
      </c>
      <c r="AF103" s="150" t="e">
        <f>#REF!</f>
        <v>#REF!</v>
      </c>
      <c r="AG103" s="11" t="e">
        <f>#REF!</f>
        <v>#REF!</v>
      </c>
      <c r="AH103" s="11" t="e">
        <f>#REF!</f>
        <v>#REF!</v>
      </c>
      <c r="AI103" s="11" t="e">
        <f>#REF!</f>
        <v>#REF!</v>
      </c>
      <c r="AJ103" s="11" t="e">
        <f>#REF!</f>
        <v>#REF!</v>
      </c>
      <c r="AK103" s="11" t="e">
        <f>#REF!</f>
        <v>#REF!</v>
      </c>
      <c r="AL103" s="11" t="e">
        <f>#REF!</f>
        <v>#REF!</v>
      </c>
      <c r="AM103" s="11" t="e">
        <f>#REF!</f>
        <v>#REF!</v>
      </c>
      <c r="AN103" s="11" t="e">
        <f>#REF!</f>
        <v>#REF!</v>
      </c>
      <c r="AO103" s="11" t="e">
        <f>#REF!</f>
        <v>#REF!</v>
      </c>
      <c r="AP103" s="11" t="e">
        <f>#REF!</f>
        <v>#REF!</v>
      </c>
    </row>
    <row r="104" spans="1:42" x14ac:dyDescent="0.25">
      <c r="A104" s="154" t="e">
        <f>#REF!</f>
        <v>#REF!</v>
      </c>
      <c r="B104" s="154" t="e">
        <f>#REF!</f>
        <v>#REF!</v>
      </c>
      <c r="C104" s="154" t="e">
        <f>#REF!</f>
        <v>#REF!</v>
      </c>
      <c r="D104" s="154" t="e">
        <f>#REF!</f>
        <v>#REF!</v>
      </c>
      <c r="E104" s="154" t="e">
        <f>#REF!</f>
        <v>#REF!</v>
      </c>
      <c r="F104" s="154" t="e">
        <f>#REF!</f>
        <v>#REF!</v>
      </c>
      <c r="G104" s="154" t="e">
        <f>#REF!</f>
        <v>#REF!</v>
      </c>
      <c r="H104" s="154" t="e">
        <f>#REF!</f>
        <v>#REF!</v>
      </c>
      <c r="I104" s="150"/>
      <c r="J104" s="150"/>
      <c r="K104" s="150"/>
      <c r="L104" s="150"/>
      <c r="M104" s="150"/>
      <c r="N104" s="148" t="e">
        <f t="shared" si="2"/>
        <v>#REF!</v>
      </c>
      <c r="O104" s="150">
        <f t="shared" si="2"/>
        <v>0</v>
      </c>
      <c r="P104" s="150">
        <f t="shared" si="2"/>
        <v>0</v>
      </c>
      <c r="Q104" s="150"/>
      <c r="R104" s="150"/>
      <c r="S104" s="150">
        <f t="shared" si="1"/>
        <v>0</v>
      </c>
      <c r="T104" s="155" t="e">
        <f>#REF!</f>
        <v>#REF!</v>
      </c>
      <c r="U104" s="155" t="e">
        <f>#REF!</f>
        <v>#REF!</v>
      </c>
      <c r="V104" s="155" t="e">
        <f>#REF!</f>
        <v>#REF!</v>
      </c>
      <c r="W104" s="150"/>
      <c r="X104" s="150"/>
      <c r="Y104" s="150"/>
      <c r="Z104" s="150"/>
      <c r="AA104" s="148" t="e">
        <f>#REF!</f>
        <v>#REF!</v>
      </c>
      <c r="AB104" s="150"/>
      <c r="AC104" s="150"/>
      <c r="AD104" s="150"/>
      <c r="AE104" s="150" t="e">
        <f>#REF!</f>
        <v>#REF!</v>
      </c>
      <c r="AF104" s="150" t="e">
        <f>#REF!</f>
        <v>#REF!</v>
      </c>
      <c r="AG104" s="11" t="e">
        <f>#REF!</f>
        <v>#REF!</v>
      </c>
      <c r="AH104" s="11" t="e">
        <f>#REF!</f>
        <v>#REF!</v>
      </c>
      <c r="AI104" s="11" t="e">
        <f>#REF!</f>
        <v>#REF!</v>
      </c>
      <c r="AJ104" s="11" t="e">
        <f>#REF!</f>
        <v>#REF!</v>
      </c>
      <c r="AK104" s="11" t="e">
        <f>#REF!</f>
        <v>#REF!</v>
      </c>
      <c r="AL104" s="11" t="e">
        <f>#REF!</f>
        <v>#REF!</v>
      </c>
      <c r="AM104" s="11" t="e">
        <f>#REF!</f>
        <v>#REF!</v>
      </c>
      <c r="AN104" s="11" t="e">
        <f>#REF!</f>
        <v>#REF!</v>
      </c>
      <c r="AO104" s="11" t="e">
        <f>#REF!</f>
        <v>#REF!</v>
      </c>
      <c r="AP104" s="11" t="e">
        <f>#REF!</f>
        <v>#REF!</v>
      </c>
    </row>
    <row r="105" spans="1:42" x14ac:dyDescent="0.25">
      <c r="A105" s="154" t="e">
        <f>#REF!</f>
        <v>#REF!</v>
      </c>
      <c r="B105" s="154" t="e">
        <f>#REF!</f>
        <v>#REF!</v>
      </c>
      <c r="C105" s="154" t="e">
        <f>#REF!</f>
        <v>#REF!</v>
      </c>
      <c r="D105" s="154" t="e">
        <f>#REF!</f>
        <v>#REF!</v>
      </c>
      <c r="E105" s="154" t="e">
        <f>#REF!</f>
        <v>#REF!</v>
      </c>
      <c r="F105" s="154" t="e">
        <f>#REF!</f>
        <v>#REF!</v>
      </c>
      <c r="G105" s="154" t="e">
        <f>#REF!</f>
        <v>#REF!</v>
      </c>
      <c r="H105" s="154" t="e">
        <f>#REF!</f>
        <v>#REF!</v>
      </c>
      <c r="I105" s="150"/>
      <c r="J105" s="150"/>
      <c r="K105" s="150"/>
      <c r="L105" s="150"/>
      <c r="M105" s="150"/>
      <c r="N105" s="148" t="e">
        <f t="shared" si="2"/>
        <v>#REF!</v>
      </c>
      <c r="O105" s="150">
        <f t="shared" si="2"/>
        <v>0</v>
      </c>
      <c r="P105" s="150">
        <f t="shared" si="2"/>
        <v>0</v>
      </c>
      <c r="Q105" s="150"/>
      <c r="R105" s="150"/>
      <c r="S105" s="150">
        <f t="shared" si="1"/>
        <v>0</v>
      </c>
      <c r="T105" s="155" t="e">
        <f>#REF!</f>
        <v>#REF!</v>
      </c>
      <c r="U105" s="155" t="e">
        <f>#REF!</f>
        <v>#REF!</v>
      </c>
      <c r="V105" s="155" t="e">
        <f>#REF!</f>
        <v>#REF!</v>
      </c>
      <c r="W105" s="150"/>
      <c r="X105" s="150"/>
      <c r="Y105" s="150"/>
      <c r="Z105" s="150"/>
      <c r="AA105" s="148" t="e">
        <f>#REF!</f>
        <v>#REF!</v>
      </c>
      <c r="AB105" s="150"/>
      <c r="AC105" s="150"/>
      <c r="AD105" s="150"/>
      <c r="AE105" s="150" t="e">
        <f>#REF!</f>
        <v>#REF!</v>
      </c>
      <c r="AF105" s="150" t="e">
        <f>#REF!</f>
        <v>#REF!</v>
      </c>
      <c r="AG105" s="11" t="e">
        <f>#REF!</f>
        <v>#REF!</v>
      </c>
      <c r="AH105" s="11" t="e">
        <f>#REF!</f>
        <v>#REF!</v>
      </c>
      <c r="AI105" s="11" t="e">
        <f>#REF!</f>
        <v>#REF!</v>
      </c>
      <c r="AJ105" s="11" t="e">
        <f>#REF!</f>
        <v>#REF!</v>
      </c>
      <c r="AK105" s="11" t="e">
        <f>#REF!</f>
        <v>#REF!</v>
      </c>
      <c r="AL105" s="11" t="e">
        <f>#REF!</f>
        <v>#REF!</v>
      </c>
      <c r="AM105" s="11" t="e">
        <f>#REF!</f>
        <v>#REF!</v>
      </c>
      <c r="AN105" s="11" t="e">
        <f>#REF!</f>
        <v>#REF!</v>
      </c>
      <c r="AO105" s="11" t="e">
        <f>#REF!</f>
        <v>#REF!</v>
      </c>
      <c r="AP105" s="11" t="e">
        <f>#REF!</f>
        <v>#REF!</v>
      </c>
    </row>
    <row r="106" spans="1:42" x14ac:dyDescent="0.25">
      <c r="A106" s="154" t="e">
        <f>#REF!</f>
        <v>#REF!</v>
      </c>
      <c r="B106" s="154" t="e">
        <f>#REF!</f>
        <v>#REF!</v>
      </c>
      <c r="C106" s="154" t="e">
        <f>#REF!</f>
        <v>#REF!</v>
      </c>
      <c r="D106" s="154" t="e">
        <f>#REF!</f>
        <v>#REF!</v>
      </c>
      <c r="E106" s="154" t="e">
        <f>#REF!</f>
        <v>#REF!</v>
      </c>
      <c r="F106" s="154" t="e">
        <f>#REF!</f>
        <v>#REF!</v>
      </c>
      <c r="G106" s="154" t="e">
        <f>#REF!</f>
        <v>#REF!</v>
      </c>
      <c r="H106" s="154" t="e">
        <f>#REF!</f>
        <v>#REF!</v>
      </c>
      <c r="I106" s="150"/>
      <c r="J106" s="150"/>
      <c r="K106" s="150"/>
      <c r="L106" s="150"/>
      <c r="M106" s="150"/>
      <c r="N106" s="148" t="e">
        <f t="shared" si="2"/>
        <v>#REF!</v>
      </c>
      <c r="O106" s="150">
        <f t="shared" si="2"/>
        <v>0</v>
      </c>
      <c r="P106" s="150">
        <f t="shared" si="2"/>
        <v>0</v>
      </c>
      <c r="Q106" s="150"/>
      <c r="R106" s="150"/>
      <c r="S106" s="150">
        <f t="shared" si="1"/>
        <v>0</v>
      </c>
      <c r="T106" s="155" t="e">
        <f>#REF!</f>
        <v>#REF!</v>
      </c>
      <c r="U106" s="155" t="e">
        <f>#REF!</f>
        <v>#REF!</v>
      </c>
      <c r="V106" s="155" t="e">
        <f>#REF!</f>
        <v>#REF!</v>
      </c>
      <c r="W106" s="150"/>
      <c r="X106" s="150"/>
      <c r="Y106" s="150"/>
      <c r="Z106" s="150"/>
      <c r="AA106" s="148" t="e">
        <f>#REF!</f>
        <v>#REF!</v>
      </c>
      <c r="AB106" s="150"/>
      <c r="AC106" s="150"/>
      <c r="AD106" s="150"/>
      <c r="AE106" s="150" t="e">
        <f>#REF!</f>
        <v>#REF!</v>
      </c>
      <c r="AF106" s="150" t="e">
        <f>#REF!</f>
        <v>#REF!</v>
      </c>
      <c r="AG106" s="11" t="e">
        <f>#REF!</f>
        <v>#REF!</v>
      </c>
      <c r="AH106" s="11" t="e">
        <f>#REF!</f>
        <v>#REF!</v>
      </c>
      <c r="AI106" s="11" t="e">
        <f>#REF!</f>
        <v>#REF!</v>
      </c>
      <c r="AJ106" s="11" t="e">
        <f>#REF!</f>
        <v>#REF!</v>
      </c>
      <c r="AK106" s="11" t="e">
        <f>#REF!</f>
        <v>#REF!</v>
      </c>
      <c r="AL106" s="11" t="e">
        <f>#REF!</f>
        <v>#REF!</v>
      </c>
      <c r="AM106" s="11" t="e">
        <f>#REF!</f>
        <v>#REF!</v>
      </c>
      <c r="AN106" s="11" t="e">
        <f>#REF!</f>
        <v>#REF!</v>
      </c>
      <c r="AO106" s="11" t="e">
        <f>#REF!</f>
        <v>#REF!</v>
      </c>
      <c r="AP106" s="11" t="e">
        <f>#REF!</f>
        <v>#REF!</v>
      </c>
    </row>
    <row r="107" spans="1:42" x14ac:dyDescent="0.25">
      <c r="A107" s="154" t="e">
        <f>#REF!</f>
        <v>#REF!</v>
      </c>
      <c r="B107" s="154" t="e">
        <f>#REF!</f>
        <v>#REF!</v>
      </c>
      <c r="C107" s="154" t="e">
        <f>#REF!</f>
        <v>#REF!</v>
      </c>
      <c r="D107" s="154" t="e">
        <f>#REF!</f>
        <v>#REF!</v>
      </c>
      <c r="E107" s="154" t="e">
        <f>#REF!</f>
        <v>#REF!</v>
      </c>
      <c r="F107" s="154" t="e">
        <f>#REF!</f>
        <v>#REF!</v>
      </c>
      <c r="G107" s="154" t="e">
        <f>#REF!</f>
        <v>#REF!</v>
      </c>
      <c r="H107" s="154" t="e">
        <f>#REF!</f>
        <v>#REF!</v>
      </c>
      <c r="I107" s="150"/>
      <c r="J107" s="150"/>
      <c r="K107" s="150"/>
      <c r="L107" s="150"/>
      <c r="M107" s="150"/>
      <c r="N107" s="148" t="e">
        <f t="shared" si="2"/>
        <v>#REF!</v>
      </c>
      <c r="O107" s="150">
        <f t="shared" si="2"/>
        <v>0</v>
      </c>
      <c r="P107" s="150">
        <f t="shared" si="2"/>
        <v>0</v>
      </c>
      <c r="Q107" s="150"/>
      <c r="R107" s="150"/>
      <c r="S107" s="150">
        <f t="shared" si="1"/>
        <v>0</v>
      </c>
      <c r="T107" s="155" t="e">
        <f>#REF!</f>
        <v>#REF!</v>
      </c>
      <c r="U107" s="155" t="e">
        <f>#REF!</f>
        <v>#REF!</v>
      </c>
      <c r="V107" s="155" t="e">
        <f>#REF!</f>
        <v>#REF!</v>
      </c>
      <c r="W107" s="150"/>
      <c r="X107" s="150"/>
      <c r="Y107" s="150"/>
      <c r="Z107" s="150"/>
      <c r="AA107" s="148" t="e">
        <f>#REF!</f>
        <v>#REF!</v>
      </c>
      <c r="AB107" s="150"/>
      <c r="AC107" s="150"/>
      <c r="AD107" s="150"/>
      <c r="AE107" s="150" t="e">
        <f>#REF!</f>
        <v>#REF!</v>
      </c>
      <c r="AF107" s="150" t="e">
        <f>#REF!</f>
        <v>#REF!</v>
      </c>
      <c r="AG107" s="11" t="e">
        <f>#REF!</f>
        <v>#REF!</v>
      </c>
      <c r="AH107" s="11" t="e">
        <f>#REF!</f>
        <v>#REF!</v>
      </c>
      <c r="AI107" s="11" t="e">
        <f>#REF!</f>
        <v>#REF!</v>
      </c>
      <c r="AJ107" s="11" t="e">
        <f>#REF!</f>
        <v>#REF!</v>
      </c>
      <c r="AK107" s="11" t="e">
        <f>#REF!</f>
        <v>#REF!</v>
      </c>
      <c r="AL107" s="11" t="e">
        <f>#REF!</f>
        <v>#REF!</v>
      </c>
      <c r="AM107" s="11" t="e">
        <f>#REF!</f>
        <v>#REF!</v>
      </c>
      <c r="AN107" s="11" t="e">
        <f>#REF!</f>
        <v>#REF!</v>
      </c>
      <c r="AO107" s="11" t="e">
        <f>#REF!</f>
        <v>#REF!</v>
      </c>
      <c r="AP107" s="11" t="e">
        <f>#REF!</f>
        <v>#REF!</v>
      </c>
    </row>
    <row r="108" spans="1:42" x14ac:dyDescent="0.25">
      <c r="A108" s="154" t="e">
        <f>#REF!</f>
        <v>#REF!</v>
      </c>
      <c r="B108" s="154" t="e">
        <f>#REF!</f>
        <v>#REF!</v>
      </c>
      <c r="C108" s="154" t="e">
        <f>#REF!</f>
        <v>#REF!</v>
      </c>
      <c r="D108" s="154" t="e">
        <f>#REF!</f>
        <v>#REF!</v>
      </c>
      <c r="E108" s="154" t="e">
        <f>#REF!</f>
        <v>#REF!</v>
      </c>
      <c r="F108" s="154" t="e">
        <f>#REF!</f>
        <v>#REF!</v>
      </c>
      <c r="G108" s="154" t="e">
        <f>#REF!</f>
        <v>#REF!</v>
      </c>
      <c r="H108" s="154" t="e">
        <f>#REF!</f>
        <v>#REF!</v>
      </c>
      <c r="I108" s="150"/>
      <c r="J108" s="150"/>
      <c r="K108" s="150"/>
      <c r="L108" s="150"/>
      <c r="M108" s="150"/>
      <c r="N108" s="148" t="e">
        <f t="shared" si="2"/>
        <v>#REF!</v>
      </c>
      <c r="O108" s="150">
        <f t="shared" si="2"/>
        <v>0</v>
      </c>
      <c r="P108" s="150">
        <f t="shared" si="2"/>
        <v>0</v>
      </c>
      <c r="Q108" s="150"/>
      <c r="R108" s="150"/>
      <c r="S108" s="150">
        <f t="shared" si="1"/>
        <v>0</v>
      </c>
      <c r="T108" s="155" t="e">
        <f>#REF!</f>
        <v>#REF!</v>
      </c>
      <c r="U108" s="155" t="e">
        <f>#REF!</f>
        <v>#REF!</v>
      </c>
      <c r="V108" s="155" t="e">
        <f>#REF!</f>
        <v>#REF!</v>
      </c>
      <c r="W108" s="150"/>
      <c r="X108" s="150"/>
      <c r="Y108" s="150"/>
      <c r="Z108" s="150"/>
      <c r="AA108" s="148" t="e">
        <f>#REF!</f>
        <v>#REF!</v>
      </c>
      <c r="AB108" s="150"/>
      <c r="AC108" s="150"/>
      <c r="AD108" s="150"/>
      <c r="AE108" s="150" t="e">
        <f>#REF!</f>
        <v>#REF!</v>
      </c>
      <c r="AF108" s="150" t="e">
        <f>#REF!</f>
        <v>#REF!</v>
      </c>
      <c r="AG108" s="11" t="e">
        <f>#REF!</f>
        <v>#REF!</v>
      </c>
      <c r="AH108" s="11" t="e">
        <f>#REF!</f>
        <v>#REF!</v>
      </c>
      <c r="AI108" s="11" t="e">
        <f>#REF!</f>
        <v>#REF!</v>
      </c>
      <c r="AJ108" s="11" t="e">
        <f>#REF!</f>
        <v>#REF!</v>
      </c>
      <c r="AK108" s="11" t="e">
        <f>#REF!</f>
        <v>#REF!</v>
      </c>
      <c r="AL108" s="11" t="e">
        <f>#REF!</f>
        <v>#REF!</v>
      </c>
      <c r="AM108" s="11" t="e">
        <f>#REF!</f>
        <v>#REF!</v>
      </c>
      <c r="AN108" s="11" t="e">
        <f>#REF!</f>
        <v>#REF!</v>
      </c>
      <c r="AO108" s="11" t="e">
        <f>#REF!</f>
        <v>#REF!</v>
      </c>
      <c r="AP108" s="11" t="e">
        <f>#REF!</f>
        <v>#REF!</v>
      </c>
    </row>
    <row r="109" spans="1:42" x14ac:dyDescent="0.25">
      <c r="A109" s="154" t="e">
        <f>#REF!</f>
        <v>#REF!</v>
      </c>
      <c r="B109" s="154" t="e">
        <f>#REF!</f>
        <v>#REF!</v>
      </c>
      <c r="C109" s="154" t="e">
        <f>#REF!</f>
        <v>#REF!</v>
      </c>
      <c r="D109" s="154" t="e">
        <f>#REF!</f>
        <v>#REF!</v>
      </c>
      <c r="E109" s="154" t="e">
        <f>#REF!</f>
        <v>#REF!</v>
      </c>
      <c r="F109" s="154" t="e">
        <f>#REF!</f>
        <v>#REF!</v>
      </c>
      <c r="G109" s="154" t="e">
        <f>#REF!</f>
        <v>#REF!</v>
      </c>
      <c r="H109" s="154" t="e">
        <f>#REF!</f>
        <v>#REF!</v>
      </c>
      <c r="I109" s="150"/>
      <c r="J109" s="150"/>
      <c r="K109" s="150"/>
      <c r="L109" s="150"/>
      <c r="M109" s="150"/>
      <c r="N109" s="148" t="e">
        <f t="shared" si="2"/>
        <v>#REF!</v>
      </c>
      <c r="O109" s="150">
        <f t="shared" si="2"/>
        <v>0</v>
      </c>
      <c r="P109" s="150">
        <f t="shared" si="2"/>
        <v>0</v>
      </c>
      <c r="Q109" s="150"/>
      <c r="R109" s="150"/>
      <c r="S109" s="150">
        <f t="shared" si="1"/>
        <v>0</v>
      </c>
      <c r="T109" s="155" t="e">
        <f>#REF!</f>
        <v>#REF!</v>
      </c>
      <c r="U109" s="155" t="e">
        <f>#REF!</f>
        <v>#REF!</v>
      </c>
      <c r="V109" s="155" t="e">
        <f>#REF!</f>
        <v>#REF!</v>
      </c>
      <c r="W109" s="150"/>
      <c r="X109" s="150"/>
      <c r="Y109" s="150"/>
      <c r="Z109" s="150"/>
      <c r="AA109" s="148" t="e">
        <f>#REF!</f>
        <v>#REF!</v>
      </c>
      <c r="AB109" s="150"/>
      <c r="AC109" s="150"/>
      <c r="AD109" s="150"/>
      <c r="AE109" s="150" t="e">
        <f>#REF!</f>
        <v>#REF!</v>
      </c>
      <c r="AF109" s="150" t="e">
        <f>#REF!</f>
        <v>#REF!</v>
      </c>
      <c r="AG109" s="11" t="e">
        <f>#REF!</f>
        <v>#REF!</v>
      </c>
      <c r="AH109" s="11" t="e">
        <f>#REF!</f>
        <v>#REF!</v>
      </c>
      <c r="AI109" s="11" t="e">
        <f>#REF!</f>
        <v>#REF!</v>
      </c>
      <c r="AJ109" s="11" t="e">
        <f>#REF!</f>
        <v>#REF!</v>
      </c>
      <c r="AK109" s="11" t="e">
        <f>#REF!</f>
        <v>#REF!</v>
      </c>
      <c r="AL109" s="11" t="e">
        <f>#REF!</f>
        <v>#REF!</v>
      </c>
      <c r="AM109" s="11" t="e">
        <f>#REF!</f>
        <v>#REF!</v>
      </c>
      <c r="AN109" s="11" t="e">
        <f>#REF!</f>
        <v>#REF!</v>
      </c>
      <c r="AO109" s="11" t="e">
        <f>#REF!</f>
        <v>#REF!</v>
      </c>
      <c r="AP109" s="11" t="e">
        <f>#REF!</f>
        <v>#REF!</v>
      </c>
    </row>
    <row r="110" spans="1:42" x14ac:dyDescent="0.25">
      <c r="A110" s="154" t="e">
        <f>#REF!</f>
        <v>#REF!</v>
      </c>
      <c r="B110" s="154" t="e">
        <f>#REF!</f>
        <v>#REF!</v>
      </c>
      <c r="C110" s="154" t="e">
        <f>#REF!</f>
        <v>#REF!</v>
      </c>
      <c r="D110" s="154" t="e">
        <f>#REF!</f>
        <v>#REF!</v>
      </c>
      <c r="E110" s="154" t="e">
        <f>#REF!</f>
        <v>#REF!</v>
      </c>
      <c r="F110" s="154" t="e">
        <f>#REF!</f>
        <v>#REF!</v>
      </c>
      <c r="G110" s="154" t="e">
        <f>#REF!</f>
        <v>#REF!</v>
      </c>
      <c r="H110" s="154" t="e">
        <f>#REF!</f>
        <v>#REF!</v>
      </c>
      <c r="I110" s="150"/>
      <c r="J110" s="150"/>
      <c r="K110" s="150"/>
      <c r="L110" s="150"/>
      <c r="M110" s="150"/>
      <c r="N110" s="148" t="e">
        <f t="shared" si="2"/>
        <v>#REF!</v>
      </c>
      <c r="O110" s="150">
        <f t="shared" si="2"/>
        <v>0</v>
      </c>
      <c r="P110" s="150">
        <f t="shared" si="2"/>
        <v>0</v>
      </c>
      <c r="Q110" s="150"/>
      <c r="R110" s="150"/>
      <c r="S110" s="150">
        <f t="shared" si="1"/>
        <v>0</v>
      </c>
      <c r="T110" s="155" t="e">
        <f>#REF!</f>
        <v>#REF!</v>
      </c>
      <c r="U110" s="155" t="e">
        <f>#REF!</f>
        <v>#REF!</v>
      </c>
      <c r="V110" s="155" t="e">
        <f>#REF!</f>
        <v>#REF!</v>
      </c>
      <c r="W110" s="150"/>
      <c r="X110" s="150"/>
      <c r="Y110" s="150"/>
      <c r="Z110" s="150"/>
      <c r="AA110" s="148" t="e">
        <f>#REF!</f>
        <v>#REF!</v>
      </c>
      <c r="AB110" s="150"/>
      <c r="AC110" s="150"/>
      <c r="AD110" s="150"/>
      <c r="AE110" s="150" t="e">
        <f>#REF!</f>
        <v>#REF!</v>
      </c>
      <c r="AF110" s="150" t="e">
        <f>#REF!</f>
        <v>#REF!</v>
      </c>
      <c r="AG110" s="11" t="e">
        <f>#REF!</f>
        <v>#REF!</v>
      </c>
      <c r="AH110" s="11" t="e">
        <f>#REF!</f>
        <v>#REF!</v>
      </c>
      <c r="AI110" s="11" t="e">
        <f>#REF!</f>
        <v>#REF!</v>
      </c>
      <c r="AJ110" s="11" t="e">
        <f>#REF!</f>
        <v>#REF!</v>
      </c>
      <c r="AK110" s="11" t="e">
        <f>#REF!</f>
        <v>#REF!</v>
      </c>
      <c r="AL110" s="11" t="e">
        <f>#REF!</f>
        <v>#REF!</v>
      </c>
      <c r="AM110" s="11" t="e">
        <f>#REF!</f>
        <v>#REF!</v>
      </c>
      <c r="AN110" s="11" t="e">
        <f>#REF!</f>
        <v>#REF!</v>
      </c>
      <c r="AO110" s="11" t="e">
        <f>#REF!</f>
        <v>#REF!</v>
      </c>
      <c r="AP110" s="11" t="e">
        <f>#REF!</f>
        <v>#REF!</v>
      </c>
    </row>
    <row r="111" spans="1:42" x14ac:dyDescent="0.25">
      <c r="A111" s="154" t="e">
        <f>#REF!</f>
        <v>#REF!</v>
      </c>
      <c r="B111" s="154" t="e">
        <f>#REF!</f>
        <v>#REF!</v>
      </c>
      <c r="C111" s="154" t="e">
        <f>#REF!</f>
        <v>#REF!</v>
      </c>
      <c r="D111" s="154" t="e">
        <f>#REF!</f>
        <v>#REF!</v>
      </c>
      <c r="E111" s="154" t="e">
        <f>#REF!</f>
        <v>#REF!</v>
      </c>
      <c r="F111" s="154" t="e">
        <f>#REF!</f>
        <v>#REF!</v>
      </c>
      <c r="G111" s="154" t="e">
        <f>#REF!</f>
        <v>#REF!</v>
      </c>
      <c r="H111" s="154" t="e">
        <f>#REF!</f>
        <v>#REF!</v>
      </c>
      <c r="I111" s="150"/>
      <c r="J111" s="150"/>
      <c r="K111" s="150"/>
      <c r="L111" s="150"/>
      <c r="M111" s="150"/>
      <c r="N111" s="148" t="e">
        <f t="shared" si="2"/>
        <v>#REF!</v>
      </c>
      <c r="O111" s="150">
        <f t="shared" si="2"/>
        <v>0</v>
      </c>
      <c r="P111" s="150">
        <f t="shared" si="2"/>
        <v>0</v>
      </c>
      <c r="Q111" s="150"/>
      <c r="R111" s="150"/>
      <c r="S111" s="150">
        <f t="shared" si="1"/>
        <v>0</v>
      </c>
      <c r="T111" s="155" t="e">
        <f>#REF!</f>
        <v>#REF!</v>
      </c>
      <c r="U111" s="155" t="e">
        <f>#REF!</f>
        <v>#REF!</v>
      </c>
      <c r="V111" s="155" t="e">
        <f>#REF!</f>
        <v>#REF!</v>
      </c>
      <c r="W111" s="150"/>
      <c r="X111" s="150"/>
      <c r="Y111" s="150"/>
      <c r="Z111" s="150"/>
      <c r="AA111" s="148" t="e">
        <f>#REF!</f>
        <v>#REF!</v>
      </c>
      <c r="AB111" s="150"/>
      <c r="AC111" s="150"/>
      <c r="AD111" s="150"/>
      <c r="AE111" s="150" t="e">
        <f>#REF!</f>
        <v>#REF!</v>
      </c>
      <c r="AF111" s="150" t="e">
        <f>#REF!</f>
        <v>#REF!</v>
      </c>
      <c r="AG111" s="11" t="e">
        <f>#REF!</f>
        <v>#REF!</v>
      </c>
      <c r="AH111" s="11" t="e">
        <f>#REF!</f>
        <v>#REF!</v>
      </c>
      <c r="AI111" s="11" t="e">
        <f>#REF!</f>
        <v>#REF!</v>
      </c>
      <c r="AJ111" s="11" t="e">
        <f>#REF!</f>
        <v>#REF!</v>
      </c>
      <c r="AK111" s="11" t="e">
        <f>#REF!</f>
        <v>#REF!</v>
      </c>
      <c r="AL111" s="11" t="e">
        <f>#REF!</f>
        <v>#REF!</v>
      </c>
      <c r="AM111" s="11" t="e">
        <f>#REF!</f>
        <v>#REF!</v>
      </c>
      <c r="AN111" s="11" t="e">
        <f>#REF!</f>
        <v>#REF!</v>
      </c>
      <c r="AO111" s="11" t="e">
        <f>#REF!</f>
        <v>#REF!</v>
      </c>
      <c r="AP111" s="11" t="e">
        <f>#REF!</f>
        <v>#REF!</v>
      </c>
    </row>
    <row r="112" spans="1:42" x14ac:dyDescent="0.25">
      <c r="A112" s="154" t="e">
        <f>#REF!</f>
        <v>#REF!</v>
      </c>
      <c r="B112" s="154" t="e">
        <f>#REF!</f>
        <v>#REF!</v>
      </c>
      <c r="C112" s="154" t="e">
        <f>#REF!</f>
        <v>#REF!</v>
      </c>
      <c r="D112" s="154" t="e">
        <f>#REF!</f>
        <v>#REF!</v>
      </c>
      <c r="E112" s="154" t="e">
        <f>#REF!</f>
        <v>#REF!</v>
      </c>
      <c r="F112" s="154" t="e">
        <f>#REF!</f>
        <v>#REF!</v>
      </c>
      <c r="G112" s="154" t="e">
        <f>#REF!</f>
        <v>#REF!</v>
      </c>
      <c r="H112" s="154" t="e">
        <f>#REF!</f>
        <v>#REF!</v>
      </c>
      <c r="I112" s="150"/>
      <c r="J112" s="150"/>
      <c r="K112" s="150"/>
      <c r="L112" s="150"/>
      <c r="M112" s="150"/>
      <c r="N112" s="148" t="e">
        <f t="shared" si="2"/>
        <v>#REF!</v>
      </c>
      <c r="O112" s="150">
        <f t="shared" si="2"/>
        <v>0</v>
      </c>
      <c r="P112" s="150">
        <f t="shared" si="2"/>
        <v>0</v>
      </c>
      <c r="Q112" s="150"/>
      <c r="R112" s="150"/>
      <c r="S112" s="150">
        <f t="shared" si="1"/>
        <v>0</v>
      </c>
      <c r="T112" s="155" t="e">
        <f>#REF!</f>
        <v>#REF!</v>
      </c>
      <c r="U112" s="155" t="e">
        <f>#REF!</f>
        <v>#REF!</v>
      </c>
      <c r="V112" s="155" t="e">
        <f>#REF!</f>
        <v>#REF!</v>
      </c>
      <c r="W112" s="150"/>
      <c r="X112" s="150"/>
      <c r="Y112" s="150"/>
      <c r="Z112" s="150"/>
      <c r="AA112" s="148" t="e">
        <f>#REF!</f>
        <v>#REF!</v>
      </c>
      <c r="AB112" s="150"/>
      <c r="AC112" s="150"/>
      <c r="AD112" s="150"/>
      <c r="AE112" s="150" t="e">
        <f>#REF!</f>
        <v>#REF!</v>
      </c>
      <c r="AF112" s="150" t="e">
        <f>#REF!</f>
        <v>#REF!</v>
      </c>
      <c r="AG112" s="11" t="e">
        <f>#REF!</f>
        <v>#REF!</v>
      </c>
      <c r="AH112" s="11" t="e">
        <f>#REF!</f>
        <v>#REF!</v>
      </c>
      <c r="AI112" s="11" t="e">
        <f>#REF!</f>
        <v>#REF!</v>
      </c>
      <c r="AJ112" s="11" t="e">
        <f>#REF!</f>
        <v>#REF!</v>
      </c>
      <c r="AK112" s="11" t="e">
        <f>#REF!</f>
        <v>#REF!</v>
      </c>
      <c r="AL112" s="11" t="e">
        <f>#REF!</f>
        <v>#REF!</v>
      </c>
      <c r="AM112" s="11" t="e">
        <f>#REF!</f>
        <v>#REF!</v>
      </c>
      <c r="AN112" s="11" t="e">
        <f>#REF!</f>
        <v>#REF!</v>
      </c>
      <c r="AO112" s="11" t="e">
        <f>#REF!</f>
        <v>#REF!</v>
      </c>
      <c r="AP112" s="11" t="e">
        <f>#REF!</f>
        <v>#REF!</v>
      </c>
    </row>
    <row r="113" spans="1:42" x14ac:dyDescent="0.25">
      <c r="A113" s="154" t="e">
        <f>#REF!</f>
        <v>#REF!</v>
      </c>
      <c r="B113" s="154" t="e">
        <f>#REF!</f>
        <v>#REF!</v>
      </c>
      <c r="C113" s="154" t="e">
        <f>#REF!</f>
        <v>#REF!</v>
      </c>
      <c r="D113" s="154" t="e">
        <f>#REF!</f>
        <v>#REF!</v>
      </c>
      <c r="E113" s="154" t="e">
        <f>#REF!</f>
        <v>#REF!</v>
      </c>
      <c r="F113" s="154" t="e">
        <f>#REF!</f>
        <v>#REF!</v>
      </c>
      <c r="G113" s="154" t="e">
        <f>#REF!</f>
        <v>#REF!</v>
      </c>
      <c r="H113" s="154" t="e">
        <f>#REF!</f>
        <v>#REF!</v>
      </c>
      <c r="I113" s="150"/>
      <c r="J113" s="150"/>
      <c r="K113" s="150"/>
      <c r="L113" s="150"/>
      <c r="M113" s="150"/>
      <c r="N113" s="148" t="e">
        <f t="shared" si="2"/>
        <v>#REF!</v>
      </c>
      <c r="O113" s="150">
        <f t="shared" si="2"/>
        <v>0</v>
      </c>
      <c r="P113" s="150">
        <f t="shared" si="2"/>
        <v>0</v>
      </c>
      <c r="Q113" s="150"/>
      <c r="R113" s="150"/>
      <c r="S113" s="150">
        <f t="shared" si="1"/>
        <v>0</v>
      </c>
      <c r="T113" s="155" t="e">
        <f>#REF!</f>
        <v>#REF!</v>
      </c>
      <c r="U113" s="155" t="e">
        <f>#REF!</f>
        <v>#REF!</v>
      </c>
      <c r="V113" s="155" t="e">
        <f>#REF!</f>
        <v>#REF!</v>
      </c>
      <c r="W113" s="150"/>
      <c r="X113" s="150"/>
      <c r="Y113" s="150"/>
      <c r="Z113" s="150"/>
      <c r="AA113" s="148" t="e">
        <f>#REF!</f>
        <v>#REF!</v>
      </c>
      <c r="AB113" s="150"/>
      <c r="AC113" s="150"/>
      <c r="AD113" s="150"/>
      <c r="AE113" s="150" t="e">
        <f>#REF!</f>
        <v>#REF!</v>
      </c>
      <c r="AF113" s="150" t="e">
        <f>#REF!</f>
        <v>#REF!</v>
      </c>
      <c r="AG113" s="11" t="e">
        <f>#REF!</f>
        <v>#REF!</v>
      </c>
      <c r="AH113" s="11" t="e">
        <f>#REF!</f>
        <v>#REF!</v>
      </c>
      <c r="AI113" s="11" t="e">
        <f>#REF!</f>
        <v>#REF!</v>
      </c>
      <c r="AJ113" s="11" t="e">
        <f>#REF!</f>
        <v>#REF!</v>
      </c>
      <c r="AK113" s="11" t="e">
        <f>#REF!</f>
        <v>#REF!</v>
      </c>
      <c r="AL113" s="11" t="e">
        <f>#REF!</f>
        <v>#REF!</v>
      </c>
      <c r="AM113" s="11" t="e">
        <f>#REF!</f>
        <v>#REF!</v>
      </c>
      <c r="AN113" s="11" t="e">
        <f>#REF!</f>
        <v>#REF!</v>
      </c>
      <c r="AO113" s="11" t="e">
        <f>#REF!</f>
        <v>#REF!</v>
      </c>
      <c r="AP113" s="11" t="e">
        <f>#REF!</f>
        <v>#REF!</v>
      </c>
    </row>
    <row r="114" spans="1:42" x14ac:dyDescent="0.25">
      <c r="A114" s="154" t="e">
        <f>#REF!</f>
        <v>#REF!</v>
      </c>
      <c r="B114" s="154" t="e">
        <f>#REF!</f>
        <v>#REF!</v>
      </c>
      <c r="C114" s="154" t="e">
        <f>#REF!</f>
        <v>#REF!</v>
      </c>
      <c r="D114" s="154" t="e">
        <f>#REF!</f>
        <v>#REF!</v>
      </c>
      <c r="E114" s="154" t="e">
        <f>#REF!</f>
        <v>#REF!</v>
      </c>
      <c r="F114" s="154" t="e">
        <f>#REF!</f>
        <v>#REF!</v>
      </c>
      <c r="G114" s="154" t="e">
        <f>#REF!</f>
        <v>#REF!</v>
      </c>
      <c r="H114" s="154" t="e">
        <f>#REF!</f>
        <v>#REF!</v>
      </c>
      <c r="I114" s="150"/>
      <c r="J114" s="150"/>
      <c r="K114" s="150"/>
      <c r="L114" s="150"/>
      <c r="M114" s="150"/>
      <c r="N114" s="148" t="e">
        <f t="shared" si="2"/>
        <v>#REF!</v>
      </c>
      <c r="O114" s="150">
        <f t="shared" si="2"/>
        <v>0</v>
      </c>
      <c r="P114" s="150">
        <f t="shared" si="2"/>
        <v>0</v>
      </c>
      <c r="Q114" s="150"/>
      <c r="R114" s="150"/>
      <c r="S114" s="150">
        <f t="shared" si="1"/>
        <v>0</v>
      </c>
      <c r="T114" s="155" t="e">
        <f>#REF!</f>
        <v>#REF!</v>
      </c>
      <c r="U114" s="155" t="e">
        <f>#REF!</f>
        <v>#REF!</v>
      </c>
      <c r="V114" s="155" t="e">
        <f>#REF!</f>
        <v>#REF!</v>
      </c>
      <c r="W114" s="150"/>
      <c r="X114" s="150"/>
      <c r="Y114" s="150"/>
      <c r="Z114" s="150"/>
      <c r="AA114" s="148" t="e">
        <f>#REF!</f>
        <v>#REF!</v>
      </c>
      <c r="AB114" s="150"/>
      <c r="AC114" s="150"/>
      <c r="AD114" s="150"/>
      <c r="AE114" s="150" t="e">
        <f>#REF!</f>
        <v>#REF!</v>
      </c>
      <c r="AF114" s="150" t="e">
        <f>#REF!</f>
        <v>#REF!</v>
      </c>
      <c r="AG114" s="11" t="e">
        <f>#REF!</f>
        <v>#REF!</v>
      </c>
      <c r="AH114" s="11" t="e">
        <f>#REF!</f>
        <v>#REF!</v>
      </c>
      <c r="AI114" s="11" t="e">
        <f>#REF!</f>
        <v>#REF!</v>
      </c>
      <c r="AJ114" s="11" t="e">
        <f>#REF!</f>
        <v>#REF!</v>
      </c>
      <c r="AK114" s="11" t="e">
        <f>#REF!</f>
        <v>#REF!</v>
      </c>
      <c r="AL114" s="11" t="e">
        <f>#REF!</f>
        <v>#REF!</v>
      </c>
      <c r="AM114" s="11" t="e">
        <f>#REF!</f>
        <v>#REF!</v>
      </c>
      <c r="AN114" s="11" t="e">
        <f>#REF!</f>
        <v>#REF!</v>
      </c>
      <c r="AO114" s="11" t="e">
        <f>#REF!</f>
        <v>#REF!</v>
      </c>
      <c r="AP114" s="11" t="e">
        <f>#REF!</f>
        <v>#REF!</v>
      </c>
    </row>
    <row r="115" spans="1:42" x14ac:dyDescent="0.25">
      <c r="A115" s="154" t="e">
        <f>#REF!</f>
        <v>#REF!</v>
      </c>
      <c r="B115" s="154" t="e">
        <f>#REF!</f>
        <v>#REF!</v>
      </c>
      <c r="C115" s="154" t="e">
        <f>#REF!</f>
        <v>#REF!</v>
      </c>
      <c r="D115" s="154" t="e">
        <f>#REF!</f>
        <v>#REF!</v>
      </c>
      <c r="E115" s="154" t="e">
        <f>#REF!</f>
        <v>#REF!</v>
      </c>
      <c r="F115" s="154" t="e">
        <f>#REF!</f>
        <v>#REF!</v>
      </c>
      <c r="G115" s="154" t="e">
        <f>#REF!</f>
        <v>#REF!</v>
      </c>
      <c r="H115" s="154" t="e">
        <f>#REF!</f>
        <v>#REF!</v>
      </c>
      <c r="I115" s="150"/>
      <c r="J115" s="150"/>
      <c r="K115" s="150"/>
      <c r="L115" s="150"/>
      <c r="M115" s="150"/>
      <c r="N115" s="148" t="e">
        <f t="shared" si="2"/>
        <v>#REF!</v>
      </c>
      <c r="O115" s="150">
        <f t="shared" si="2"/>
        <v>0</v>
      </c>
      <c r="P115" s="150">
        <f t="shared" si="2"/>
        <v>0</v>
      </c>
      <c r="Q115" s="150"/>
      <c r="R115" s="150"/>
      <c r="S115" s="150">
        <f t="shared" si="1"/>
        <v>0</v>
      </c>
      <c r="T115" s="155" t="e">
        <f>#REF!</f>
        <v>#REF!</v>
      </c>
      <c r="U115" s="155" t="e">
        <f>#REF!</f>
        <v>#REF!</v>
      </c>
      <c r="V115" s="155" t="e">
        <f>#REF!</f>
        <v>#REF!</v>
      </c>
      <c r="W115" s="150"/>
      <c r="X115" s="150"/>
      <c r="Y115" s="150"/>
      <c r="Z115" s="150"/>
      <c r="AA115" s="148" t="e">
        <f>#REF!</f>
        <v>#REF!</v>
      </c>
      <c r="AB115" s="150"/>
      <c r="AC115" s="150"/>
      <c r="AD115" s="150"/>
      <c r="AE115" s="150" t="e">
        <f>#REF!</f>
        <v>#REF!</v>
      </c>
      <c r="AF115" s="150" t="e">
        <f>#REF!</f>
        <v>#REF!</v>
      </c>
      <c r="AG115" s="11" t="e">
        <f>#REF!</f>
        <v>#REF!</v>
      </c>
      <c r="AH115" s="11" t="e">
        <f>#REF!</f>
        <v>#REF!</v>
      </c>
      <c r="AI115" s="11" t="e">
        <f>#REF!</f>
        <v>#REF!</v>
      </c>
      <c r="AJ115" s="11" t="e">
        <f>#REF!</f>
        <v>#REF!</v>
      </c>
      <c r="AK115" s="11" t="e">
        <f>#REF!</f>
        <v>#REF!</v>
      </c>
      <c r="AL115" s="11" t="e">
        <f>#REF!</f>
        <v>#REF!</v>
      </c>
      <c r="AM115" s="11" t="e">
        <f>#REF!</f>
        <v>#REF!</v>
      </c>
      <c r="AN115" s="11" t="e">
        <f>#REF!</f>
        <v>#REF!</v>
      </c>
      <c r="AO115" s="11" t="e">
        <f>#REF!</f>
        <v>#REF!</v>
      </c>
      <c r="AP115" s="11" t="e">
        <f>#REF!</f>
        <v>#REF!</v>
      </c>
    </row>
    <row r="116" spans="1:42" x14ac:dyDescent="0.25">
      <c r="A116" s="154" t="e">
        <f>#REF!</f>
        <v>#REF!</v>
      </c>
      <c r="B116" s="154" t="e">
        <f>#REF!</f>
        <v>#REF!</v>
      </c>
      <c r="C116" s="154" t="e">
        <f>#REF!</f>
        <v>#REF!</v>
      </c>
      <c r="D116" s="154" t="e">
        <f>#REF!</f>
        <v>#REF!</v>
      </c>
      <c r="E116" s="154" t="e">
        <f>#REF!</f>
        <v>#REF!</v>
      </c>
      <c r="F116" s="154" t="e">
        <f>#REF!</f>
        <v>#REF!</v>
      </c>
      <c r="G116" s="154" t="e">
        <f>#REF!</f>
        <v>#REF!</v>
      </c>
      <c r="H116" s="154" t="e">
        <f>#REF!</f>
        <v>#REF!</v>
      </c>
      <c r="I116" s="150"/>
      <c r="J116" s="150"/>
      <c r="K116" s="150"/>
      <c r="L116" s="150"/>
      <c r="M116" s="150"/>
      <c r="N116" s="148" t="e">
        <f t="shared" si="2"/>
        <v>#REF!</v>
      </c>
      <c r="O116" s="150">
        <f t="shared" si="2"/>
        <v>0</v>
      </c>
      <c r="P116" s="150">
        <f t="shared" si="2"/>
        <v>0</v>
      </c>
      <c r="Q116" s="150"/>
      <c r="R116" s="150"/>
      <c r="S116" s="150">
        <f t="shared" si="1"/>
        <v>0</v>
      </c>
      <c r="T116" s="155" t="e">
        <f>#REF!</f>
        <v>#REF!</v>
      </c>
      <c r="U116" s="155" t="e">
        <f>#REF!</f>
        <v>#REF!</v>
      </c>
      <c r="V116" s="155" t="e">
        <f>#REF!</f>
        <v>#REF!</v>
      </c>
      <c r="W116" s="150"/>
      <c r="X116" s="150"/>
      <c r="Y116" s="150"/>
      <c r="Z116" s="150"/>
      <c r="AA116" s="148" t="e">
        <f>#REF!</f>
        <v>#REF!</v>
      </c>
      <c r="AB116" s="150"/>
      <c r="AC116" s="150"/>
      <c r="AD116" s="150"/>
      <c r="AE116" s="150" t="e">
        <f>#REF!</f>
        <v>#REF!</v>
      </c>
      <c r="AF116" s="150" t="e">
        <f>#REF!</f>
        <v>#REF!</v>
      </c>
      <c r="AG116" s="11" t="e">
        <f>#REF!</f>
        <v>#REF!</v>
      </c>
      <c r="AH116" s="11" t="e">
        <f>#REF!</f>
        <v>#REF!</v>
      </c>
      <c r="AI116" s="11" t="e">
        <f>#REF!</f>
        <v>#REF!</v>
      </c>
      <c r="AJ116" s="11" t="e">
        <f>#REF!</f>
        <v>#REF!</v>
      </c>
      <c r="AK116" s="11" t="e">
        <f>#REF!</f>
        <v>#REF!</v>
      </c>
      <c r="AL116" s="11" t="e">
        <f>#REF!</f>
        <v>#REF!</v>
      </c>
      <c r="AM116" s="11" t="e">
        <f>#REF!</f>
        <v>#REF!</v>
      </c>
      <c r="AN116" s="11" t="e">
        <f>#REF!</f>
        <v>#REF!</v>
      </c>
      <c r="AO116" s="11" t="e">
        <f>#REF!</f>
        <v>#REF!</v>
      </c>
      <c r="AP116" s="11" t="e">
        <f>#REF!</f>
        <v>#REF!</v>
      </c>
    </row>
    <row r="117" spans="1:42" x14ac:dyDescent="0.25">
      <c r="A117" s="154" t="e">
        <f>#REF!</f>
        <v>#REF!</v>
      </c>
      <c r="B117" s="154" t="e">
        <f>#REF!</f>
        <v>#REF!</v>
      </c>
      <c r="C117" s="154" t="e">
        <f>#REF!</f>
        <v>#REF!</v>
      </c>
      <c r="D117" s="154" t="e">
        <f>#REF!</f>
        <v>#REF!</v>
      </c>
      <c r="E117" s="154" t="e">
        <f>#REF!</f>
        <v>#REF!</v>
      </c>
      <c r="F117" s="154" t="e">
        <f>#REF!</f>
        <v>#REF!</v>
      </c>
      <c r="G117" s="154" t="e">
        <f>#REF!</f>
        <v>#REF!</v>
      </c>
      <c r="H117" s="154" t="e">
        <f>#REF!</f>
        <v>#REF!</v>
      </c>
      <c r="I117" s="150"/>
      <c r="J117" s="150"/>
      <c r="K117" s="150"/>
      <c r="L117" s="150"/>
      <c r="M117" s="150"/>
      <c r="N117" s="148" t="e">
        <f t="shared" si="2"/>
        <v>#REF!</v>
      </c>
      <c r="O117" s="150">
        <f t="shared" si="2"/>
        <v>0</v>
      </c>
      <c r="P117" s="150">
        <f t="shared" si="2"/>
        <v>0</v>
      </c>
      <c r="Q117" s="150"/>
      <c r="R117" s="150"/>
      <c r="S117" s="150">
        <f t="shared" si="1"/>
        <v>0</v>
      </c>
      <c r="T117" s="155" t="e">
        <f>#REF!</f>
        <v>#REF!</v>
      </c>
      <c r="U117" s="155" t="e">
        <f>#REF!</f>
        <v>#REF!</v>
      </c>
      <c r="V117" s="155" t="e">
        <f>#REF!</f>
        <v>#REF!</v>
      </c>
      <c r="W117" s="150"/>
      <c r="X117" s="150"/>
      <c r="Y117" s="150"/>
      <c r="Z117" s="150"/>
      <c r="AA117" s="148" t="e">
        <f>#REF!</f>
        <v>#REF!</v>
      </c>
      <c r="AB117" s="150"/>
      <c r="AC117" s="150"/>
      <c r="AD117" s="150"/>
      <c r="AE117" s="150" t="e">
        <f>#REF!</f>
        <v>#REF!</v>
      </c>
      <c r="AF117" s="150" t="e">
        <f>#REF!</f>
        <v>#REF!</v>
      </c>
      <c r="AG117" s="11" t="e">
        <f>#REF!</f>
        <v>#REF!</v>
      </c>
      <c r="AH117" s="11" t="e">
        <f>#REF!</f>
        <v>#REF!</v>
      </c>
      <c r="AI117" s="11" t="e">
        <f>#REF!</f>
        <v>#REF!</v>
      </c>
      <c r="AJ117" s="11" t="e">
        <f>#REF!</f>
        <v>#REF!</v>
      </c>
      <c r="AK117" s="11" t="e">
        <f>#REF!</f>
        <v>#REF!</v>
      </c>
      <c r="AL117" s="11" t="e">
        <f>#REF!</f>
        <v>#REF!</v>
      </c>
      <c r="AM117" s="11" t="e">
        <f>#REF!</f>
        <v>#REF!</v>
      </c>
      <c r="AN117" s="11" t="e">
        <f>#REF!</f>
        <v>#REF!</v>
      </c>
      <c r="AO117" s="11" t="e">
        <f>#REF!</f>
        <v>#REF!</v>
      </c>
      <c r="AP117" s="11" t="e">
        <f>#REF!</f>
        <v>#REF!</v>
      </c>
    </row>
    <row r="118" spans="1:42" x14ac:dyDescent="0.25">
      <c r="A118" s="154" t="e">
        <f>#REF!</f>
        <v>#REF!</v>
      </c>
      <c r="B118" s="154" t="e">
        <f>#REF!</f>
        <v>#REF!</v>
      </c>
      <c r="C118" s="154" t="e">
        <f>#REF!</f>
        <v>#REF!</v>
      </c>
      <c r="D118" s="154" t="e">
        <f>#REF!</f>
        <v>#REF!</v>
      </c>
      <c r="E118" s="154" t="e">
        <f>#REF!</f>
        <v>#REF!</v>
      </c>
      <c r="F118" s="154" t="e">
        <f>#REF!</f>
        <v>#REF!</v>
      </c>
      <c r="G118" s="154" t="e">
        <f>#REF!</f>
        <v>#REF!</v>
      </c>
      <c r="H118" s="154" t="e">
        <f>#REF!</f>
        <v>#REF!</v>
      </c>
      <c r="I118" s="150"/>
      <c r="J118" s="150"/>
      <c r="K118" s="150"/>
      <c r="L118" s="150"/>
      <c r="M118" s="150"/>
      <c r="N118" s="148" t="e">
        <f t="shared" si="2"/>
        <v>#REF!</v>
      </c>
      <c r="O118" s="150">
        <f t="shared" si="2"/>
        <v>0</v>
      </c>
      <c r="P118" s="150">
        <f t="shared" si="2"/>
        <v>0</v>
      </c>
      <c r="Q118" s="150"/>
      <c r="R118" s="150"/>
      <c r="S118" s="150">
        <f t="shared" si="1"/>
        <v>0</v>
      </c>
      <c r="T118" s="155" t="e">
        <f>#REF!</f>
        <v>#REF!</v>
      </c>
      <c r="U118" s="155" t="e">
        <f>#REF!</f>
        <v>#REF!</v>
      </c>
      <c r="V118" s="155" t="e">
        <f>#REF!</f>
        <v>#REF!</v>
      </c>
      <c r="W118" s="150"/>
      <c r="X118" s="150"/>
      <c r="Y118" s="150"/>
      <c r="Z118" s="150"/>
      <c r="AA118" s="148" t="e">
        <f>#REF!</f>
        <v>#REF!</v>
      </c>
      <c r="AB118" s="150"/>
      <c r="AC118" s="150"/>
      <c r="AD118" s="150"/>
      <c r="AE118" s="150" t="e">
        <f>#REF!</f>
        <v>#REF!</v>
      </c>
      <c r="AF118" s="150" t="e">
        <f>#REF!</f>
        <v>#REF!</v>
      </c>
      <c r="AG118" s="11" t="e">
        <f>#REF!</f>
        <v>#REF!</v>
      </c>
      <c r="AH118" s="11" t="e">
        <f>#REF!</f>
        <v>#REF!</v>
      </c>
      <c r="AI118" s="11" t="e">
        <f>#REF!</f>
        <v>#REF!</v>
      </c>
      <c r="AJ118" s="11" t="e">
        <f>#REF!</f>
        <v>#REF!</v>
      </c>
      <c r="AK118" s="11" t="e">
        <f>#REF!</f>
        <v>#REF!</v>
      </c>
      <c r="AL118" s="11" t="e">
        <f>#REF!</f>
        <v>#REF!</v>
      </c>
      <c r="AM118" s="11" t="e">
        <f>#REF!</f>
        <v>#REF!</v>
      </c>
      <c r="AN118" s="11" t="e">
        <f>#REF!</f>
        <v>#REF!</v>
      </c>
      <c r="AO118" s="11" t="e">
        <f>#REF!</f>
        <v>#REF!</v>
      </c>
      <c r="AP118" s="11" t="e">
        <f>#REF!</f>
        <v>#REF!</v>
      </c>
    </row>
    <row r="119" spans="1:42" x14ac:dyDescent="0.25">
      <c r="A119" s="154" t="e">
        <f>#REF!</f>
        <v>#REF!</v>
      </c>
      <c r="B119" s="154" t="e">
        <f>#REF!</f>
        <v>#REF!</v>
      </c>
      <c r="C119" s="154" t="e">
        <f>#REF!</f>
        <v>#REF!</v>
      </c>
      <c r="D119" s="154" t="e">
        <f>#REF!</f>
        <v>#REF!</v>
      </c>
      <c r="E119" s="154" t="e">
        <f>#REF!</f>
        <v>#REF!</v>
      </c>
      <c r="F119" s="154" t="e">
        <f>#REF!</f>
        <v>#REF!</v>
      </c>
      <c r="G119" s="154" t="e">
        <f>#REF!</f>
        <v>#REF!</v>
      </c>
      <c r="H119" s="154" t="e">
        <f>#REF!</f>
        <v>#REF!</v>
      </c>
      <c r="I119" s="150"/>
      <c r="J119" s="150"/>
      <c r="K119" s="150"/>
      <c r="L119" s="150"/>
      <c r="M119" s="150"/>
      <c r="N119" s="148" t="e">
        <f t="shared" si="2"/>
        <v>#REF!</v>
      </c>
      <c r="O119" s="150">
        <f t="shared" si="2"/>
        <v>0</v>
      </c>
      <c r="P119" s="150">
        <f t="shared" si="2"/>
        <v>0</v>
      </c>
      <c r="Q119" s="150"/>
      <c r="R119" s="150"/>
      <c r="S119" s="150">
        <f t="shared" si="1"/>
        <v>0</v>
      </c>
      <c r="T119" s="155" t="e">
        <f>#REF!</f>
        <v>#REF!</v>
      </c>
      <c r="U119" s="155" t="e">
        <f>#REF!</f>
        <v>#REF!</v>
      </c>
      <c r="V119" s="155" t="e">
        <f>#REF!</f>
        <v>#REF!</v>
      </c>
      <c r="W119" s="150"/>
      <c r="X119" s="150"/>
      <c r="Y119" s="150"/>
      <c r="Z119" s="150"/>
      <c r="AA119" s="148" t="e">
        <f>#REF!</f>
        <v>#REF!</v>
      </c>
      <c r="AB119" s="150"/>
      <c r="AC119" s="150"/>
      <c r="AD119" s="150"/>
      <c r="AE119" s="150" t="e">
        <f>#REF!</f>
        <v>#REF!</v>
      </c>
      <c r="AF119" s="150" t="e">
        <f>#REF!</f>
        <v>#REF!</v>
      </c>
      <c r="AG119" s="11" t="e">
        <f>#REF!</f>
        <v>#REF!</v>
      </c>
      <c r="AH119" s="11" t="e">
        <f>#REF!</f>
        <v>#REF!</v>
      </c>
      <c r="AI119" s="11" t="e">
        <f>#REF!</f>
        <v>#REF!</v>
      </c>
      <c r="AJ119" s="11" t="e">
        <f>#REF!</f>
        <v>#REF!</v>
      </c>
      <c r="AK119" s="11" t="e">
        <f>#REF!</f>
        <v>#REF!</v>
      </c>
      <c r="AL119" s="11" t="e">
        <f>#REF!</f>
        <v>#REF!</v>
      </c>
      <c r="AM119" s="11" t="e">
        <f>#REF!</f>
        <v>#REF!</v>
      </c>
      <c r="AN119" s="11" t="e">
        <f>#REF!</f>
        <v>#REF!</v>
      </c>
      <c r="AO119" s="11" t="e">
        <f>#REF!</f>
        <v>#REF!</v>
      </c>
      <c r="AP119" s="11" t="e">
        <f>#REF!</f>
        <v>#REF!</v>
      </c>
    </row>
    <row r="120" spans="1:42" x14ac:dyDescent="0.25">
      <c r="A120" s="154" t="e">
        <f>#REF!</f>
        <v>#REF!</v>
      </c>
      <c r="B120" s="154" t="e">
        <f>#REF!</f>
        <v>#REF!</v>
      </c>
      <c r="C120" s="154" t="e">
        <f>#REF!</f>
        <v>#REF!</v>
      </c>
      <c r="D120" s="154" t="e">
        <f>#REF!</f>
        <v>#REF!</v>
      </c>
      <c r="E120" s="154" t="e">
        <f>#REF!</f>
        <v>#REF!</v>
      </c>
      <c r="F120" s="154" t="e">
        <f>#REF!</f>
        <v>#REF!</v>
      </c>
      <c r="G120" s="154" t="e">
        <f>#REF!</f>
        <v>#REF!</v>
      </c>
      <c r="H120" s="154" t="e">
        <f>#REF!</f>
        <v>#REF!</v>
      </c>
      <c r="I120" s="11"/>
      <c r="J120" s="11"/>
      <c r="K120" s="11"/>
      <c r="L120" s="11"/>
      <c r="M120" s="11"/>
      <c r="N120" s="154" t="e">
        <f t="shared" si="2"/>
        <v>#REF!</v>
      </c>
      <c r="O120" s="11">
        <f t="shared" si="2"/>
        <v>0</v>
      </c>
      <c r="P120" s="11">
        <f t="shared" si="2"/>
        <v>0</v>
      </c>
      <c r="Q120" s="11"/>
      <c r="R120" s="11"/>
      <c r="S120" s="11">
        <f t="shared" si="1"/>
        <v>0</v>
      </c>
      <c r="T120" s="155" t="e">
        <f>#REF!</f>
        <v>#REF!</v>
      </c>
      <c r="U120" s="155" t="e">
        <f>#REF!</f>
        <v>#REF!</v>
      </c>
      <c r="V120" s="155" t="e">
        <f>#REF!</f>
        <v>#REF!</v>
      </c>
      <c r="W120" s="11"/>
      <c r="X120" s="11"/>
      <c r="Y120" s="11"/>
      <c r="Z120" s="11"/>
      <c r="AA120" s="154" t="e">
        <f>#REF!</f>
        <v>#REF!</v>
      </c>
      <c r="AB120" s="11"/>
      <c r="AC120" s="11"/>
      <c r="AD120" s="11"/>
      <c r="AE120" s="11" t="e">
        <f>#REF!</f>
        <v>#REF!</v>
      </c>
      <c r="AF120" s="11" t="e">
        <f>#REF!</f>
        <v>#REF!</v>
      </c>
      <c r="AG120" s="11" t="e">
        <f>#REF!</f>
        <v>#REF!</v>
      </c>
      <c r="AH120" s="11" t="e">
        <f>#REF!</f>
        <v>#REF!</v>
      </c>
      <c r="AI120" s="11" t="e">
        <f>#REF!</f>
        <v>#REF!</v>
      </c>
      <c r="AJ120" s="11" t="e">
        <f>#REF!</f>
        <v>#REF!</v>
      </c>
      <c r="AK120" s="11" t="e">
        <f>#REF!</f>
        <v>#REF!</v>
      </c>
      <c r="AL120" s="11" t="e">
        <f>#REF!</f>
        <v>#REF!</v>
      </c>
      <c r="AM120" s="11" t="e">
        <f>#REF!</f>
        <v>#REF!</v>
      </c>
      <c r="AN120" s="11" t="e">
        <f>#REF!</f>
        <v>#REF!</v>
      </c>
      <c r="AO120" s="11" t="e">
        <f>#REF!</f>
        <v>#REF!</v>
      </c>
      <c r="AP120" s="11" t="e">
        <f>#REF!</f>
        <v>#REF!</v>
      </c>
    </row>
    <row r="121" spans="1:42" x14ac:dyDescent="0.25">
      <c r="A121" s="154" t="e">
        <f>#REF!</f>
        <v>#REF!</v>
      </c>
      <c r="B121" s="154" t="e">
        <f>#REF!</f>
        <v>#REF!</v>
      </c>
      <c r="C121" s="154" t="e">
        <f>#REF!</f>
        <v>#REF!</v>
      </c>
      <c r="D121" s="154" t="e">
        <f>#REF!</f>
        <v>#REF!</v>
      </c>
      <c r="E121" s="154" t="e">
        <f>#REF!</f>
        <v>#REF!</v>
      </c>
      <c r="F121" s="154" t="e">
        <f>#REF!</f>
        <v>#REF!</v>
      </c>
      <c r="G121" s="154" t="e">
        <f>#REF!</f>
        <v>#REF!</v>
      </c>
      <c r="H121" s="154" t="e">
        <f>#REF!</f>
        <v>#REF!</v>
      </c>
      <c r="I121" s="11"/>
      <c r="J121" s="11"/>
      <c r="K121" s="11"/>
      <c r="L121" s="11"/>
      <c r="M121" s="11"/>
      <c r="N121" s="154" t="e">
        <f t="shared" si="2"/>
        <v>#REF!</v>
      </c>
      <c r="O121" s="11">
        <f t="shared" si="2"/>
        <v>0</v>
      </c>
      <c r="P121" s="11">
        <f t="shared" si="2"/>
        <v>0</v>
      </c>
      <c r="Q121" s="11"/>
      <c r="R121" s="11"/>
      <c r="S121" s="11">
        <f t="shared" si="1"/>
        <v>0</v>
      </c>
      <c r="T121" s="155" t="e">
        <f>#REF!</f>
        <v>#REF!</v>
      </c>
      <c r="U121" s="155" t="e">
        <f>#REF!</f>
        <v>#REF!</v>
      </c>
      <c r="V121" s="155" t="e">
        <f>#REF!</f>
        <v>#REF!</v>
      </c>
      <c r="W121" s="11"/>
      <c r="X121" s="11"/>
      <c r="Y121" s="11"/>
      <c r="Z121" s="11"/>
      <c r="AA121" s="154" t="e">
        <f>#REF!</f>
        <v>#REF!</v>
      </c>
      <c r="AB121" s="11"/>
      <c r="AC121" s="11"/>
      <c r="AD121" s="11"/>
      <c r="AE121" s="11" t="e">
        <f>#REF!</f>
        <v>#REF!</v>
      </c>
      <c r="AF121" s="11" t="e">
        <f>#REF!</f>
        <v>#REF!</v>
      </c>
      <c r="AG121" s="11" t="e">
        <f>#REF!</f>
        <v>#REF!</v>
      </c>
      <c r="AH121" s="11" t="e">
        <f>#REF!</f>
        <v>#REF!</v>
      </c>
      <c r="AI121" s="11" t="e">
        <f>#REF!</f>
        <v>#REF!</v>
      </c>
      <c r="AJ121" s="11" t="e">
        <f>#REF!</f>
        <v>#REF!</v>
      </c>
      <c r="AK121" s="11" t="e">
        <f>#REF!</f>
        <v>#REF!</v>
      </c>
      <c r="AL121" s="11" t="e">
        <f>#REF!</f>
        <v>#REF!</v>
      </c>
      <c r="AM121" s="11" t="e">
        <f>#REF!</f>
        <v>#REF!</v>
      </c>
      <c r="AN121" s="11" t="e">
        <f>#REF!</f>
        <v>#REF!</v>
      </c>
      <c r="AO121" s="11" t="e">
        <f>#REF!</f>
        <v>#REF!</v>
      </c>
      <c r="AP121" s="11" t="e">
        <f>#REF!</f>
        <v>#REF!</v>
      </c>
    </row>
    <row r="122" spans="1:42" x14ac:dyDescent="0.25">
      <c r="A122" s="154" t="e">
        <f>#REF!</f>
        <v>#REF!</v>
      </c>
      <c r="B122" s="154" t="e">
        <f>#REF!</f>
        <v>#REF!</v>
      </c>
      <c r="C122" s="154" t="e">
        <f>#REF!</f>
        <v>#REF!</v>
      </c>
      <c r="D122" s="154" t="e">
        <f>#REF!</f>
        <v>#REF!</v>
      </c>
      <c r="E122" s="154" t="e">
        <f>#REF!</f>
        <v>#REF!</v>
      </c>
      <c r="F122" s="154" t="e">
        <f>#REF!</f>
        <v>#REF!</v>
      </c>
      <c r="G122" s="154" t="e">
        <f>#REF!</f>
        <v>#REF!</v>
      </c>
      <c r="H122" s="154" t="e">
        <f>#REF!</f>
        <v>#REF!</v>
      </c>
      <c r="I122" s="11"/>
      <c r="J122" s="11"/>
      <c r="K122" s="11"/>
      <c r="L122" s="11"/>
      <c r="M122" s="11"/>
      <c r="N122" s="154" t="e">
        <f t="shared" si="2"/>
        <v>#REF!</v>
      </c>
      <c r="O122" s="11">
        <f t="shared" si="2"/>
        <v>0</v>
      </c>
      <c r="P122" s="11">
        <f t="shared" si="2"/>
        <v>0</v>
      </c>
      <c r="Q122" s="11"/>
      <c r="R122" s="11"/>
      <c r="S122" s="11">
        <f t="shared" si="1"/>
        <v>0</v>
      </c>
      <c r="T122" s="155" t="e">
        <f>#REF!</f>
        <v>#REF!</v>
      </c>
      <c r="U122" s="155" t="e">
        <f>#REF!</f>
        <v>#REF!</v>
      </c>
      <c r="V122" s="155" t="e">
        <f>#REF!</f>
        <v>#REF!</v>
      </c>
      <c r="W122" s="11"/>
      <c r="X122" s="11"/>
      <c r="Y122" s="11"/>
      <c r="Z122" s="11"/>
      <c r="AA122" s="154" t="e">
        <f>#REF!</f>
        <v>#REF!</v>
      </c>
      <c r="AB122" s="11"/>
      <c r="AC122" s="11"/>
      <c r="AD122" s="11"/>
      <c r="AE122" s="11" t="e">
        <f>#REF!</f>
        <v>#REF!</v>
      </c>
      <c r="AF122" s="11" t="e">
        <f>#REF!</f>
        <v>#REF!</v>
      </c>
      <c r="AG122" s="11" t="e">
        <f>#REF!</f>
        <v>#REF!</v>
      </c>
      <c r="AH122" s="11" t="e">
        <f>#REF!</f>
        <v>#REF!</v>
      </c>
      <c r="AI122" s="11" t="e">
        <f>#REF!</f>
        <v>#REF!</v>
      </c>
      <c r="AJ122" s="11" t="e">
        <f>#REF!</f>
        <v>#REF!</v>
      </c>
      <c r="AK122" s="11" t="e">
        <f>#REF!</f>
        <v>#REF!</v>
      </c>
      <c r="AL122" s="11" t="e">
        <f>#REF!</f>
        <v>#REF!</v>
      </c>
      <c r="AM122" s="11" t="e">
        <f>#REF!</f>
        <v>#REF!</v>
      </c>
      <c r="AN122" s="11" t="e">
        <f>#REF!</f>
        <v>#REF!</v>
      </c>
      <c r="AO122" s="11" t="e">
        <f>#REF!</f>
        <v>#REF!</v>
      </c>
      <c r="AP122" s="11" t="e">
        <f>#REF!</f>
        <v>#REF!</v>
      </c>
    </row>
    <row r="123" spans="1:42" x14ac:dyDescent="0.25">
      <c r="A123" s="154" t="e">
        <f>#REF!</f>
        <v>#REF!</v>
      </c>
      <c r="B123" s="154" t="e">
        <f>#REF!</f>
        <v>#REF!</v>
      </c>
      <c r="C123" s="154" t="e">
        <f>#REF!</f>
        <v>#REF!</v>
      </c>
      <c r="D123" s="154" t="e">
        <f>#REF!</f>
        <v>#REF!</v>
      </c>
      <c r="E123" s="154" t="e">
        <f>#REF!</f>
        <v>#REF!</v>
      </c>
      <c r="F123" s="154" t="e">
        <f>#REF!</f>
        <v>#REF!</v>
      </c>
      <c r="G123" s="154" t="e">
        <f>#REF!</f>
        <v>#REF!</v>
      </c>
      <c r="H123" s="154" t="e">
        <f>#REF!</f>
        <v>#REF!</v>
      </c>
      <c r="I123" s="11"/>
      <c r="J123" s="11"/>
      <c r="K123" s="11"/>
      <c r="L123" s="11"/>
      <c r="M123" s="11"/>
      <c r="N123" s="154" t="e">
        <f t="shared" si="2"/>
        <v>#REF!</v>
      </c>
      <c r="O123" s="11">
        <f t="shared" si="2"/>
        <v>0</v>
      </c>
      <c r="P123" s="11">
        <f t="shared" si="2"/>
        <v>0</v>
      </c>
      <c r="Q123" s="11"/>
      <c r="R123" s="11"/>
      <c r="S123" s="11">
        <f t="shared" si="1"/>
        <v>0</v>
      </c>
      <c r="T123" s="155" t="e">
        <f>#REF!</f>
        <v>#REF!</v>
      </c>
      <c r="U123" s="155" t="e">
        <f>#REF!</f>
        <v>#REF!</v>
      </c>
      <c r="V123" s="155" t="e">
        <f>#REF!</f>
        <v>#REF!</v>
      </c>
      <c r="W123" s="11"/>
      <c r="X123" s="11"/>
      <c r="Y123" s="11"/>
      <c r="Z123" s="11"/>
      <c r="AA123" s="154" t="e">
        <f>#REF!</f>
        <v>#REF!</v>
      </c>
      <c r="AB123" s="11"/>
      <c r="AC123" s="11"/>
      <c r="AD123" s="11"/>
      <c r="AE123" s="11" t="e">
        <f>#REF!</f>
        <v>#REF!</v>
      </c>
      <c r="AF123" s="11" t="e">
        <f>#REF!</f>
        <v>#REF!</v>
      </c>
      <c r="AG123" s="11" t="e">
        <f>#REF!</f>
        <v>#REF!</v>
      </c>
      <c r="AH123" s="11" t="e">
        <f>#REF!</f>
        <v>#REF!</v>
      </c>
      <c r="AI123" s="11" t="e">
        <f>#REF!</f>
        <v>#REF!</v>
      </c>
      <c r="AJ123" s="11" t="e">
        <f>#REF!</f>
        <v>#REF!</v>
      </c>
      <c r="AK123" s="11" t="e">
        <f>#REF!</f>
        <v>#REF!</v>
      </c>
      <c r="AL123" s="11" t="e">
        <f>#REF!</f>
        <v>#REF!</v>
      </c>
      <c r="AM123" s="11" t="e">
        <f>#REF!</f>
        <v>#REF!</v>
      </c>
      <c r="AN123" s="11" t="e">
        <f>#REF!</f>
        <v>#REF!</v>
      </c>
      <c r="AO123" s="11" t="e">
        <f>#REF!</f>
        <v>#REF!</v>
      </c>
      <c r="AP123" s="11" t="e">
        <f>#REF!</f>
        <v>#REF!</v>
      </c>
    </row>
    <row r="124" spans="1:42" x14ac:dyDescent="0.25">
      <c r="A124" s="154" t="e">
        <f>#REF!</f>
        <v>#REF!</v>
      </c>
      <c r="B124" s="154" t="e">
        <f>#REF!</f>
        <v>#REF!</v>
      </c>
      <c r="C124" s="154" t="e">
        <f>#REF!</f>
        <v>#REF!</v>
      </c>
      <c r="D124" s="154" t="e">
        <f>#REF!</f>
        <v>#REF!</v>
      </c>
      <c r="E124" s="154" t="e">
        <f>#REF!</f>
        <v>#REF!</v>
      </c>
      <c r="F124" s="154" t="e">
        <f>#REF!</f>
        <v>#REF!</v>
      </c>
      <c r="G124" s="154" t="e">
        <f>#REF!</f>
        <v>#REF!</v>
      </c>
      <c r="H124" s="154" t="e">
        <f>#REF!</f>
        <v>#REF!</v>
      </c>
      <c r="I124" s="11"/>
      <c r="J124" s="11"/>
      <c r="K124" s="11"/>
      <c r="L124" s="11"/>
      <c r="M124" s="11"/>
      <c r="N124" s="154" t="e">
        <f t="shared" si="2"/>
        <v>#REF!</v>
      </c>
      <c r="O124" s="11">
        <f t="shared" si="2"/>
        <v>0</v>
      </c>
      <c r="P124" s="11">
        <f t="shared" si="2"/>
        <v>0</v>
      </c>
      <c r="Q124" s="11"/>
      <c r="R124" s="11"/>
      <c r="S124" s="11">
        <f t="shared" si="1"/>
        <v>0</v>
      </c>
      <c r="T124" s="155" t="e">
        <f>#REF!</f>
        <v>#REF!</v>
      </c>
      <c r="U124" s="155" t="e">
        <f>#REF!</f>
        <v>#REF!</v>
      </c>
      <c r="V124" s="155" t="e">
        <f>#REF!</f>
        <v>#REF!</v>
      </c>
      <c r="W124" s="11"/>
      <c r="X124" s="11"/>
      <c r="Y124" s="11"/>
      <c r="Z124" s="11"/>
      <c r="AA124" s="154" t="e">
        <f>#REF!</f>
        <v>#REF!</v>
      </c>
      <c r="AB124" s="11"/>
      <c r="AC124" s="11"/>
      <c r="AD124" s="11"/>
      <c r="AE124" s="11" t="e">
        <f>#REF!</f>
        <v>#REF!</v>
      </c>
      <c r="AF124" s="11" t="e">
        <f>#REF!</f>
        <v>#REF!</v>
      </c>
      <c r="AG124" s="11" t="e">
        <f>#REF!</f>
        <v>#REF!</v>
      </c>
      <c r="AH124" s="11" t="e">
        <f>#REF!</f>
        <v>#REF!</v>
      </c>
      <c r="AI124" s="11" t="e">
        <f>#REF!</f>
        <v>#REF!</v>
      </c>
      <c r="AJ124" s="11" t="e">
        <f>#REF!</f>
        <v>#REF!</v>
      </c>
      <c r="AK124" s="11" t="e">
        <f>#REF!</f>
        <v>#REF!</v>
      </c>
      <c r="AL124" s="11" t="e">
        <f>#REF!</f>
        <v>#REF!</v>
      </c>
      <c r="AM124" s="11" t="e">
        <f>#REF!</f>
        <v>#REF!</v>
      </c>
      <c r="AN124" s="11" t="e">
        <f>#REF!</f>
        <v>#REF!</v>
      </c>
      <c r="AO124" s="11" t="e">
        <f>#REF!</f>
        <v>#REF!</v>
      </c>
      <c r="AP124" s="11" t="e">
        <f>#REF!</f>
        <v>#REF!</v>
      </c>
    </row>
    <row r="125" spans="1:42" x14ac:dyDescent="0.25">
      <c r="A125" s="154" t="e">
        <f>#REF!</f>
        <v>#REF!</v>
      </c>
      <c r="B125" s="154" t="e">
        <f>#REF!</f>
        <v>#REF!</v>
      </c>
      <c r="C125" s="154" t="e">
        <f>#REF!</f>
        <v>#REF!</v>
      </c>
      <c r="D125" s="154" t="e">
        <f>#REF!</f>
        <v>#REF!</v>
      </c>
      <c r="E125" s="154" t="e">
        <f>#REF!</f>
        <v>#REF!</v>
      </c>
      <c r="F125" s="154" t="e">
        <f>#REF!</f>
        <v>#REF!</v>
      </c>
      <c r="G125" s="154" t="e">
        <f>#REF!</f>
        <v>#REF!</v>
      </c>
      <c r="H125" s="154" t="e">
        <f>#REF!</f>
        <v>#REF!</v>
      </c>
      <c r="I125" s="11"/>
      <c r="J125" s="11"/>
      <c r="K125" s="11"/>
      <c r="L125" s="11"/>
      <c r="M125" s="11"/>
      <c r="N125" s="154" t="e">
        <f t="shared" si="2"/>
        <v>#REF!</v>
      </c>
      <c r="O125" s="11">
        <f t="shared" si="2"/>
        <v>0</v>
      </c>
      <c r="P125" s="11">
        <f t="shared" si="2"/>
        <v>0</v>
      </c>
      <c r="Q125" s="11"/>
      <c r="R125" s="11"/>
      <c r="S125" s="11">
        <f t="shared" si="1"/>
        <v>0</v>
      </c>
      <c r="T125" s="155" t="e">
        <f>#REF!</f>
        <v>#REF!</v>
      </c>
      <c r="U125" s="155" t="e">
        <f>#REF!</f>
        <v>#REF!</v>
      </c>
      <c r="V125" s="155" t="e">
        <f>#REF!</f>
        <v>#REF!</v>
      </c>
      <c r="W125" s="11"/>
      <c r="X125" s="11"/>
      <c r="Y125" s="11"/>
      <c r="Z125" s="11"/>
      <c r="AA125" s="154" t="e">
        <f>#REF!</f>
        <v>#REF!</v>
      </c>
      <c r="AB125" s="11"/>
      <c r="AC125" s="11"/>
      <c r="AD125" s="11"/>
      <c r="AE125" s="11" t="e">
        <f>#REF!</f>
        <v>#REF!</v>
      </c>
      <c r="AF125" s="11" t="e">
        <f>#REF!</f>
        <v>#REF!</v>
      </c>
      <c r="AG125" s="11" t="e">
        <f>#REF!</f>
        <v>#REF!</v>
      </c>
      <c r="AH125" s="11" t="e">
        <f>#REF!</f>
        <v>#REF!</v>
      </c>
      <c r="AI125" s="11" t="e">
        <f>#REF!</f>
        <v>#REF!</v>
      </c>
      <c r="AJ125" s="11" t="e">
        <f>#REF!</f>
        <v>#REF!</v>
      </c>
      <c r="AK125" s="11" t="e">
        <f>#REF!</f>
        <v>#REF!</v>
      </c>
      <c r="AL125" s="11" t="e">
        <f>#REF!</f>
        <v>#REF!</v>
      </c>
      <c r="AM125" s="11" t="e">
        <f>#REF!</f>
        <v>#REF!</v>
      </c>
      <c r="AN125" s="11" t="e">
        <f>#REF!</f>
        <v>#REF!</v>
      </c>
      <c r="AO125" s="11" t="e">
        <f>#REF!</f>
        <v>#REF!</v>
      </c>
      <c r="AP125" s="11" t="e">
        <f>#REF!</f>
        <v>#REF!</v>
      </c>
    </row>
    <row r="126" spans="1:42" x14ac:dyDescent="0.25">
      <c r="A126" s="154" t="e">
        <f>#REF!</f>
        <v>#REF!</v>
      </c>
      <c r="B126" s="154" t="e">
        <f>#REF!</f>
        <v>#REF!</v>
      </c>
      <c r="C126" s="154" t="e">
        <f>#REF!</f>
        <v>#REF!</v>
      </c>
      <c r="D126" s="154" t="e">
        <f>#REF!</f>
        <v>#REF!</v>
      </c>
      <c r="E126" s="154" t="e">
        <f>#REF!</f>
        <v>#REF!</v>
      </c>
      <c r="F126" s="154" t="e">
        <f>#REF!</f>
        <v>#REF!</v>
      </c>
      <c r="G126" s="154" t="e">
        <f>#REF!</f>
        <v>#REF!</v>
      </c>
      <c r="H126" s="154" t="e">
        <f>#REF!</f>
        <v>#REF!</v>
      </c>
      <c r="I126" s="11"/>
      <c r="J126" s="11"/>
      <c r="K126" s="11"/>
      <c r="L126" s="11"/>
      <c r="M126" s="11"/>
      <c r="N126" s="154" t="e">
        <f t="shared" si="2"/>
        <v>#REF!</v>
      </c>
      <c r="O126" s="11">
        <f t="shared" si="2"/>
        <v>0</v>
      </c>
      <c r="P126" s="11">
        <f t="shared" si="2"/>
        <v>0</v>
      </c>
      <c r="Q126" s="11"/>
      <c r="R126" s="11"/>
      <c r="S126" s="11">
        <f t="shared" si="1"/>
        <v>0</v>
      </c>
      <c r="T126" s="155" t="e">
        <f>#REF!</f>
        <v>#REF!</v>
      </c>
      <c r="U126" s="155" t="e">
        <f>#REF!</f>
        <v>#REF!</v>
      </c>
      <c r="V126" s="155" t="e">
        <f>#REF!</f>
        <v>#REF!</v>
      </c>
      <c r="W126" s="11"/>
      <c r="X126" s="11"/>
      <c r="Y126" s="11"/>
      <c r="Z126" s="11"/>
      <c r="AA126" s="154" t="e">
        <f>#REF!</f>
        <v>#REF!</v>
      </c>
      <c r="AB126" s="11"/>
      <c r="AC126" s="11"/>
      <c r="AD126" s="11"/>
      <c r="AE126" s="11" t="e">
        <f>#REF!</f>
        <v>#REF!</v>
      </c>
      <c r="AF126" s="11" t="e">
        <f>#REF!</f>
        <v>#REF!</v>
      </c>
      <c r="AG126" s="11" t="e">
        <f>#REF!</f>
        <v>#REF!</v>
      </c>
      <c r="AH126" s="11" t="e">
        <f>#REF!</f>
        <v>#REF!</v>
      </c>
      <c r="AI126" s="11" t="e">
        <f>#REF!</f>
        <v>#REF!</v>
      </c>
      <c r="AJ126" s="11" t="e">
        <f>#REF!</f>
        <v>#REF!</v>
      </c>
      <c r="AK126" s="11" t="e">
        <f>#REF!</f>
        <v>#REF!</v>
      </c>
      <c r="AL126" s="11" t="e">
        <f>#REF!</f>
        <v>#REF!</v>
      </c>
      <c r="AM126" s="11" t="e">
        <f>#REF!</f>
        <v>#REF!</v>
      </c>
      <c r="AN126" s="11" t="e">
        <f>#REF!</f>
        <v>#REF!</v>
      </c>
      <c r="AO126" s="11" t="e">
        <f>#REF!</f>
        <v>#REF!</v>
      </c>
      <c r="AP126" s="11" t="e">
        <f>#REF!</f>
        <v>#REF!</v>
      </c>
    </row>
    <row r="127" spans="1:42" x14ac:dyDescent="0.25">
      <c r="A127" s="154" t="e">
        <f>#REF!</f>
        <v>#REF!</v>
      </c>
      <c r="B127" s="154" t="e">
        <f>#REF!</f>
        <v>#REF!</v>
      </c>
      <c r="C127" s="154" t="e">
        <f>#REF!</f>
        <v>#REF!</v>
      </c>
      <c r="D127" s="154" t="e">
        <f>#REF!</f>
        <v>#REF!</v>
      </c>
      <c r="E127" s="154" t="e">
        <f>#REF!</f>
        <v>#REF!</v>
      </c>
      <c r="F127" s="154" t="e">
        <f>#REF!</f>
        <v>#REF!</v>
      </c>
      <c r="G127" s="154" t="e">
        <f>#REF!</f>
        <v>#REF!</v>
      </c>
      <c r="H127" s="154" t="e">
        <f>#REF!</f>
        <v>#REF!</v>
      </c>
      <c r="I127" s="11"/>
      <c r="J127" s="11"/>
      <c r="K127" s="11"/>
      <c r="L127" s="11"/>
      <c r="M127" s="11"/>
      <c r="N127" s="154" t="e">
        <f t="shared" si="2"/>
        <v>#REF!</v>
      </c>
      <c r="O127" s="11">
        <f t="shared" si="2"/>
        <v>0</v>
      </c>
      <c r="P127" s="11">
        <f t="shared" si="2"/>
        <v>0</v>
      </c>
      <c r="Q127" s="11"/>
      <c r="R127" s="11"/>
      <c r="S127" s="11">
        <f t="shared" si="1"/>
        <v>0</v>
      </c>
      <c r="T127" s="155" t="e">
        <f>#REF!</f>
        <v>#REF!</v>
      </c>
      <c r="U127" s="155" t="e">
        <f>#REF!</f>
        <v>#REF!</v>
      </c>
      <c r="V127" s="155" t="e">
        <f>#REF!</f>
        <v>#REF!</v>
      </c>
      <c r="W127" s="11"/>
      <c r="X127" s="11"/>
      <c r="Y127" s="11"/>
      <c r="Z127" s="11"/>
      <c r="AA127" s="154" t="e">
        <f>#REF!</f>
        <v>#REF!</v>
      </c>
      <c r="AB127" s="11"/>
      <c r="AC127" s="11"/>
      <c r="AD127" s="11"/>
      <c r="AE127" s="11" t="e">
        <f>#REF!</f>
        <v>#REF!</v>
      </c>
      <c r="AF127" s="11" t="e">
        <f>#REF!</f>
        <v>#REF!</v>
      </c>
      <c r="AG127" s="11" t="e">
        <f>#REF!</f>
        <v>#REF!</v>
      </c>
      <c r="AH127" s="11" t="e">
        <f>#REF!</f>
        <v>#REF!</v>
      </c>
      <c r="AI127" s="11" t="e">
        <f>#REF!</f>
        <v>#REF!</v>
      </c>
      <c r="AJ127" s="11" t="e">
        <f>#REF!</f>
        <v>#REF!</v>
      </c>
      <c r="AK127" s="11" t="e">
        <f>#REF!</f>
        <v>#REF!</v>
      </c>
      <c r="AL127" s="11" t="e">
        <f>#REF!</f>
        <v>#REF!</v>
      </c>
      <c r="AM127" s="11" t="e">
        <f>#REF!</f>
        <v>#REF!</v>
      </c>
      <c r="AN127" s="11" t="e">
        <f>#REF!</f>
        <v>#REF!</v>
      </c>
      <c r="AO127" s="11" t="e">
        <f>#REF!</f>
        <v>#REF!</v>
      </c>
      <c r="AP127" s="11" t="e">
        <f>#REF!</f>
        <v>#REF!</v>
      </c>
    </row>
    <row r="128" spans="1:42" x14ac:dyDescent="0.25">
      <c r="A128" s="154" t="e">
        <f>#REF!</f>
        <v>#REF!</v>
      </c>
      <c r="B128" s="154" t="e">
        <f>#REF!</f>
        <v>#REF!</v>
      </c>
      <c r="C128" s="154" t="e">
        <f>#REF!</f>
        <v>#REF!</v>
      </c>
      <c r="D128" s="154" t="e">
        <f>#REF!</f>
        <v>#REF!</v>
      </c>
      <c r="E128" s="154" t="e">
        <f>#REF!</f>
        <v>#REF!</v>
      </c>
      <c r="F128" s="154" t="e">
        <f>#REF!</f>
        <v>#REF!</v>
      </c>
      <c r="G128" s="154" t="e">
        <f>#REF!</f>
        <v>#REF!</v>
      </c>
      <c r="H128" s="154" t="e">
        <f>#REF!</f>
        <v>#REF!</v>
      </c>
      <c r="I128" s="11"/>
      <c r="J128" s="11"/>
      <c r="K128" s="11"/>
      <c r="L128" s="11"/>
      <c r="M128" s="11"/>
      <c r="N128" s="154" t="e">
        <f t="shared" si="2"/>
        <v>#REF!</v>
      </c>
      <c r="O128" s="11">
        <f t="shared" si="2"/>
        <v>0</v>
      </c>
      <c r="P128" s="11">
        <f t="shared" si="2"/>
        <v>0</v>
      </c>
      <c r="Q128" s="11"/>
      <c r="R128" s="11"/>
      <c r="S128" s="11">
        <f t="shared" si="1"/>
        <v>0</v>
      </c>
      <c r="T128" s="155" t="e">
        <f>#REF!</f>
        <v>#REF!</v>
      </c>
      <c r="U128" s="155" t="e">
        <f>#REF!</f>
        <v>#REF!</v>
      </c>
      <c r="V128" s="155" t="e">
        <f>#REF!</f>
        <v>#REF!</v>
      </c>
      <c r="W128" s="11"/>
      <c r="X128" s="11"/>
      <c r="Y128" s="11"/>
      <c r="Z128" s="11"/>
      <c r="AA128" s="154" t="e">
        <f>#REF!</f>
        <v>#REF!</v>
      </c>
      <c r="AB128" s="11"/>
      <c r="AC128" s="11"/>
      <c r="AD128" s="11"/>
      <c r="AE128" s="11" t="e">
        <f>#REF!</f>
        <v>#REF!</v>
      </c>
      <c r="AF128" s="11" t="e">
        <f>#REF!</f>
        <v>#REF!</v>
      </c>
      <c r="AG128" s="11" t="e">
        <f>#REF!</f>
        <v>#REF!</v>
      </c>
      <c r="AH128" s="11" t="e">
        <f>#REF!</f>
        <v>#REF!</v>
      </c>
      <c r="AI128" s="11" t="e">
        <f>#REF!</f>
        <v>#REF!</v>
      </c>
      <c r="AJ128" s="11" t="e">
        <f>#REF!</f>
        <v>#REF!</v>
      </c>
      <c r="AK128" s="11" t="e">
        <f>#REF!</f>
        <v>#REF!</v>
      </c>
      <c r="AL128" s="11" t="e">
        <f>#REF!</f>
        <v>#REF!</v>
      </c>
      <c r="AM128" s="11" t="e">
        <f>#REF!</f>
        <v>#REF!</v>
      </c>
      <c r="AN128" s="11" t="e">
        <f>#REF!</f>
        <v>#REF!</v>
      </c>
      <c r="AO128" s="11" t="e">
        <f>#REF!</f>
        <v>#REF!</v>
      </c>
      <c r="AP128" s="11" t="e">
        <f>#REF!</f>
        <v>#REF!</v>
      </c>
    </row>
    <row r="129" spans="1:42" x14ac:dyDescent="0.25">
      <c r="A129" s="154" t="e">
        <f>#REF!</f>
        <v>#REF!</v>
      </c>
      <c r="B129" s="154" t="e">
        <f>#REF!</f>
        <v>#REF!</v>
      </c>
      <c r="C129" s="154" t="e">
        <f>#REF!</f>
        <v>#REF!</v>
      </c>
      <c r="D129" s="154" t="e">
        <f>#REF!</f>
        <v>#REF!</v>
      </c>
      <c r="E129" s="154" t="e">
        <f>#REF!</f>
        <v>#REF!</v>
      </c>
      <c r="F129" s="154" t="e">
        <f>#REF!</f>
        <v>#REF!</v>
      </c>
      <c r="G129" s="154" t="e">
        <f>#REF!</f>
        <v>#REF!</v>
      </c>
      <c r="H129" s="154" t="e">
        <f>#REF!</f>
        <v>#REF!</v>
      </c>
      <c r="I129" s="11"/>
      <c r="J129" s="11"/>
      <c r="K129" s="11"/>
      <c r="L129" s="11"/>
      <c r="M129" s="11"/>
      <c r="N129" s="154" t="e">
        <f t="shared" si="2"/>
        <v>#REF!</v>
      </c>
      <c r="O129" s="11">
        <f t="shared" si="2"/>
        <v>0</v>
      </c>
      <c r="P129" s="11">
        <f t="shared" si="2"/>
        <v>0</v>
      </c>
      <c r="Q129" s="11"/>
      <c r="R129" s="11"/>
      <c r="S129" s="11">
        <f t="shared" ref="S129:S192" si="3">Q129+R129</f>
        <v>0</v>
      </c>
      <c r="T129" s="155" t="e">
        <f>#REF!</f>
        <v>#REF!</v>
      </c>
      <c r="U129" s="155" t="e">
        <f>#REF!</f>
        <v>#REF!</v>
      </c>
      <c r="V129" s="155" t="e">
        <f>#REF!</f>
        <v>#REF!</v>
      </c>
      <c r="W129" s="11"/>
      <c r="X129" s="11"/>
      <c r="Y129" s="11"/>
      <c r="Z129" s="11"/>
      <c r="AA129" s="154" t="e">
        <f>#REF!</f>
        <v>#REF!</v>
      </c>
      <c r="AB129" s="11"/>
      <c r="AC129" s="11"/>
      <c r="AD129" s="11"/>
      <c r="AE129" s="11" t="e">
        <f>#REF!</f>
        <v>#REF!</v>
      </c>
      <c r="AF129" s="11" t="e">
        <f>#REF!</f>
        <v>#REF!</v>
      </c>
      <c r="AG129" s="11" t="e">
        <f>#REF!</f>
        <v>#REF!</v>
      </c>
      <c r="AH129" s="11" t="e">
        <f>#REF!</f>
        <v>#REF!</v>
      </c>
      <c r="AI129" s="11" t="e">
        <f>#REF!</f>
        <v>#REF!</v>
      </c>
      <c r="AJ129" s="11" t="e">
        <f>#REF!</f>
        <v>#REF!</v>
      </c>
      <c r="AK129" s="11" t="e">
        <f>#REF!</f>
        <v>#REF!</v>
      </c>
      <c r="AL129" s="11" t="e">
        <f>#REF!</f>
        <v>#REF!</v>
      </c>
      <c r="AM129" s="11" t="e">
        <f>#REF!</f>
        <v>#REF!</v>
      </c>
      <c r="AN129" s="11" t="e">
        <f>#REF!</f>
        <v>#REF!</v>
      </c>
      <c r="AO129" s="11" t="e">
        <f>#REF!</f>
        <v>#REF!</v>
      </c>
      <c r="AP129" s="11" t="e">
        <f>#REF!</f>
        <v>#REF!</v>
      </c>
    </row>
    <row r="130" spans="1:42" x14ac:dyDescent="0.25">
      <c r="A130" s="154" t="e">
        <f>#REF!</f>
        <v>#REF!</v>
      </c>
      <c r="B130" s="154" t="e">
        <f>#REF!</f>
        <v>#REF!</v>
      </c>
      <c r="C130" s="154" t="e">
        <f>#REF!</f>
        <v>#REF!</v>
      </c>
      <c r="D130" s="154" t="e">
        <f>#REF!</f>
        <v>#REF!</v>
      </c>
      <c r="E130" s="154" t="e">
        <f>#REF!</f>
        <v>#REF!</v>
      </c>
      <c r="F130" s="154" t="e">
        <f>#REF!</f>
        <v>#REF!</v>
      </c>
      <c r="G130" s="154" t="e">
        <f>#REF!</f>
        <v>#REF!</v>
      </c>
      <c r="H130" s="154" t="e">
        <f>#REF!</f>
        <v>#REF!</v>
      </c>
      <c r="I130" s="11"/>
      <c r="J130" s="11"/>
      <c r="K130" s="11"/>
      <c r="L130" s="11"/>
      <c r="M130" s="11"/>
      <c r="N130" s="154" t="e">
        <f t="shared" si="2"/>
        <v>#REF!</v>
      </c>
      <c r="O130" s="11">
        <f t="shared" si="2"/>
        <v>0</v>
      </c>
      <c r="P130" s="11">
        <f t="shared" si="2"/>
        <v>0</v>
      </c>
      <c r="Q130" s="11"/>
      <c r="R130" s="11"/>
      <c r="S130" s="11">
        <f t="shared" si="3"/>
        <v>0</v>
      </c>
      <c r="T130" s="155" t="e">
        <f>#REF!</f>
        <v>#REF!</v>
      </c>
      <c r="U130" s="155" t="e">
        <f>#REF!</f>
        <v>#REF!</v>
      </c>
      <c r="V130" s="155" t="e">
        <f>#REF!</f>
        <v>#REF!</v>
      </c>
      <c r="W130" s="11"/>
      <c r="X130" s="11"/>
      <c r="Y130" s="11"/>
      <c r="Z130" s="11"/>
      <c r="AA130" s="154" t="e">
        <f>#REF!</f>
        <v>#REF!</v>
      </c>
      <c r="AB130" s="11"/>
      <c r="AC130" s="11"/>
      <c r="AD130" s="11"/>
      <c r="AE130" s="11" t="e">
        <f>#REF!</f>
        <v>#REF!</v>
      </c>
      <c r="AF130" s="11" t="e">
        <f>#REF!</f>
        <v>#REF!</v>
      </c>
      <c r="AG130" s="11" t="e">
        <f>#REF!</f>
        <v>#REF!</v>
      </c>
      <c r="AH130" s="11" t="e">
        <f>#REF!</f>
        <v>#REF!</v>
      </c>
      <c r="AI130" s="11" t="e">
        <f>#REF!</f>
        <v>#REF!</v>
      </c>
      <c r="AJ130" s="11" t="e">
        <f>#REF!</f>
        <v>#REF!</v>
      </c>
      <c r="AK130" s="11" t="e">
        <f>#REF!</f>
        <v>#REF!</v>
      </c>
      <c r="AL130" s="11" t="e">
        <f>#REF!</f>
        <v>#REF!</v>
      </c>
      <c r="AM130" s="11" t="e">
        <f>#REF!</f>
        <v>#REF!</v>
      </c>
      <c r="AN130" s="11" t="e">
        <f>#REF!</f>
        <v>#REF!</v>
      </c>
      <c r="AO130" s="11" t="e">
        <f>#REF!</f>
        <v>#REF!</v>
      </c>
      <c r="AP130" s="11" t="e">
        <f>#REF!</f>
        <v>#REF!</v>
      </c>
    </row>
    <row r="131" spans="1:42" x14ac:dyDescent="0.25">
      <c r="A131" s="154" t="e">
        <f>#REF!</f>
        <v>#REF!</v>
      </c>
      <c r="B131" s="154" t="e">
        <f>#REF!</f>
        <v>#REF!</v>
      </c>
      <c r="C131" s="154" t="e">
        <f>#REF!</f>
        <v>#REF!</v>
      </c>
      <c r="D131" s="154" t="e">
        <f>#REF!</f>
        <v>#REF!</v>
      </c>
      <c r="E131" s="154" t="e">
        <f>#REF!</f>
        <v>#REF!</v>
      </c>
      <c r="F131" s="154" t="e">
        <f>#REF!</f>
        <v>#REF!</v>
      </c>
      <c r="G131" s="154" t="e">
        <f>#REF!</f>
        <v>#REF!</v>
      </c>
      <c r="H131" s="154" t="e">
        <f>#REF!</f>
        <v>#REF!</v>
      </c>
      <c r="I131" s="11"/>
      <c r="J131" s="11"/>
      <c r="K131" s="11"/>
      <c r="L131" s="11"/>
      <c r="M131" s="11"/>
      <c r="N131" s="154" t="e">
        <f t="shared" si="2"/>
        <v>#REF!</v>
      </c>
      <c r="O131" s="11">
        <f t="shared" si="2"/>
        <v>0</v>
      </c>
      <c r="P131" s="11">
        <f t="shared" si="2"/>
        <v>0</v>
      </c>
      <c r="Q131" s="11"/>
      <c r="R131" s="11"/>
      <c r="S131" s="11">
        <f t="shared" si="3"/>
        <v>0</v>
      </c>
      <c r="T131" s="155" t="e">
        <f>#REF!</f>
        <v>#REF!</v>
      </c>
      <c r="U131" s="155" t="e">
        <f>#REF!</f>
        <v>#REF!</v>
      </c>
      <c r="V131" s="155" t="e">
        <f>#REF!</f>
        <v>#REF!</v>
      </c>
      <c r="W131" s="11"/>
      <c r="X131" s="11"/>
      <c r="Y131" s="11"/>
      <c r="Z131" s="11"/>
      <c r="AA131" s="154" t="e">
        <f>#REF!</f>
        <v>#REF!</v>
      </c>
      <c r="AB131" s="11"/>
      <c r="AC131" s="11"/>
      <c r="AD131" s="11"/>
      <c r="AE131" s="11" t="e">
        <f>#REF!</f>
        <v>#REF!</v>
      </c>
      <c r="AF131" s="11" t="e">
        <f>#REF!</f>
        <v>#REF!</v>
      </c>
      <c r="AG131" s="11" t="e">
        <f>#REF!</f>
        <v>#REF!</v>
      </c>
      <c r="AH131" s="11" t="e">
        <f>#REF!</f>
        <v>#REF!</v>
      </c>
      <c r="AI131" s="11" t="e">
        <f>#REF!</f>
        <v>#REF!</v>
      </c>
      <c r="AJ131" s="11" t="e">
        <f>#REF!</f>
        <v>#REF!</v>
      </c>
      <c r="AK131" s="11" t="e">
        <f>#REF!</f>
        <v>#REF!</v>
      </c>
      <c r="AL131" s="11" t="e">
        <f>#REF!</f>
        <v>#REF!</v>
      </c>
      <c r="AM131" s="11" t="e">
        <f>#REF!</f>
        <v>#REF!</v>
      </c>
      <c r="AN131" s="11" t="e">
        <f>#REF!</f>
        <v>#REF!</v>
      </c>
      <c r="AO131" s="11" t="e">
        <f>#REF!</f>
        <v>#REF!</v>
      </c>
      <c r="AP131" s="11" t="e">
        <f>#REF!</f>
        <v>#REF!</v>
      </c>
    </row>
    <row r="132" spans="1:42" x14ac:dyDescent="0.25">
      <c r="A132" s="154" t="e">
        <f>#REF!</f>
        <v>#REF!</v>
      </c>
      <c r="B132" s="154" t="e">
        <f>#REF!</f>
        <v>#REF!</v>
      </c>
      <c r="C132" s="154" t="e">
        <f>#REF!</f>
        <v>#REF!</v>
      </c>
      <c r="D132" s="154" t="e">
        <f>#REF!</f>
        <v>#REF!</v>
      </c>
      <c r="E132" s="154" t="e">
        <f>#REF!</f>
        <v>#REF!</v>
      </c>
      <c r="F132" s="154" t="e">
        <f>#REF!</f>
        <v>#REF!</v>
      </c>
      <c r="G132" s="154" t="e">
        <f>#REF!</f>
        <v>#REF!</v>
      </c>
      <c r="H132" s="154" t="e">
        <f>#REF!</f>
        <v>#REF!</v>
      </c>
      <c r="I132" s="11"/>
      <c r="J132" s="11"/>
      <c r="K132" s="11"/>
      <c r="L132" s="11"/>
      <c r="M132" s="11"/>
      <c r="N132" s="154" t="e">
        <f t="shared" si="2"/>
        <v>#REF!</v>
      </c>
      <c r="O132" s="11">
        <f t="shared" si="2"/>
        <v>0</v>
      </c>
      <c r="P132" s="11">
        <f t="shared" si="2"/>
        <v>0</v>
      </c>
      <c r="Q132" s="11"/>
      <c r="R132" s="11"/>
      <c r="S132" s="11">
        <f t="shared" si="3"/>
        <v>0</v>
      </c>
      <c r="T132" s="155" t="e">
        <f>#REF!</f>
        <v>#REF!</v>
      </c>
      <c r="U132" s="155" t="e">
        <f>#REF!</f>
        <v>#REF!</v>
      </c>
      <c r="V132" s="155" t="e">
        <f>#REF!</f>
        <v>#REF!</v>
      </c>
      <c r="W132" s="11"/>
      <c r="X132" s="11"/>
      <c r="Y132" s="11"/>
      <c r="Z132" s="11"/>
      <c r="AA132" s="154" t="e">
        <f>#REF!</f>
        <v>#REF!</v>
      </c>
      <c r="AB132" s="11"/>
      <c r="AC132" s="11"/>
      <c r="AD132" s="11"/>
      <c r="AE132" s="11" t="e">
        <f>#REF!</f>
        <v>#REF!</v>
      </c>
      <c r="AF132" s="11" t="e">
        <f>#REF!</f>
        <v>#REF!</v>
      </c>
      <c r="AG132" s="11" t="e">
        <f>#REF!</f>
        <v>#REF!</v>
      </c>
      <c r="AH132" s="11" t="e">
        <f>#REF!</f>
        <v>#REF!</v>
      </c>
      <c r="AI132" s="11" t="e">
        <f>#REF!</f>
        <v>#REF!</v>
      </c>
      <c r="AJ132" s="11" t="e">
        <f>#REF!</f>
        <v>#REF!</v>
      </c>
      <c r="AK132" s="11" t="e">
        <f>#REF!</f>
        <v>#REF!</v>
      </c>
      <c r="AL132" s="11" t="e">
        <f>#REF!</f>
        <v>#REF!</v>
      </c>
      <c r="AM132" s="11" t="e">
        <f>#REF!</f>
        <v>#REF!</v>
      </c>
      <c r="AN132" s="11" t="e">
        <f>#REF!</f>
        <v>#REF!</v>
      </c>
      <c r="AO132" s="11" t="e">
        <f>#REF!</f>
        <v>#REF!</v>
      </c>
      <c r="AP132" s="11" t="e">
        <f>#REF!</f>
        <v>#REF!</v>
      </c>
    </row>
    <row r="133" spans="1:42" x14ac:dyDescent="0.25">
      <c r="A133" s="154" t="e">
        <f>#REF!</f>
        <v>#REF!</v>
      </c>
      <c r="B133" s="154" t="e">
        <f>#REF!</f>
        <v>#REF!</v>
      </c>
      <c r="C133" s="154" t="e">
        <f>#REF!</f>
        <v>#REF!</v>
      </c>
      <c r="D133" s="154" t="e">
        <f>#REF!</f>
        <v>#REF!</v>
      </c>
      <c r="E133" s="154" t="e">
        <f>#REF!</f>
        <v>#REF!</v>
      </c>
      <c r="F133" s="154" t="e">
        <f>#REF!</f>
        <v>#REF!</v>
      </c>
      <c r="G133" s="154" t="e">
        <f>#REF!</f>
        <v>#REF!</v>
      </c>
      <c r="H133" s="154" t="e">
        <f>#REF!</f>
        <v>#REF!</v>
      </c>
      <c r="I133" s="11"/>
      <c r="J133" s="11"/>
      <c r="K133" s="11"/>
      <c r="L133" s="11"/>
      <c r="M133" s="11"/>
      <c r="N133" s="154" t="e">
        <f t="shared" si="2"/>
        <v>#REF!</v>
      </c>
      <c r="O133" s="11">
        <f t="shared" si="2"/>
        <v>0</v>
      </c>
      <c r="P133" s="11">
        <f t="shared" si="2"/>
        <v>0</v>
      </c>
      <c r="Q133" s="11"/>
      <c r="R133" s="11"/>
      <c r="S133" s="11">
        <f t="shared" si="3"/>
        <v>0</v>
      </c>
      <c r="T133" s="155" t="e">
        <f>#REF!</f>
        <v>#REF!</v>
      </c>
      <c r="U133" s="155" t="e">
        <f>#REF!</f>
        <v>#REF!</v>
      </c>
      <c r="V133" s="155" t="e">
        <f>#REF!</f>
        <v>#REF!</v>
      </c>
      <c r="W133" s="11"/>
      <c r="X133" s="11"/>
      <c r="Y133" s="11"/>
      <c r="Z133" s="11"/>
      <c r="AA133" s="154" t="e">
        <f>#REF!</f>
        <v>#REF!</v>
      </c>
      <c r="AB133" s="11"/>
      <c r="AC133" s="11"/>
      <c r="AD133" s="11"/>
      <c r="AE133" s="11" t="e">
        <f>#REF!</f>
        <v>#REF!</v>
      </c>
      <c r="AF133" s="11" t="e">
        <f>#REF!</f>
        <v>#REF!</v>
      </c>
      <c r="AG133" s="11" t="e">
        <f>#REF!</f>
        <v>#REF!</v>
      </c>
      <c r="AH133" s="11" t="e">
        <f>#REF!</f>
        <v>#REF!</v>
      </c>
      <c r="AI133" s="11" t="e">
        <f>#REF!</f>
        <v>#REF!</v>
      </c>
      <c r="AJ133" s="11" t="e">
        <f>#REF!</f>
        <v>#REF!</v>
      </c>
      <c r="AK133" s="11" t="e">
        <f>#REF!</f>
        <v>#REF!</v>
      </c>
      <c r="AL133" s="11" t="e">
        <f>#REF!</f>
        <v>#REF!</v>
      </c>
      <c r="AM133" s="11" t="e">
        <f>#REF!</f>
        <v>#REF!</v>
      </c>
      <c r="AN133" s="11" t="e">
        <f>#REF!</f>
        <v>#REF!</v>
      </c>
      <c r="AO133" s="11" t="e">
        <f>#REF!</f>
        <v>#REF!</v>
      </c>
      <c r="AP133" s="11" t="e">
        <f>#REF!</f>
        <v>#REF!</v>
      </c>
    </row>
    <row r="134" spans="1:42" x14ac:dyDescent="0.25">
      <c r="A134" s="154" t="e">
        <f>#REF!</f>
        <v>#REF!</v>
      </c>
      <c r="B134" s="154" t="e">
        <f>#REF!</f>
        <v>#REF!</v>
      </c>
      <c r="C134" s="154" t="e">
        <f>#REF!</f>
        <v>#REF!</v>
      </c>
      <c r="D134" s="154" t="e">
        <f>#REF!</f>
        <v>#REF!</v>
      </c>
      <c r="E134" s="154" t="e">
        <f>#REF!</f>
        <v>#REF!</v>
      </c>
      <c r="F134" s="154" t="e">
        <f>#REF!</f>
        <v>#REF!</v>
      </c>
      <c r="G134" s="154" t="e">
        <f>#REF!</f>
        <v>#REF!</v>
      </c>
      <c r="H134" s="154" t="e">
        <f>#REF!</f>
        <v>#REF!</v>
      </c>
      <c r="I134" s="11"/>
      <c r="J134" s="11"/>
      <c r="K134" s="11"/>
      <c r="L134" s="11"/>
      <c r="M134" s="11"/>
      <c r="N134" s="154" t="e">
        <f t="shared" si="2"/>
        <v>#REF!</v>
      </c>
      <c r="O134" s="11">
        <f t="shared" si="2"/>
        <v>0</v>
      </c>
      <c r="P134" s="11">
        <f t="shared" si="2"/>
        <v>0</v>
      </c>
      <c r="Q134" s="11"/>
      <c r="R134" s="11"/>
      <c r="S134" s="11">
        <f t="shared" si="3"/>
        <v>0</v>
      </c>
      <c r="T134" s="155" t="e">
        <f>#REF!</f>
        <v>#REF!</v>
      </c>
      <c r="U134" s="155" t="e">
        <f>#REF!</f>
        <v>#REF!</v>
      </c>
      <c r="V134" s="155" t="e">
        <f>#REF!</f>
        <v>#REF!</v>
      </c>
      <c r="W134" s="11"/>
      <c r="X134" s="11"/>
      <c r="Y134" s="11"/>
      <c r="Z134" s="11"/>
      <c r="AA134" s="154" t="e">
        <f>#REF!</f>
        <v>#REF!</v>
      </c>
      <c r="AB134" s="11"/>
      <c r="AC134" s="11"/>
      <c r="AD134" s="11"/>
      <c r="AE134" s="11" t="e">
        <f>#REF!</f>
        <v>#REF!</v>
      </c>
      <c r="AF134" s="11" t="e">
        <f>#REF!</f>
        <v>#REF!</v>
      </c>
      <c r="AG134" s="11" t="e">
        <f>#REF!</f>
        <v>#REF!</v>
      </c>
      <c r="AH134" s="11" t="e">
        <f>#REF!</f>
        <v>#REF!</v>
      </c>
      <c r="AI134" s="11" t="e">
        <f>#REF!</f>
        <v>#REF!</v>
      </c>
      <c r="AJ134" s="11" t="e">
        <f>#REF!</f>
        <v>#REF!</v>
      </c>
      <c r="AK134" s="11" t="e">
        <f>#REF!</f>
        <v>#REF!</v>
      </c>
      <c r="AL134" s="11" t="e">
        <f>#REF!</f>
        <v>#REF!</v>
      </c>
      <c r="AM134" s="11" t="e">
        <f>#REF!</f>
        <v>#REF!</v>
      </c>
      <c r="AN134" s="11" t="e">
        <f>#REF!</f>
        <v>#REF!</v>
      </c>
      <c r="AO134" s="11" t="e">
        <f>#REF!</f>
        <v>#REF!</v>
      </c>
      <c r="AP134" s="11" t="e">
        <f>#REF!</f>
        <v>#REF!</v>
      </c>
    </row>
    <row r="135" spans="1:42" x14ac:dyDescent="0.25">
      <c r="A135" s="154" t="e">
        <f>#REF!</f>
        <v>#REF!</v>
      </c>
      <c r="B135" s="154" t="e">
        <f>#REF!</f>
        <v>#REF!</v>
      </c>
      <c r="C135" s="154" t="e">
        <f>#REF!</f>
        <v>#REF!</v>
      </c>
      <c r="D135" s="154" t="e">
        <f>#REF!</f>
        <v>#REF!</v>
      </c>
      <c r="E135" s="154" t="e">
        <f>#REF!</f>
        <v>#REF!</v>
      </c>
      <c r="F135" s="154" t="e">
        <f>#REF!</f>
        <v>#REF!</v>
      </c>
      <c r="G135" s="154" t="e">
        <f>#REF!</f>
        <v>#REF!</v>
      </c>
      <c r="H135" s="154" t="e">
        <f>#REF!</f>
        <v>#REF!</v>
      </c>
      <c r="I135" s="11"/>
      <c r="J135" s="11"/>
      <c r="K135" s="11"/>
      <c r="L135" s="11"/>
      <c r="M135" s="11"/>
      <c r="N135" s="154" t="e">
        <f t="shared" si="2"/>
        <v>#REF!</v>
      </c>
      <c r="O135" s="11">
        <f t="shared" si="2"/>
        <v>0</v>
      </c>
      <c r="P135" s="11">
        <f t="shared" si="2"/>
        <v>0</v>
      </c>
      <c r="Q135" s="11"/>
      <c r="R135" s="11"/>
      <c r="S135" s="11">
        <f t="shared" si="3"/>
        <v>0</v>
      </c>
      <c r="T135" s="155" t="e">
        <f>#REF!</f>
        <v>#REF!</v>
      </c>
      <c r="U135" s="155" t="e">
        <f>#REF!</f>
        <v>#REF!</v>
      </c>
      <c r="V135" s="155" t="e">
        <f>#REF!</f>
        <v>#REF!</v>
      </c>
      <c r="W135" s="11"/>
      <c r="X135" s="11"/>
      <c r="Y135" s="11"/>
      <c r="Z135" s="11"/>
      <c r="AA135" s="154" t="e">
        <f>#REF!</f>
        <v>#REF!</v>
      </c>
      <c r="AB135" s="11"/>
      <c r="AC135" s="11"/>
      <c r="AD135" s="11"/>
      <c r="AE135" s="11" t="e">
        <f>#REF!</f>
        <v>#REF!</v>
      </c>
      <c r="AF135" s="11" t="e">
        <f>#REF!</f>
        <v>#REF!</v>
      </c>
      <c r="AG135" s="11" t="e">
        <f>#REF!</f>
        <v>#REF!</v>
      </c>
      <c r="AH135" s="11" t="e">
        <f>#REF!</f>
        <v>#REF!</v>
      </c>
      <c r="AI135" s="11" t="e">
        <f>#REF!</f>
        <v>#REF!</v>
      </c>
      <c r="AJ135" s="11" t="e">
        <f>#REF!</f>
        <v>#REF!</v>
      </c>
      <c r="AK135" s="11" t="e">
        <f>#REF!</f>
        <v>#REF!</v>
      </c>
      <c r="AL135" s="11" t="e">
        <f>#REF!</f>
        <v>#REF!</v>
      </c>
      <c r="AM135" s="11" t="e">
        <f>#REF!</f>
        <v>#REF!</v>
      </c>
      <c r="AN135" s="11" t="e">
        <f>#REF!</f>
        <v>#REF!</v>
      </c>
      <c r="AO135" s="11" t="e">
        <f>#REF!</f>
        <v>#REF!</v>
      </c>
      <c r="AP135" s="11" t="e">
        <f>#REF!</f>
        <v>#REF!</v>
      </c>
    </row>
    <row r="136" spans="1:42" x14ac:dyDescent="0.25">
      <c r="A136" s="154" t="e">
        <f>#REF!</f>
        <v>#REF!</v>
      </c>
      <c r="B136" s="154" t="e">
        <f>#REF!</f>
        <v>#REF!</v>
      </c>
      <c r="C136" s="154" t="e">
        <f>#REF!</f>
        <v>#REF!</v>
      </c>
      <c r="D136" s="154" t="e">
        <f>#REF!</f>
        <v>#REF!</v>
      </c>
      <c r="E136" s="154" t="e">
        <f>#REF!</f>
        <v>#REF!</v>
      </c>
      <c r="F136" s="154" t="e">
        <f>#REF!</f>
        <v>#REF!</v>
      </c>
      <c r="G136" s="154" t="e">
        <f>#REF!</f>
        <v>#REF!</v>
      </c>
      <c r="H136" s="154" t="e">
        <f>#REF!</f>
        <v>#REF!</v>
      </c>
      <c r="I136" s="11"/>
      <c r="J136" s="11"/>
      <c r="K136" s="11"/>
      <c r="L136" s="11"/>
      <c r="M136" s="11"/>
      <c r="N136" s="154" t="e">
        <f t="shared" si="2"/>
        <v>#REF!</v>
      </c>
      <c r="O136" s="11">
        <f t="shared" si="2"/>
        <v>0</v>
      </c>
      <c r="P136" s="11">
        <f t="shared" si="2"/>
        <v>0</v>
      </c>
      <c r="Q136" s="11"/>
      <c r="R136" s="11"/>
      <c r="S136" s="11">
        <f t="shared" si="3"/>
        <v>0</v>
      </c>
      <c r="T136" s="155" t="e">
        <f>#REF!</f>
        <v>#REF!</v>
      </c>
      <c r="U136" s="155" t="e">
        <f>#REF!</f>
        <v>#REF!</v>
      </c>
      <c r="V136" s="155" t="e">
        <f>#REF!</f>
        <v>#REF!</v>
      </c>
      <c r="W136" s="11"/>
      <c r="X136" s="11"/>
      <c r="Y136" s="11"/>
      <c r="Z136" s="11"/>
      <c r="AA136" s="154" t="e">
        <f>#REF!</f>
        <v>#REF!</v>
      </c>
      <c r="AB136" s="11"/>
      <c r="AC136" s="11"/>
      <c r="AD136" s="11"/>
      <c r="AE136" s="11" t="e">
        <f>#REF!</f>
        <v>#REF!</v>
      </c>
      <c r="AF136" s="11" t="e">
        <f>#REF!</f>
        <v>#REF!</v>
      </c>
      <c r="AG136" s="11" t="e">
        <f>#REF!</f>
        <v>#REF!</v>
      </c>
      <c r="AH136" s="11" t="e">
        <f>#REF!</f>
        <v>#REF!</v>
      </c>
      <c r="AI136" s="11" t="e">
        <f>#REF!</f>
        <v>#REF!</v>
      </c>
      <c r="AJ136" s="11" t="e">
        <f>#REF!</f>
        <v>#REF!</v>
      </c>
      <c r="AK136" s="11" t="e">
        <f>#REF!</f>
        <v>#REF!</v>
      </c>
      <c r="AL136" s="11" t="e">
        <f>#REF!</f>
        <v>#REF!</v>
      </c>
      <c r="AM136" s="11" t="e">
        <f>#REF!</f>
        <v>#REF!</v>
      </c>
      <c r="AN136" s="11" t="e">
        <f>#REF!</f>
        <v>#REF!</v>
      </c>
      <c r="AO136" s="11" t="e">
        <f>#REF!</f>
        <v>#REF!</v>
      </c>
      <c r="AP136" s="11" t="e">
        <f>#REF!</f>
        <v>#REF!</v>
      </c>
    </row>
    <row r="137" spans="1:42" x14ac:dyDescent="0.25">
      <c r="A137" s="154" t="e">
        <f>#REF!</f>
        <v>#REF!</v>
      </c>
      <c r="B137" s="154" t="e">
        <f>#REF!</f>
        <v>#REF!</v>
      </c>
      <c r="C137" s="154" t="e">
        <f>#REF!</f>
        <v>#REF!</v>
      </c>
      <c r="D137" s="154" t="e">
        <f>#REF!</f>
        <v>#REF!</v>
      </c>
      <c r="E137" s="154" t="e">
        <f>#REF!</f>
        <v>#REF!</v>
      </c>
      <c r="F137" s="154" t="e">
        <f>#REF!</f>
        <v>#REF!</v>
      </c>
      <c r="G137" s="154" t="e">
        <f>#REF!</f>
        <v>#REF!</v>
      </c>
      <c r="H137" s="154" t="e">
        <f>#REF!</f>
        <v>#REF!</v>
      </c>
      <c r="I137" s="11"/>
      <c r="J137" s="11"/>
      <c r="K137" s="11"/>
      <c r="L137" s="11"/>
      <c r="M137" s="11"/>
      <c r="N137" s="154" t="e">
        <f t="shared" si="2"/>
        <v>#REF!</v>
      </c>
      <c r="O137" s="11">
        <f t="shared" si="2"/>
        <v>0</v>
      </c>
      <c r="P137" s="11">
        <f t="shared" si="2"/>
        <v>0</v>
      </c>
      <c r="Q137" s="11"/>
      <c r="R137" s="11"/>
      <c r="S137" s="11">
        <f t="shared" si="3"/>
        <v>0</v>
      </c>
      <c r="T137" s="155" t="e">
        <f>#REF!</f>
        <v>#REF!</v>
      </c>
      <c r="U137" s="155" t="e">
        <f>#REF!</f>
        <v>#REF!</v>
      </c>
      <c r="V137" s="155" t="e">
        <f>#REF!</f>
        <v>#REF!</v>
      </c>
      <c r="W137" s="11"/>
      <c r="X137" s="11"/>
      <c r="Y137" s="11"/>
      <c r="Z137" s="11"/>
      <c r="AA137" s="154" t="e">
        <f>#REF!</f>
        <v>#REF!</v>
      </c>
      <c r="AB137" s="11"/>
      <c r="AC137" s="11"/>
      <c r="AD137" s="11"/>
      <c r="AE137" s="11" t="e">
        <f>#REF!</f>
        <v>#REF!</v>
      </c>
      <c r="AF137" s="11" t="e">
        <f>#REF!</f>
        <v>#REF!</v>
      </c>
      <c r="AG137" s="11" t="e">
        <f>#REF!</f>
        <v>#REF!</v>
      </c>
      <c r="AH137" s="11" t="e">
        <f>#REF!</f>
        <v>#REF!</v>
      </c>
      <c r="AI137" s="11" t="e">
        <f>#REF!</f>
        <v>#REF!</v>
      </c>
      <c r="AJ137" s="11" t="e">
        <f>#REF!</f>
        <v>#REF!</v>
      </c>
      <c r="AK137" s="11" t="e">
        <f>#REF!</f>
        <v>#REF!</v>
      </c>
      <c r="AL137" s="11" t="e">
        <f>#REF!</f>
        <v>#REF!</v>
      </c>
      <c r="AM137" s="11" t="e">
        <f>#REF!</f>
        <v>#REF!</v>
      </c>
      <c r="AN137" s="11" t="e">
        <f>#REF!</f>
        <v>#REF!</v>
      </c>
      <c r="AO137" s="11" t="e">
        <f>#REF!</f>
        <v>#REF!</v>
      </c>
      <c r="AP137" s="11" t="e">
        <f>#REF!</f>
        <v>#REF!</v>
      </c>
    </row>
    <row r="138" spans="1:42" x14ac:dyDescent="0.25">
      <c r="A138" s="154" t="e">
        <f>#REF!</f>
        <v>#REF!</v>
      </c>
      <c r="B138" s="154" t="e">
        <f>#REF!</f>
        <v>#REF!</v>
      </c>
      <c r="C138" s="154" t="e">
        <f>#REF!</f>
        <v>#REF!</v>
      </c>
      <c r="D138" s="154" t="e">
        <f>#REF!</f>
        <v>#REF!</v>
      </c>
      <c r="E138" s="154" t="e">
        <f>#REF!</f>
        <v>#REF!</v>
      </c>
      <c r="F138" s="154" t="e">
        <f>#REF!</f>
        <v>#REF!</v>
      </c>
      <c r="G138" s="154" t="e">
        <f>#REF!</f>
        <v>#REF!</v>
      </c>
      <c r="H138" s="154" t="e">
        <f>#REF!</f>
        <v>#REF!</v>
      </c>
      <c r="I138" s="11"/>
      <c r="J138" s="11"/>
      <c r="K138" s="11"/>
      <c r="L138" s="11"/>
      <c r="M138" s="11"/>
      <c r="N138" s="154" t="e">
        <f t="shared" si="2"/>
        <v>#REF!</v>
      </c>
      <c r="O138" s="11">
        <f t="shared" si="2"/>
        <v>0</v>
      </c>
      <c r="P138" s="11">
        <f t="shared" si="2"/>
        <v>0</v>
      </c>
      <c r="Q138" s="11"/>
      <c r="R138" s="11"/>
      <c r="S138" s="11">
        <f t="shared" si="3"/>
        <v>0</v>
      </c>
      <c r="T138" s="155" t="e">
        <f>#REF!</f>
        <v>#REF!</v>
      </c>
      <c r="U138" s="155" t="e">
        <f>#REF!</f>
        <v>#REF!</v>
      </c>
      <c r="V138" s="155" t="e">
        <f>#REF!</f>
        <v>#REF!</v>
      </c>
      <c r="W138" s="11"/>
      <c r="X138" s="11"/>
      <c r="Y138" s="11"/>
      <c r="Z138" s="11"/>
      <c r="AA138" s="154" t="e">
        <f>#REF!</f>
        <v>#REF!</v>
      </c>
      <c r="AB138" s="11"/>
      <c r="AC138" s="11"/>
      <c r="AD138" s="11"/>
      <c r="AE138" s="11" t="e">
        <f>#REF!</f>
        <v>#REF!</v>
      </c>
      <c r="AF138" s="11" t="e">
        <f>#REF!</f>
        <v>#REF!</v>
      </c>
      <c r="AG138" s="11" t="e">
        <f>#REF!</f>
        <v>#REF!</v>
      </c>
      <c r="AH138" s="11" t="e">
        <f>#REF!</f>
        <v>#REF!</v>
      </c>
      <c r="AI138" s="11" t="e">
        <f>#REF!</f>
        <v>#REF!</v>
      </c>
      <c r="AJ138" s="11" t="e">
        <f>#REF!</f>
        <v>#REF!</v>
      </c>
      <c r="AK138" s="11" t="e">
        <f>#REF!</f>
        <v>#REF!</v>
      </c>
      <c r="AL138" s="11" t="e">
        <f>#REF!</f>
        <v>#REF!</v>
      </c>
      <c r="AM138" s="11" t="e">
        <f>#REF!</f>
        <v>#REF!</v>
      </c>
      <c r="AN138" s="11" t="e">
        <f>#REF!</f>
        <v>#REF!</v>
      </c>
      <c r="AO138" s="11" t="e">
        <f>#REF!</f>
        <v>#REF!</v>
      </c>
      <c r="AP138" s="11" t="e">
        <f>#REF!</f>
        <v>#REF!</v>
      </c>
    </row>
    <row r="139" spans="1:42" x14ac:dyDescent="0.25">
      <c r="A139" s="154" t="e">
        <f>#REF!</f>
        <v>#REF!</v>
      </c>
      <c r="B139" s="154" t="e">
        <f>#REF!</f>
        <v>#REF!</v>
      </c>
      <c r="C139" s="154" t="e">
        <f>#REF!</f>
        <v>#REF!</v>
      </c>
      <c r="D139" s="154" t="e">
        <f>#REF!</f>
        <v>#REF!</v>
      </c>
      <c r="E139" s="154" t="e">
        <f>#REF!</f>
        <v>#REF!</v>
      </c>
      <c r="F139" s="154" t="e">
        <f>#REF!</f>
        <v>#REF!</v>
      </c>
      <c r="G139" s="154" t="e">
        <f>#REF!</f>
        <v>#REF!</v>
      </c>
      <c r="H139" s="154" t="e">
        <f>#REF!</f>
        <v>#REF!</v>
      </c>
      <c r="I139" s="11"/>
      <c r="J139" s="11"/>
      <c r="K139" s="11"/>
      <c r="L139" s="11"/>
      <c r="M139" s="11"/>
      <c r="N139" s="154" t="e">
        <f t="shared" si="2"/>
        <v>#REF!</v>
      </c>
      <c r="O139" s="11">
        <f t="shared" si="2"/>
        <v>0</v>
      </c>
      <c r="P139" s="11">
        <f t="shared" si="2"/>
        <v>0</v>
      </c>
      <c r="Q139" s="11"/>
      <c r="R139" s="11"/>
      <c r="S139" s="11">
        <f t="shared" si="3"/>
        <v>0</v>
      </c>
      <c r="T139" s="155" t="e">
        <f>#REF!</f>
        <v>#REF!</v>
      </c>
      <c r="U139" s="155" t="e">
        <f>#REF!</f>
        <v>#REF!</v>
      </c>
      <c r="V139" s="155" t="e">
        <f>#REF!</f>
        <v>#REF!</v>
      </c>
      <c r="W139" s="11"/>
      <c r="X139" s="11"/>
      <c r="Y139" s="11"/>
      <c r="Z139" s="11"/>
      <c r="AA139" s="154" t="e">
        <f>#REF!</f>
        <v>#REF!</v>
      </c>
      <c r="AB139" s="11"/>
      <c r="AC139" s="11"/>
      <c r="AD139" s="11"/>
      <c r="AE139" s="11" t="e">
        <f>#REF!</f>
        <v>#REF!</v>
      </c>
      <c r="AF139" s="11" t="e">
        <f>#REF!</f>
        <v>#REF!</v>
      </c>
      <c r="AG139" s="11" t="e">
        <f>#REF!</f>
        <v>#REF!</v>
      </c>
      <c r="AH139" s="11" t="e">
        <f>#REF!</f>
        <v>#REF!</v>
      </c>
      <c r="AI139" s="11" t="e">
        <f>#REF!</f>
        <v>#REF!</v>
      </c>
      <c r="AJ139" s="11" t="e">
        <f>#REF!</f>
        <v>#REF!</v>
      </c>
      <c r="AK139" s="11" t="e">
        <f>#REF!</f>
        <v>#REF!</v>
      </c>
      <c r="AL139" s="11" t="e">
        <f>#REF!</f>
        <v>#REF!</v>
      </c>
      <c r="AM139" s="11" t="e">
        <f>#REF!</f>
        <v>#REF!</v>
      </c>
      <c r="AN139" s="11" t="e">
        <f>#REF!</f>
        <v>#REF!</v>
      </c>
      <c r="AO139" s="11" t="e">
        <f>#REF!</f>
        <v>#REF!</v>
      </c>
      <c r="AP139" s="11" t="e">
        <f>#REF!</f>
        <v>#REF!</v>
      </c>
    </row>
    <row r="140" spans="1:42" x14ac:dyDescent="0.25">
      <c r="A140" s="154" t="e">
        <f>#REF!</f>
        <v>#REF!</v>
      </c>
      <c r="B140" s="154" t="e">
        <f>#REF!</f>
        <v>#REF!</v>
      </c>
      <c r="C140" s="154" t="e">
        <f>#REF!</f>
        <v>#REF!</v>
      </c>
      <c r="D140" s="154" t="e">
        <f>#REF!</f>
        <v>#REF!</v>
      </c>
      <c r="E140" s="154" t="e">
        <f>#REF!</f>
        <v>#REF!</v>
      </c>
      <c r="F140" s="154" t="e">
        <f>#REF!</f>
        <v>#REF!</v>
      </c>
      <c r="G140" s="154" t="e">
        <f>#REF!</f>
        <v>#REF!</v>
      </c>
      <c r="H140" s="154" t="e">
        <f>#REF!</f>
        <v>#REF!</v>
      </c>
      <c r="I140" s="11"/>
      <c r="J140" s="11"/>
      <c r="K140" s="11"/>
      <c r="L140" s="11"/>
      <c r="M140" s="11"/>
      <c r="N140" s="154" t="e">
        <f t="shared" si="2"/>
        <v>#REF!</v>
      </c>
      <c r="O140" s="11">
        <f t="shared" si="2"/>
        <v>0</v>
      </c>
      <c r="P140" s="11">
        <f t="shared" si="2"/>
        <v>0</v>
      </c>
      <c r="Q140" s="11"/>
      <c r="R140" s="11"/>
      <c r="S140" s="11">
        <f t="shared" si="3"/>
        <v>0</v>
      </c>
      <c r="T140" s="155" t="e">
        <f>#REF!</f>
        <v>#REF!</v>
      </c>
      <c r="U140" s="155" t="e">
        <f>#REF!</f>
        <v>#REF!</v>
      </c>
      <c r="V140" s="155" t="e">
        <f>#REF!</f>
        <v>#REF!</v>
      </c>
      <c r="W140" s="11"/>
      <c r="X140" s="11"/>
      <c r="Y140" s="11"/>
      <c r="Z140" s="11"/>
      <c r="AA140" s="154" t="e">
        <f>#REF!</f>
        <v>#REF!</v>
      </c>
      <c r="AB140" s="11"/>
      <c r="AC140" s="11"/>
      <c r="AD140" s="11"/>
      <c r="AE140" s="11" t="e">
        <f>#REF!</f>
        <v>#REF!</v>
      </c>
      <c r="AF140" s="11" t="e">
        <f>#REF!</f>
        <v>#REF!</v>
      </c>
      <c r="AG140" s="11" t="e">
        <f>#REF!</f>
        <v>#REF!</v>
      </c>
      <c r="AH140" s="11" t="e">
        <f>#REF!</f>
        <v>#REF!</v>
      </c>
      <c r="AI140" s="11" t="e">
        <f>#REF!</f>
        <v>#REF!</v>
      </c>
      <c r="AJ140" s="11" t="e">
        <f>#REF!</f>
        <v>#REF!</v>
      </c>
      <c r="AK140" s="11" t="e">
        <f>#REF!</f>
        <v>#REF!</v>
      </c>
      <c r="AL140" s="11" t="e">
        <f>#REF!</f>
        <v>#REF!</v>
      </c>
      <c r="AM140" s="11" t="e">
        <f>#REF!</f>
        <v>#REF!</v>
      </c>
      <c r="AN140" s="11" t="e">
        <f>#REF!</f>
        <v>#REF!</v>
      </c>
      <c r="AO140" s="11" t="e">
        <f>#REF!</f>
        <v>#REF!</v>
      </c>
      <c r="AP140" s="11" t="e">
        <f>#REF!</f>
        <v>#REF!</v>
      </c>
    </row>
    <row r="141" spans="1:42" x14ac:dyDescent="0.25">
      <c r="A141" s="154" t="e">
        <f>#REF!</f>
        <v>#REF!</v>
      </c>
      <c r="B141" s="154" t="e">
        <f>#REF!</f>
        <v>#REF!</v>
      </c>
      <c r="C141" s="154" t="e">
        <f>#REF!</f>
        <v>#REF!</v>
      </c>
      <c r="D141" s="154" t="e">
        <f>#REF!</f>
        <v>#REF!</v>
      </c>
      <c r="E141" s="154" t="e">
        <f>#REF!</f>
        <v>#REF!</v>
      </c>
      <c r="F141" s="154" t="e">
        <f>#REF!</f>
        <v>#REF!</v>
      </c>
      <c r="G141" s="154" t="e">
        <f>#REF!</f>
        <v>#REF!</v>
      </c>
      <c r="H141" s="154" t="e">
        <f>#REF!</f>
        <v>#REF!</v>
      </c>
      <c r="I141" s="11"/>
      <c r="J141" s="11"/>
      <c r="K141" s="11"/>
      <c r="L141" s="11"/>
      <c r="M141" s="11"/>
      <c r="N141" s="154" t="e">
        <f t="shared" si="2"/>
        <v>#REF!</v>
      </c>
      <c r="O141" s="11">
        <f t="shared" si="2"/>
        <v>0</v>
      </c>
      <c r="P141" s="11">
        <f t="shared" si="2"/>
        <v>0</v>
      </c>
      <c r="Q141" s="11"/>
      <c r="R141" s="11"/>
      <c r="S141" s="11">
        <f t="shared" si="3"/>
        <v>0</v>
      </c>
      <c r="T141" s="155" t="e">
        <f>#REF!</f>
        <v>#REF!</v>
      </c>
      <c r="U141" s="155" t="e">
        <f>#REF!</f>
        <v>#REF!</v>
      </c>
      <c r="V141" s="155" t="e">
        <f>#REF!</f>
        <v>#REF!</v>
      </c>
      <c r="W141" s="11"/>
      <c r="X141" s="11"/>
      <c r="Y141" s="11"/>
      <c r="Z141" s="11"/>
      <c r="AA141" s="154" t="e">
        <f>#REF!</f>
        <v>#REF!</v>
      </c>
      <c r="AB141" s="11"/>
      <c r="AC141" s="11"/>
      <c r="AD141" s="11"/>
      <c r="AE141" s="11" t="e">
        <f>#REF!</f>
        <v>#REF!</v>
      </c>
      <c r="AF141" s="11" t="e">
        <f>#REF!</f>
        <v>#REF!</v>
      </c>
      <c r="AG141" s="11" t="e">
        <f>#REF!</f>
        <v>#REF!</v>
      </c>
      <c r="AH141" s="11" t="e">
        <f>#REF!</f>
        <v>#REF!</v>
      </c>
      <c r="AI141" s="11" t="e">
        <f>#REF!</f>
        <v>#REF!</v>
      </c>
      <c r="AJ141" s="11" t="e">
        <f>#REF!</f>
        <v>#REF!</v>
      </c>
      <c r="AK141" s="11" t="e">
        <f>#REF!</f>
        <v>#REF!</v>
      </c>
      <c r="AL141" s="11" t="e">
        <f>#REF!</f>
        <v>#REF!</v>
      </c>
      <c r="AM141" s="11" t="e">
        <f>#REF!</f>
        <v>#REF!</v>
      </c>
      <c r="AN141" s="11" t="e">
        <f>#REF!</f>
        <v>#REF!</v>
      </c>
      <c r="AO141" s="11" t="e">
        <f>#REF!</f>
        <v>#REF!</v>
      </c>
      <c r="AP141" s="11" t="e">
        <f>#REF!</f>
        <v>#REF!</v>
      </c>
    </row>
    <row r="142" spans="1:42" x14ac:dyDescent="0.25">
      <c r="A142" s="154" t="e">
        <f>#REF!</f>
        <v>#REF!</v>
      </c>
      <c r="B142" s="154" t="e">
        <f>#REF!</f>
        <v>#REF!</v>
      </c>
      <c r="C142" s="154" t="e">
        <f>#REF!</f>
        <v>#REF!</v>
      </c>
      <c r="D142" s="154" t="e">
        <f>#REF!</f>
        <v>#REF!</v>
      </c>
      <c r="E142" s="154" t="e">
        <f>#REF!</f>
        <v>#REF!</v>
      </c>
      <c r="F142" s="154" t="e">
        <f>#REF!</f>
        <v>#REF!</v>
      </c>
      <c r="G142" s="154" t="e">
        <f>#REF!</f>
        <v>#REF!</v>
      </c>
      <c r="H142" s="154" t="e">
        <f>#REF!</f>
        <v>#REF!</v>
      </c>
      <c r="I142" s="11"/>
      <c r="J142" s="11"/>
      <c r="K142" s="11"/>
      <c r="L142" s="11"/>
      <c r="M142" s="11"/>
      <c r="N142" s="154" t="e">
        <f t="shared" si="2"/>
        <v>#REF!</v>
      </c>
      <c r="O142" s="11">
        <f t="shared" si="2"/>
        <v>0</v>
      </c>
      <c r="P142" s="11">
        <f t="shared" si="2"/>
        <v>0</v>
      </c>
      <c r="Q142" s="11"/>
      <c r="R142" s="11"/>
      <c r="S142" s="11">
        <f t="shared" si="3"/>
        <v>0</v>
      </c>
      <c r="T142" s="155" t="e">
        <f>#REF!</f>
        <v>#REF!</v>
      </c>
      <c r="U142" s="155" t="e">
        <f>#REF!</f>
        <v>#REF!</v>
      </c>
      <c r="V142" s="155" t="e">
        <f>#REF!</f>
        <v>#REF!</v>
      </c>
      <c r="W142" s="11"/>
      <c r="X142" s="11"/>
      <c r="Y142" s="11"/>
      <c r="Z142" s="11"/>
      <c r="AA142" s="154" t="e">
        <f>#REF!</f>
        <v>#REF!</v>
      </c>
      <c r="AB142" s="11"/>
      <c r="AC142" s="11"/>
      <c r="AD142" s="11"/>
      <c r="AE142" s="11" t="e">
        <f>#REF!</f>
        <v>#REF!</v>
      </c>
      <c r="AF142" s="11" t="e">
        <f>#REF!</f>
        <v>#REF!</v>
      </c>
      <c r="AG142" s="11" t="e">
        <f>#REF!</f>
        <v>#REF!</v>
      </c>
      <c r="AH142" s="11" t="e">
        <f>#REF!</f>
        <v>#REF!</v>
      </c>
      <c r="AI142" s="11" t="e">
        <f>#REF!</f>
        <v>#REF!</v>
      </c>
      <c r="AJ142" s="11" t="e">
        <f>#REF!</f>
        <v>#REF!</v>
      </c>
      <c r="AK142" s="11" t="e">
        <f>#REF!</f>
        <v>#REF!</v>
      </c>
      <c r="AL142" s="11" t="e">
        <f>#REF!</f>
        <v>#REF!</v>
      </c>
      <c r="AM142" s="11" t="e">
        <f>#REF!</f>
        <v>#REF!</v>
      </c>
      <c r="AN142" s="11" t="e">
        <f>#REF!</f>
        <v>#REF!</v>
      </c>
      <c r="AO142" s="11" t="e">
        <f>#REF!</f>
        <v>#REF!</v>
      </c>
      <c r="AP142" s="11" t="e">
        <f>#REF!</f>
        <v>#REF!</v>
      </c>
    </row>
    <row r="143" spans="1:42" x14ac:dyDescent="0.25">
      <c r="A143" s="154" t="e">
        <f>#REF!</f>
        <v>#REF!</v>
      </c>
      <c r="B143" s="154" t="e">
        <f>#REF!</f>
        <v>#REF!</v>
      </c>
      <c r="C143" s="154" t="e">
        <f>#REF!</f>
        <v>#REF!</v>
      </c>
      <c r="D143" s="154" t="e">
        <f>#REF!</f>
        <v>#REF!</v>
      </c>
      <c r="E143" s="154" t="e">
        <f>#REF!</f>
        <v>#REF!</v>
      </c>
      <c r="F143" s="154" t="e">
        <f>#REF!</f>
        <v>#REF!</v>
      </c>
      <c r="G143" s="154" t="e">
        <f>#REF!</f>
        <v>#REF!</v>
      </c>
      <c r="H143" s="154" t="e">
        <f>#REF!</f>
        <v>#REF!</v>
      </c>
      <c r="I143" s="11"/>
      <c r="J143" s="11"/>
      <c r="K143" s="11"/>
      <c r="L143" s="11"/>
      <c r="M143" s="11"/>
      <c r="N143" s="154" t="e">
        <f t="shared" si="2"/>
        <v>#REF!</v>
      </c>
      <c r="O143" s="11">
        <f t="shared" si="2"/>
        <v>0</v>
      </c>
      <c r="P143" s="11">
        <f t="shared" si="2"/>
        <v>0</v>
      </c>
      <c r="Q143" s="11"/>
      <c r="R143" s="11"/>
      <c r="S143" s="11">
        <f t="shared" si="3"/>
        <v>0</v>
      </c>
      <c r="T143" s="155" t="e">
        <f>#REF!</f>
        <v>#REF!</v>
      </c>
      <c r="U143" s="155" t="e">
        <f>#REF!</f>
        <v>#REF!</v>
      </c>
      <c r="V143" s="155" t="e">
        <f>#REF!</f>
        <v>#REF!</v>
      </c>
      <c r="W143" s="11"/>
      <c r="X143" s="11"/>
      <c r="Y143" s="11"/>
      <c r="Z143" s="11"/>
      <c r="AA143" s="154" t="e">
        <f>#REF!</f>
        <v>#REF!</v>
      </c>
      <c r="AB143" s="11"/>
      <c r="AC143" s="11"/>
      <c r="AD143" s="11"/>
      <c r="AE143" s="11" t="e">
        <f>#REF!</f>
        <v>#REF!</v>
      </c>
      <c r="AF143" s="11" t="e">
        <f>#REF!</f>
        <v>#REF!</v>
      </c>
      <c r="AG143" s="11" t="e">
        <f>#REF!</f>
        <v>#REF!</v>
      </c>
      <c r="AH143" s="11" t="e">
        <f>#REF!</f>
        <v>#REF!</v>
      </c>
      <c r="AI143" s="11" t="e">
        <f>#REF!</f>
        <v>#REF!</v>
      </c>
      <c r="AJ143" s="11" t="e">
        <f>#REF!</f>
        <v>#REF!</v>
      </c>
      <c r="AK143" s="11" t="e">
        <f>#REF!</f>
        <v>#REF!</v>
      </c>
      <c r="AL143" s="11" t="e">
        <f>#REF!</f>
        <v>#REF!</v>
      </c>
      <c r="AM143" s="11" t="e">
        <f>#REF!</f>
        <v>#REF!</v>
      </c>
      <c r="AN143" s="11" t="e">
        <f>#REF!</f>
        <v>#REF!</v>
      </c>
      <c r="AO143" s="11" t="e">
        <f>#REF!</f>
        <v>#REF!</v>
      </c>
      <c r="AP143" s="11" t="e">
        <f>#REF!</f>
        <v>#REF!</v>
      </c>
    </row>
    <row r="144" spans="1:42" x14ac:dyDescent="0.25">
      <c r="A144" s="154" t="e">
        <f>#REF!</f>
        <v>#REF!</v>
      </c>
      <c r="B144" s="154" t="e">
        <f>#REF!</f>
        <v>#REF!</v>
      </c>
      <c r="C144" s="154" t="e">
        <f>#REF!</f>
        <v>#REF!</v>
      </c>
      <c r="D144" s="154" t="e">
        <f>#REF!</f>
        <v>#REF!</v>
      </c>
      <c r="E144" s="154" t="e">
        <f>#REF!</f>
        <v>#REF!</v>
      </c>
      <c r="F144" s="154" t="e">
        <f>#REF!</f>
        <v>#REF!</v>
      </c>
      <c r="G144" s="154" t="e">
        <f>#REF!</f>
        <v>#REF!</v>
      </c>
      <c r="H144" s="154" t="e">
        <f>#REF!</f>
        <v>#REF!</v>
      </c>
      <c r="I144" s="11"/>
      <c r="J144" s="11"/>
      <c r="K144" s="11"/>
      <c r="L144" s="11"/>
      <c r="M144" s="11"/>
      <c r="N144" s="154" t="e">
        <f t="shared" si="2"/>
        <v>#REF!</v>
      </c>
      <c r="O144" s="11">
        <f t="shared" si="2"/>
        <v>0</v>
      </c>
      <c r="P144" s="11">
        <f t="shared" si="2"/>
        <v>0</v>
      </c>
      <c r="Q144" s="11"/>
      <c r="R144" s="11"/>
      <c r="S144" s="11">
        <f t="shared" si="3"/>
        <v>0</v>
      </c>
      <c r="T144" s="155" t="e">
        <f>#REF!</f>
        <v>#REF!</v>
      </c>
      <c r="U144" s="155" t="e">
        <f>#REF!</f>
        <v>#REF!</v>
      </c>
      <c r="V144" s="155" t="e">
        <f>#REF!</f>
        <v>#REF!</v>
      </c>
      <c r="W144" s="11"/>
      <c r="X144" s="11"/>
      <c r="Y144" s="11"/>
      <c r="Z144" s="11"/>
      <c r="AA144" s="154" t="e">
        <f>#REF!</f>
        <v>#REF!</v>
      </c>
      <c r="AB144" s="11"/>
      <c r="AC144" s="11"/>
      <c r="AD144" s="11"/>
      <c r="AE144" s="11" t="e">
        <f>#REF!</f>
        <v>#REF!</v>
      </c>
      <c r="AF144" s="11" t="e">
        <f>#REF!</f>
        <v>#REF!</v>
      </c>
      <c r="AG144" s="11" t="e">
        <f>#REF!</f>
        <v>#REF!</v>
      </c>
      <c r="AH144" s="11" t="e">
        <f>#REF!</f>
        <v>#REF!</v>
      </c>
      <c r="AI144" s="11" t="e">
        <f>#REF!</f>
        <v>#REF!</v>
      </c>
      <c r="AJ144" s="11" t="e">
        <f>#REF!</f>
        <v>#REF!</v>
      </c>
      <c r="AK144" s="11" t="e">
        <f>#REF!</f>
        <v>#REF!</v>
      </c>
      <c r="AL144" s="11" t="e">
        <f>#REF!</f>
        <v>#REF!</v>
      </c>
      <c r="AM144" s="11" t="e">
        <f>#REF!</f>
        <v>#REF!</v>
      </c>
      <c r="AN144" s="11" t="e">
        <f>#REF!</f>
        <v>#REF!</v>
      </c>
      <c r="AO144" s="11" t="e">
        <f>#REF!</f>
        <v>#REF!</v>
      </c>
      <c r="AP144" s="11" t="e">
        <f>#REF!</f>
        <v>#REF!</v>
      </c>
    </row>
    <row r="145" spans="1:42" x14ac:dyDescent="0.25">
      <c r="A145" s="154" t="e">
        <f>#REF!</f>
        <v>#REF!</v>
      </c>
      <c r="B145" s="154" t="e">
        <f>#REF!</f>
        <v>#REF!</v>
      </c>
      <c r="C145" s="154" t="e">
        <f>#REF!</f>
        <v>#REF!</v>
      </c>
      <c r="D145" s="154" t="e">
        <f>#REF!</f>
        <v>#REF!</v>
      </c>
      <c r="E145" s="154" t="e">
        <f>#REF!</f>
        <v>#REF!</v>
      </c>
      <c r="F145" s="154" t="e">
        <f>#REF!</f>
        <v>#REF!</v>
      </c>
      <c r="G145" s="154" t="e">
        <f>#REF!</f>
        <v>#REF!</v>
      </c>
      <c r="H145" s="154" t="e">
        <f>#REF!</f>
        <v>#REF!</v>
      </c>
      <c r="I145" s="11"/>
      <c r="J145" s="11"/>
      <c r="K145" s="11"/>
      <c r="L145" s="11"/>
      <c r="M145" s="11"/>
      <c r="N145" s="154" t="e">
        <f t="shared" si="2"/>
        <v>#REF!</v>
      </c>
      <c r="O145" s="11">
        <f t="shared" si="2"/>
        <v>0</v>
      </c>
      <c r="P145" s="11">
        <f t="shared" si="2"/>
        <v>0</v>
      </c>
      <c r="Q145" s="11"/>
      <c r="R145" s="11"/>
      <c r="S145" s="11">
        <f t="shared" si="3"/>
        <v>0</v>
      </c>
      <c r="T145" s="155" t="e">
        <f>#REF!</f>
        <v>#REF!</v>
      </c>
      <c r="U145" s="155" t="e">
        <f>#REF!</f>
        <v>#REF!</v>
      </c>
      <c r="V145" s="155" t="e">
        <f>#REF!</f>
        <v>#REF!</v>
      </c>
      <c r="W145" s="11"/>
      <c r="X145" s="11"/>
      <c r="Y145" s="11"/>
      <c r="Z145" s="11"/>
      <c r="AA145" s="154" t="e">
        <f>#REF!</f>
        <v>#REF!</v>
      </c>
      <c r="AB145" s="11"/>
      <c r="AC145" s="11"/>
      <c r="AD145" s="11"/>
      <c r="AE145" s="11" t="e">
        <f>#REF!</f>
        <v>#REF!</v>
      </c>
      <c r="AF145" s="11" t="e">
        <f>#REF!</f>
        <v>#REF!</v>
      </c>
      <c r="AG145" s="11" t="e">
        <f>#REF!</f>
        <v>#REF!</v>
      </c>
      <c r="AH145" s="11" t="e">
        <f>#REF!</f>
        <v>#REF!</v>
      </c>
      <c r="AI145" s="11" t="e">
        <f>#REF!</f>
        <v>#REF!</v>
      </c>
      <c r="AJ145" s="11" t="e">
        <f>#REF!</f>
        <v>#REF!</v>
      </c>
      <c r="AK145" s="11" t="e">
        <f>#REF!</f>
        <v>#REF!</v>
      </c>
      <c r="AL145" s="11" t="e">
        <f>#REF!</f>
        <v>#REF!</v>
      </c>
      <c r="AM145" s="11" t="e">
        <f>#REF!</f>
        <v>#REF!</v>
      </c>
      <c r="AN145" s="11" t="e">
        <f>#REF!</f>
        <v>#REF!</v>
      </c>
      <c r="AO145" s="11" t="e">
        <f>#REF!</f>
        <v>#REF!</v>
      </c>
      <c r="AP145" s="11" t="e">
        <f>#REF!</f>
        <v>#REF!</v>
      </c>
    </row>
    <row r="146" spans="1:42" x14ac:dyDescent="0.25">
      <c r="A146" s="154" t="e">
        <f>#REF!</f>
        <v>#REF!</v>
      </c>
      <c r="B146" s="154" t="e">
        <f>#REF!</f>
        <v>#REF!</v>
      </c>
      <c r="C146" s="154" t="e">
        <f>#REF!</f>
        <v>#REF!</v>
      </c>
      <c r="D146" s="154" t="e">
        <f>#REF!</f>
        <v>#REF!</v>
      </c>
      <c r="E146" s="154" t="e">
        <f>#REF!</f>
        <v>#REF!</v>
      </c>
      <c r="F146" s="154" t="e">
        <f>#REF!</f>
        <v>#REF!</v>
      </c>
      <c r="G146" s="154" t="e">
        <f>#REF!</f>
        <v>#REF!</v>
      </c>
      <c r="H146" s="154" t="e">
        <f>#REF!</f>
        <v>#REF!</v>
      </c>
      <c r="I146" s="11"/>
      <c r="J146" s="11"/>
      <c r="K146" s="11"/>
      <c r="L146" s="11"/>
      <c r="M146" s="11"/>
      <c r="N146" s="154" t="e">
        <f t="shared" si="2"/>
        <v>#REF!</v>
      </c>
      <c r="O146" s="11">
        <f t="shared" si="2"/>
        <v>0</v>
      </c>
      <c r="P146" s="11">
        <f t="shared" si="2"/>
        <v>0</v>
      </c>
      <c r="Q146" s="11"/>
      <c r="R146" s="11"/>
      <c r="S146" s="11">
        <f t="shared" si="3"/>
        <v>0</v>
      </c>
      <c r="T146" s="155" t="e">
        <f>#REF!</f>
        <v>#REF!</v>
      </c>
      <c r="U146" s="155" t="e">
        <f>#REF!</f>
        <v>#REF!</v>
      </c>
      <c r="V146" s="155" t="e">
        <f>#REF!</f>
        <v>#REF!</v>
      </c>
      <c r="W146" s="11"/>
      <c r="X146" s="11"/>
      <c r="Y146" s="11"/>
      <c r="Z146" s="11"/>
      <c r="AA146" s="154" t="e">
        <f>#REF!</f>
        <v>#REF!</v>
      </c>
      <c r="AB146" s="11"/>
      <c r="AC146" s="11"/>
      <c r="AD146" s="11"/>
      <c r="AE146" s="11" t="e">
        <f>#REF!</f>
        <v>#REF!</v>
      </c>
      <c r="AF146" s="11" t="e">
        <f>#REF!</f>
        <v>#REF!</v>
      </c>
      <c r="AG146" s="11" t="e">
        <f>#REF!</f>
        <v>#REF!</v>
      </c>
      <c r="AH146" s="11" t="e">
        <f>#REF!</f>
        <v>#REF!</v>
      </c>
      <c r="AI146" s="11" t="e">
        <f>#REF!</f>
        <v>#REF!</v>
      </c>
      <c r="AJ146" s="11" t="e">
        <f>#REF!</f>
        <v>#REF!</v>
      </c>
      <c r="AK146" s="11" t="e">
        <f>#REF!</f>
        <v>#REF!</v>
      </c>
      <c r="AL146" s="11" t="e">
        <f>#REF!</f>
        <v>#REF!</v>
      </c>
      <c r="AM146" s="11" t="e">
        <f>#REF!</f>
        <v>#REF!</v>
      </c>
      <c r="AN146" s="11" t="e">
        <f>#REF!</f>
        <v>#REF!</v>
      </c>
      <c r="AO146" s="11" t="e">
        <f>#REF!</f>
        <v>#REF!</v>
      </c>
      <c r="AP146" s="11" t="e">
        <f>#REF!</f>
        <v>#REF!</v>
      </c>
    </row>
    <row r="147" spans="1:42" x14ac:dyDescent="0.25">
      <c r="A147" s="154" t="e">
        <f>#REF!</f>
        <v>#REF!</v>
      </c>
      <c r="B147" s="154" t="e">
        <f>#REF!</f>
        <v>#REF!</v>
      </c>
      <c r="C147" s="154" t="e">
        <f>#REF!</f>
        <v>#REF!</v>
      </c>
      <c r="D147" s="154" t="e">
        <f>#REF!</f>
        <v>#REF!</v>
      </c>
      <c r="E147" s="154" t="e">
        <f>#REF!</f>
        <v>#REF!</v>
      </c>
      <c r="F147" s="154" t="e">
        <f>#REF!</f>
        <v>#REF!</v>
      </c>
      <c r="G147" s="154" t="e">
        <f>#REF!</f>
        <v>#REF!</v>
      </c>
      <c r="H147" s="154" t="e">
        <f>#REF!</f>
        <v>#REF!</v>
      </c>
      <c r="I147" s="11"/>
      <c r="J147" s="11"/>
      <c r="K147" s="11"/>
      <c r="L147" s="11"/>
      <c r="M147" s="11"/>
      <c r="N147" s="154" t="e">
        <f t="shared" si="2"/>
        <v>#REF!</v>
      </c>
      <c r="O147" s="11">
        <f t="shared" si="2"/>
        <v>0</v>
      </c>
      <c r="P147" s="11">
        <f t="shared" si="2"/>
        <v>0</v>
      </c>
      <c r="Q147" s="11"/>
      <c r="R147" s="11"/>
      <c r="S147" s="11">
        <f t="shared" si="3"/>
        <v>0</v>
      </c>
      <c r="T147" s="155" t="e">
        <f>#REF!</f>
        <v>#REF!</v>
      </c>
      <c r="U147" s="155" t="e">
        <f>#REF!</f>
        <v>#REF!</v>
      </c>
      <c r="V147" s="155" t="e">
        <f>#REF!</f>
        <v>#REF!</v>
      </c>
      <c r="W147" s="11"/>
      <c r="X147" s="11"/>
      <c r="Y147" s="11"/>
      <c r="Z147" s="11"/>
      <c r="AA147" s="154" t="e">
        <f>#REF!</f>
        <v>#REF!</v>
      </c>
      <c r="AB147" s="11"/>
      <c r="AC147" s="11"/>
      <c r="AD147" s="11"/>
      <c r="AE147" s="11" t="e">
        <f>#REF!</f>
        <v>#REF!</v>
      </c>
      <c r="AF147" s="11" t="e">
        <f>#REF!</f>
        <v>#REF!</v>
      </c>
      <c r="AG147" s="11" t="e">
        <f>#REF!</f>
        <v>#REF!</v>
      </c>
      <c r="AH147" s="11" t="e">
        <f>#REF!</f>
        <v>#REF!</v>
      </c>
      <c r="AI147" s="11" t="e">
        <f>#REF!</f>
        <v>#REF!</v>
      </c>
      <c r="AJ147" s="11" t="e">
        <f>#REF!</f>
        <v>#REF!</v>
      </c>
      <c r="AK147" s="11" t="e">
        <f>#REF!</f>
        <v>#REF!</v>
      </c>
      <c r="AL147" s="11" t="e">
        <f>#REF!</f>
        <v>#REF!</v>
      </c>
      <c r="AM147" s="11" t="e">
        <f>#REF!</f>
        <v>#REF!</v>
      </c>
      <c r="AN147" s="11" t="e">
        <f>#REF!</f>
        <v>#REF!</v>
      </c>
      <c r="AO147" s="11" t="e">
        <f>#REF!</f>
        <v>#REF!</v>
      </c>
      <c r="AP147" s="11" t="e">
        <f>#REF!</f>
        <v>#REF!</v>
      </c>
    </row>
    <row r="148" spans="1:42" x14ac:dyDescent="0.25">
      <c r="A148" s="154" t="e">
        <f>#REF!</f>
        <v>#REF!</v>
      </c>
      <c r="B148" s="154" t="e">
        <f>#REF!</f>
        <v>#REF!</v>
      </c>
      <c r="C148" s="154" t="e">
        <f>#REF!</f>
        <v>#REF!</v>
      </c>
      <c r="D148" s="154" t="e">
        <f>#REF!</f>
        <v>#REF!</v>
      </c>
      <c r="E148" s="154" t="e">
        <f>#REF!</f>
        <v>#REF!</v>
      </c>
      <c r="F148" s="154" t="e">
        <f>#REF!</f>
        <v>#REF!</v>
      </c>
      <c r="G148" s="154" t="e">
        <f>#REF!</f>
        <v>#REF!</v>
      </c>
      <c r="H148" s="154" t="e">
        <f>#REF!</f>
        <v>#REF!</v>
      </c>
      <c r="I148" s="11"/>
      <c r="J148" s="11"/>
      <c r="K148" s="11"/>
      <c r="L148" s="11"/>
      <c r="M148" s="11"/>
      <c r="N148" s="154" t="e">
        <f t="shared" si="2"/>
        <v>#REF!</v>
      </c>
      <c r="O148" s="11">
        <f t="shared" si="2"/>
        <v>0</v>
      </c>
      <c r="P148" s="11">
        <f t="shared" si="2"/>
        <v>0</v>
      </c>
      <c r="Q148" s="11"/>
      <c r="R148" s="11"/>
      <c r="S148" s="11">
        <f t="shared" si="3"/>
        <v>0</v>
      </c>
      <c r="T148" s="155" t="e">
        <f>#REF!</f>
        <v>#REF!</v>
      </c>
      <c r="U148" s="155" t="e">
        <f>#REF!</f>
        <v>#REF!</v>
      </c>
      <c r="V148" s="155" t="e">
        <f>#REF!</f>
        <v>#REF!</v>
      </c>
      <c r="W148" s="11"/>
      <c r="X148" s="11"/>
      <c r="Y148" s="11"/>
      <c r="Z148" s="11"/>
      <c r="AA148" s="154" t="e">
        <f>#REF!</f>
        <v>#REF!</v>
      </c>
      <c r="AB148" s="11"/>
      <c r="AC148" s="11"/>
      <c r="AD148" s="11"/>
      <c r="AE148" s="11" t="e">
        <f>#REF!</f>
        <v>#REF!</v>
      </c>
      <c r="AF148" s="11" t="e">
        <f>#REF!</f>
        <v>#REF!</v>
      </c>
      <c r="AG148" s="11" t="e">
        <f>#REF!</f>
        <v>#REF!</v>
      </c>
      <c r="AH148" s="11" t="e">
        <f>#REF!</f>
        <v>#REF!</v>
      </c>
      <c r="AI148" s="11" t="e">
        <f>#REF!</f>
        <v>#REF!</v>
      </c>
      <c r="AJ148" s="11" t="e">
        <f>#REF!</f>
        <v>#REF!</v>
      </c>
      <c r="AK148" s="11" t="e">
        <f>#REF!</f>
        <v>#REF!</v>
      </c>
      <c r="AL148" s="11" t="e">
        <f>#REF!</f>
        <v>#REF!</v>
      </c>
      <c r="AM148" s="11" t="e">
        <f>#REF!</f>
        <v>#REF!</v>
      </c>
      <c r="AN148" s="11" t="e">
        <f>#REF!</f>
        <v>#REF!</v>
      </c>
      <c r="AO148" s="11" t="e">
        <f>#REF!</f>
        <v>#REF!</v>
      </c>
      <c r="AP148" s="11" t="e">
        <f>#REF!</f>
        <v>#REF!</v>
      </c>
    </row>
    <row r="149" spans="1:42" x14ac:dyDescent="0.25">
      <c r="A149" s="154" t="e">
        <f>#REF!</f>
        <v>#REF!</v>
      </c>
      <c r="B149" s="154" t="e">
        <f>#REF!</f>
        <v>#REF!</v>
      </c>
      <c r="C149" s="154" t="e">
        <f>#REF!</f>
        <v>#REF!</v>
      </c>
      <c r="D149" s="154" t="e">
        <f>#REF!</f>
        <v>#REF!</v>
      </c>
      <c r="E149" s="154" t="e">
        <f>#REF!</f>
        <v>#REF!</v>
      </c>
      <c r="F149" s="154" t="e">
        <f>#REF!</f>
        <v>#REF!</v>
      </c>
      <c r="G149" s="154" t="e">
        <f>#REF!</f>
        <v>#REF!</v>
      </c>
      <c r="H149" s="154" t="e">
        <f>#REF!</f>
        <v>#REF!</v>
      </c>
      <c r="I149" s="11"/>
      <c r="J149" s="11"/>
      <c r="K149" s="11"/>
      <c r="L149" s="11"/>
      <c r="M149" s="11"/>
      <c r="N149" s="154" t="e">
        <f t="shared" si="2"/>
        <v>#REF!</v>
      </c>
      <c r="O149" s="11">
        <f t="shared" si="2"/>
        <v>0</v>
      </c>
      <c r="P149" s="11">
        <f t="shared" si="2"/>
        <v>0</v>
      </c>
      <c r="Q149" s="11"/>
      <c r="R149" s="11"/>
      <c r="S149" s="11">
        <f t="shared" si="3"/>
        <v>0</v>
      </c>
      <c r="T149" s="155" t="e">
        <f>#REF!</f>
        <v>#REF!</v>
      </c>
      <c r="U149" s="155" t="e">
        <f>#REF!</f>
        <v>#REF!</v>
      </c>
      <c r="V149" s="155" t="e">
        <f>#REF!</f>
        <v>#REF!</v>
      </c>
      <c r="W149" s="11"/>
      <c r="X149" s="11"/>
      <c r="Y149" s="11"/>
      <c r="Z149" s="11"/>
      <c r="AA149" s="154" t="e">
        <f>#REF!</f>
        <v>#REF!</v>
      </c>
      <c r="AB149" s="11"/>
      <c r="AC149" s="11"/>
      <c r="AD149" s="11"/>
      <c r="AE149" s="11" t="e">
        <f>#REF!</f>
        <v>#REF!</v>
      </c>
      <c r="AF149" s="11" t="e">
        <f>#REF!</f>
        <v>#REF!</v>
      </c>
      <c r="AG149" s="11" t="e">
        <f>#REF!</f>
        <v>#REF!</v>
      </c>
      <c r="AH149" s="11" t="e">
        <f>#REF!</f>
        <v>#REF!</v>
      </c>
      <c r="AI149" s="11" t="e">
        <f>#REF!</f>
        <v>#REF!</v>
      </c>
      <c r="AJ149" s="11" t="e">
        <f>#REF!</f>
        <v>#REF!</v>
      </c>
      <c r="AK149" s="11" t="e">
        <f>#REF!</f>
        <v>#REF!</v>
      </c>
      <c r="AL149" s="11" t="e">
        <f>#REF!</f>
        <v>#REF!</v>
      </c>
      <c r="AM149" s="11" t="e">
        <f>#REF!</f>
        <v>#REF!</v>
      </c>
      <c r="AN149" s="11" t="e">
        <f>#REF!</f>
        <v>#REF!</v>
      </c>
      <c r="AO149" s="11" t="e">
        <f>#REF!</f>
        <v>#REF!</v>
      </c>
      <c r="AP149" s="11" t="e">
        <f>#REF!</f>
        <v>#REF!</v>
      </c>
    </row>
    <row r="150" spans="1:42" x14ac:dyDescent="0.25">
      <c r="A150" s="154" t="e">
        <f>#REF!</f>
        <v>#REF!</v>
      </c>
      <c r="B150" s="154" t="e">
        <f>#REF!</f>
        <v>#REF!</v>
      </c>
      <c r="C150" s="154" t="e">
        <f>#REF!</f>
        <v>#REF!</v>
      </c>
      <c r="D150" s="154" t="e">
        <f>#REF!</f>
        <v>#REF!</v>
      </c>
      <c r="E150" s="154" t="e">
        <f>#REF!</f>
        <v>#REF!</v>
      </c>
      <c r="F150" s="154" t="e">
        <f>#REF!</f>
        <v>#REF!</v>
      </c>
      <c r="G150" s="154" t="e">
        <f>#REF!</f>
        <v>#REF!</v>
      </c>
      <c r="H150" s="154" t="e">
        <f>#REF!</f>
        <v>#REF!</v>
      </c>
      <c r="I150" s="11"/>
      <c r="J150" s="11"/>
      <c r="K150" s="11"/>
      <c r="L150" s="11"/>
      <c r="M150" s="11"/>
      <c r="N150" s="154" t="e">
        <f t="shared" si="2"/>
        <v>#REF!</v>
      </c>
      <c r="O150" s="11">
        <f t="shared" si="2"/>
        <v>0</v>
      </c>
      <c r="P150" s="11">
        <f t="shared" si="2"/>
        <v>0</v>
      </c>
      <c r="Q150" s="11"/>
      <c r="R150" s="11"/>
      <c r="S150" s="11">
        <f t="shared" si="3"/>
        <v>0</v>
      </c>
      <c r="T150" s="155" t="e">
        <f>#REF!</f>
        <v>#REF!</v>
      </c>
      <c r="U150" s="155" t="e">
        <f>#REF!</f>
        <v>#REF!</v>
      </c>
      <c r="V150" s="155" t="e">
        <f>#REF!</f>
        <v>#REF!</v>
      </c>
      <c r="W150" s="11"/>
      <c r="X150" s="11"/>
      <c r="Y150" s="11"/>
      <c r="Z150" s="11"/>
      <c r="AA150" s="154" t="e">
        <f>#REF!</f>
        <v>#REF!</v>
      </c>
      <c r="AB150" s="11"/>
      <c r="AC150" s="11"/>
      <c r="AD150" s="11"/>
      <c r="AE150" s="11" t="e">
        <f>#REF!</f>
        <v>#REF!</v>
      </c>
      <c r="AF150" s="11" t="e">
        <f>#REF!</f>
        <v>#REF!</v>
      </c>
      <c r="AG150" s="11" t="e">
        <f>#REF!</f>
        <v>#REF!</v>
      </c>
      <c r="AH150" s="11" t="e">
        <f>#REF!</f>
        <v>#REF!</v>
      </c>
      <c r="AI150" s="11" t="e">
        <f>#REF!</f>
        <v>#REF!</v>
      </c>
      <c r="AJ150" s="11" t="e">
        <f>#REF!</f>
        <v>#REF!</v>
      </c>
      <c r="AK150" s="11" t="e">
        <f>#REF!</f>
        <v>#REF!</v>
      </c>
      <c r="AL150" s="11" t="e">
        <f>#REF!</f>
        <v>#REF!</v>
      </c>
      <c r="AM150" s="11" t="e">
        <f>#REF!</f>
        <v>#REF!</v>
      </c>
      <c r="AN150" s="11" t="e">
        <f>#REF!</f>
        <v>#REF!</v>
      </c>
      <c r="AO150" s="11" t="e">
        <f>#REF!</f>
        <v>#REF!</v>
      </c>
      <c r="AP150" s="11" t="e">
        <f>#REF!</f>
        <v>#REF!</v>
      </c>
    </row>
    <row r="151" spans="1:42" x14ac:dyDescent="0.25">
      <c r="A151" s="154" t="e">
        <f>#REF!</f>
        <v>#REF!</v>
      </c>
      <c r="B151" s="154" t="e">
        <f>#REF!</f>
        <v>#REF!</v>
      </c>
      <c r="C151" s="154" t="e">
        <f>#REF!</f>
        <v>#REF!</v>
      </c>
      <c r="D151" s="154" t="e">
        <f>#REF!</f>
        <v>#REF!</v>
      </c>
      <c r="E151" s="154" t="e">
        <f>#REF!</f>
        <v>#REF!</v>
      </c>
      <c r="F151" s="154" t="e">
        <f>#REF!</f>
        <v>#REF!</v>
      </c>
      <c r="G151" s="154" t="e">
        <f>#REF!</f>
        <v>#REF!</v>
      </c>
      <c r="H151" s="154" t="e">
        <f>#REF!</f>
        <v>#REF!</v>
      </c>
      <c r="I151" s="11"/>
      <c r="J151" s="11"/>
      <c r="K151" s="11"/>
      <c r="L151" s="11"/>
      <c r="M151" s="11"/>
      <c r="N151" s="154" t="e">
        <f t="shared" si="2"/>
        <v>#REF!</v>
      </c>
      <c r="O151" s="11">
        <f t="shared" si="2"/>
        <v>0</v>
      </c>
      <c r="P151" s="11">
        <f t="shared" si="2"/>
        <v>0</v>
      </c>
      <c r="Q151" s="11"/>
      <c r="R151" s="11"/>
      <c r="S151" s="11">
        <f t="shared" si="3"/>
        <v>0</v>
      </c>
      <c r="T151" s="155" t="e">
        <f>#REF!</f>
        <v>#REF!</v>
      </c>
      <c r="U151" s="155" t="e">
        <f>#REF!</f>
        <v>#REF!</v>
      </c>
      <c r="V151" s="155" t="e">
        <f>#REF!</f>
        <v>#REF!</v>
      </c>
      <c r="W151" s="11"/>
      <c r="X151" s="11"/>
      <c r="Y151" s="11"/>
      <c r="Z151" s="11"/>
      <c r="AA151" s="154" t="e">
        <f>#REF!</f>
        <v>#REF!</v>
      </c>
      <c r="AB151" s="11"/>
      <c r="AC151" s="11"/>
      <c r="AD151" s="11"/>
      <c r="AE151" s="11" t="e">
        <f>#REF!</f>
        <v>#REF!</v>
      </c>
      <c r="AF151" s="11" t="e">
        <f>#REF!</f>
        <v>#REF!</v>
      </c>
      <c r="AG151" s="11" t="e">
        <f>#REF!</f>
        <v>#REF!</v>
      </c>
      <c r="AH151" s="11" t="e">
        <f>#REF!</f>
        <v>#REF!</v>
      </c>
      <c r="AI151" s="11" t="e">
        <f>#REF!</f>
        <v>#REF!</v>
      </c>
      <c r="AJ151" s="11" t="e">
        <f>#REF!</f>
        <v>#REF!</v>
      </c>
      <c r="AK151" s="11" t="e">
        <f>#REF!</f>
        <v>#REF!</v>
      </c>
      <c r="AL151" s="11" t="e">
        <f>#REF!</f>
        <v>#REF!</v>
      </c>
      <c r="AM151" s="11" t="e">
        <f>#REF!</f>
        <v>#REF!</v>
      </c>
      <c r="AN151" s="11" t="e">
        <f>#REF!</f>
        <v>#REF!</v>
      </c>
      <c r="AO151" s="11" t="e">
        <f>#REF!</f>
        <v>#REF!</v>
      </c>
      <c r="AP151" s="11" t="e">
        <f>#REF!</f>
        <v>#REF!</v>
      </c>
    </row>
    <row r="152" spans="1:42" x14ac:dyDescent="0.25">
      <c r="A152" s="154" t="e">
        <f>#REF!</f>
        <v>#REF!</v>
      </c>
      <c r="B152" s="154" t="e">
        <f>#REF!</f>
        <v>#REF!</v>
      </c>
      <c r="C152" s="154" t="e">
        <f>#REF!</f>
        <v>#REF!</v>
      </c>
      <c r="D152" s="154" t="e">
        <f>#REF!</f>
        <v>#REF!</v>
      </c>
      <c r="E152" s="154" t="e">
        <f>#REF!</f>
        <v>#REF!</v>
      </c>
      <c r="F152" s="154" t="e">
        <f>#REF!</f>
        <v>#REF!</v>
      </c>
      <c r="G152" s="154" t="e">
        <f>#REF!</f>
        <v>#REF!</v>
      </c>
      <c r="H152" s="154" t="e">
        <f>#REF!</f>
        <v>#REF!</v>
      </c>
      <c r="I152" s="11"/>
      <c r="J152" s="11"/>
      <c r="K152" s="11"/>
      <c r="L152" s="11"/>
      <c r="M152" s="11"/>
      <c r="N152" s="154" t="e">
        <f t="shared" si="2"/>
        <v>#REF!</v>
      </c>
      <c r="O152" s="11">
        <f t="shared" si="2"/>
        <v>0</v>
      </c>
      <c r="P152" s="11">
        <f t="shared" si="2"/>
        <v>0</v>
      </c>
      <c r="Q152" s="11"/>
      <c r="R152" s="11"/>
      <c r="S152" s="11">
        <f t="shared" si="3"/>
        <v>0</v>
      </c>
      <c r="T152" s="155" t="e">
        <f>#REF!</f>
        <v>#REF!</v>
      </c>
      <c r="U152" s="155" t="e">
        <f>#REF!</f>
        <v>#REF!</v>
      </c>
      <c r="V152" s="155" t="e">
        <f>#REF!</f>
        <v>#REF!</v>
      </c>
      <c r="W152" s="11"/>
      <c r="X152" s="11"/>
      <c r="Y152" s="11"/>
      <c r="Z152" s="11"/>
      <c r="AA152" s="154" t="e">
        <f>#REF!</f>
        <v>#REF!</v>
      </c>
      <c r="AB152" s="11"/>
      <c r="AC152" s="11"/>
      <c r="AD152" s="11"/>
      <c r="AE152" s="11" t="e">
        <f>#REF!</f>
        <v>#REF!</v>
      </c>
      <c r="AF152" s="11" t="e">
        <f>#REF!</f>
        <v>#REF!</v>
      </c>
      <c r="AG152" s="11" t="e">
        <f>#REF!</f>
        <v>#REF!</v>
      </c>
      <c r="AH152" s="11" t="e">
        <f>#REF!</f>
        <v>#REF!</v>
      </c>
      <c r="AI152" s="11" t="e">
        <f>#REF!</f>
        <v>#REF!</v>
      </c>
      <c r="AJ152" s="11" t="e">
        <f>#REF!</f>
        <v>#REF!</v>
      </c>
      <c r="AK152" s="11" t="e">
        <f>#REF!</f>
        <v>#REF!</v>
      </c>
      <c r="AL152" s="11" t="e">
        <f>#REF!</f>
        <v>#REF!</v>
      </c>
      <c r="AM152" s="11" t="e">
        <f>#REF!</f>
        <v>#REF!</v>
      </c>
      <c r="AN152" s="11" t="e">
        <f>#REF!</f>
        <v>#REF!</v>
      </c>
      <c r="AO152" s="11" t="e">
        <f>#REF!</f>
        <v>#REF!</v>
      </c>
      <c r="AP152" s="11" t="e">
        <f>#REF!</f>
        <v>#REF!</v>
      </c>
    </row>
    <row r="153" spans="1:42" x14ac:dyDescent="0.25">
      <c r="A153" s="154" t="e">
        <f>#REF!</f>
        <v>#REF!</v>
      </c>
      <c r="B153" s="154" t="e">
        <f>#REF!</f>
        <v>#REF!</v>
      </c>
      <c r="C153" s="154" t="e">
        <f>#REF!</f>
        <v>#REF!</v>
      </c>
      <c r="D153" s="154" t="e">
        <f>#REF!</f>
        <v>#REF!</v>
      </c>
      <c r="E153" s="154" t="e">
        <f>#REF!</f>
        <v>#REF!</v>
      </c>
      <c r="F153" s="154" t="e">
        <f>#REF!</f>
        <v>#REF!</v>
      </c>
      <c r="G153" s="154" t="e">
        <f>#REF!</f>
        <v>#REF!</v>
      </c>
      <c r="H153" s="154" t="e">
        <f>#REF!</f>
        <v>#REF!</v>
      </c>
      <c r="I153" s="11"/>
      <c r="J153" s="11"/>
      <c r="K153" s="11"/>
      <c r="L153" s="11"/>
      <c r="M153" s="11"/>
      <c r="N153" s="154" t="e">
        <f t="shared" si="2"/>
        <v>#REF!</v>
      </c>
      <c r="O153" s="11">
        <f t="shared" si="2"/>
        <v>0</v>
      </c>
      <c r="P153" s="11">
        <f t="shared" si="2"/>
        <v>0</v>
      </c>
      <c r="Q153" s="11"/>
      <c r="R153" s="11"/>
      <c r="S153" s="11">
        <f t="shared" si="3"/>
        <v>0</v>
      </c>
      <c r="T153" s="155" t="e">
        <f>#REF!</f>
        <v>#REF!</v>
      </c>
      <c r="U153" s="155" t="e">
        <f>#REF!</f>
        <v>#REF!</v>
      </c>
      <c r="V153" s="155" t="e">
        <f>#REF!</f>
        <v>#REF!</v>
      </c>
      <c r="W153" s="11"/>
      <c r="X153" s="11"/>
      <c r="Y153" s="11"/>
      <c r="Z153" s="11"/>
      <c r="AA153" s="154" t="e">
        <f>#REF!</f>
        <v>#REF!</v>
      </c>
      <c r="AB153" s="11"/>
      <c r="AC153" s="11"/>
      <c r="AD153" s="11"/>
      <c r="AE153" s="11" t="e">
        <f>#REF!</f>
        <v>#REF!</v>
      </c>
      <c r="AF153" s="11" t="e">
        <f>#REF!</f>
        <v>#REF!</v>
      </c>
      <c r="AG153" s="11" t="e">
        <f>#REF!</f>
        <v>#REF!</v>
      </c>
      <c r="AH153" s="11" t="e">
        <f>#REF!</f>
        <v>#REF!</v>
      </c>
      <c r="AI153" s="11" t="e">
        <f>#REF!</f>
        <v>#REF!</v>
      </c>
      <c r="AJ153" s="11" t="e">
        <f>#REF!</f>
        <v>#REF!</v>
      </c>
      <c r="AK153" s="11" t="e">
        <f>#REF!</f>
        <v>#REF!</v>
      </c>
      <c r="AL153" s="11" t="e">
        <f>#REF!</f>
        <v>#REF!</v>
      </c>
      <c r="AM153" s="11" t="e">
        <f>#REF!</f>
        <v>#REF!</v>
      </c>
      <c r="AN153" s="11" t="e">
        <f>#REF!</f>
        <v>#REF!</v>
      </c>
      <c r="AO153" s="11" t="e">
        <f>#REF!</f>
        <v>#REF!</v>
      </c>
      <c r="AP153" s="11" t="e">
        <f>#REF!</f>
        <v>#REF!</v>
      </c>
    </row>
    <row r="154" spans="1:42" x14ac:dyDescent="0.25">
      <c r="A154" s="154" t="e">
        <f>#REF!</f>
        <v>#REF!</v>
      </c>
      <c r="B154" s="154" t="e">
        <f>#REF!</f>
        <v>#REF!</v>
      </c>
      <c r="C154" s="154" t="e">
        <f>#REF!</f>
        <v>#REF!</v>
      </c>
      <c r="D154" s="154" t="e">
        <f>#REF!</f>
        <v>#REF!</v>
      </c>
      <c r="E154" s="154" t="e">
        <f>#REF!</f>
        <v>#REF!</v>
      </c>
      <c r="F154" s="154" t="e">
        <f>#REF!</f>
        <v>#REF!</v>
      </c>
      <c r="G154" s="154" t="e">
        <f>#REF!</f>
        <v>#REF!</v>
      </c>
      <c r="H154" s="154" t="e">
        <f>#REF!</f>
        <v>#REF!</v>
      </c>
      <c r="I154" s="11"/>
      <c r="J154" s="11"/>
      <c r="K154" s="11"/>
      <c r="L154" s="11"/>
      <c r="M154" s="11"/>
      <c r="N154" s="154" t="e">
        <f t="shared" si="2"/>
        <v>#REF!</v>
      </c>
      <c r="O154" s="11">
        <f t="shared" si="2"/>
        <v>0</v>
      </c>
      <c r="P154" s="11">
        <f t="shared" si="2"/>
        <v>0</v>
      </c>
      <c r="Q154" s="11"/>
      <c r="R154" s="11"/>
      <c r="S154" s="11">
        <f t="shared" si="3"/>
        <v>0</v>
      </c>
      <c r="T154" s="155" t="e">
        <f>#REF!</f>
        <v>#REF!</v>
      </c>
      <c r="U154" s="155" t="e">
        <f>#REF!</f>
        <v>#REF!</v>
      </c>
      <c r="V154" s="155" t="e">
        <f>#REF!</f>
        <v>#REF!</v>
      </c>
      <c r="W154" s="11"/>
      <c r="X154" s="11"/>
      <c r="Y154" s="11"/>
      <c r="Z154" s="11"/>
      <c r="AA154" s="154" t="e">
        <f>#REF!</f>
        <v>#REF!</v>
      </c>
      <c r="AB154" s="11"/>
      <c r="AC154" s="11"/>
      <c r="AD154" s="11"/>
      <c r="AE154" s="11" t="e">
        <f>#REF!</f>
        <v>#REF!</v>
      </c>
      <c r="AF154" s="11" t="e">
        <f>#REF!</f>
        <v>#REF!</v>
      </c>
      <c r="AG154" s="11" t="e">
        <f>#REF!</f>
        <v>#REF!</v>
      </c>
      <c r="AH154" s="11" t="e">
        <f>#REF!</f>
        <v>#REF!</v>
      </c>
      <c r="AI154" s="11" t="e">
        <f>#REF!</f>
        <v>#REF!</v>
      </c>
      <c r="AJ154" s="11" t="e">
        <f>#REF!</f>
        <v>#REF!</v>
      </c>
      <c r="AK154" s="11" t="e">
        <f>#REF!</f>
        <v>#REF!</v>
      </c>
      <c r="AL154" s="11" t="e">
        <f>#REF!</f>
        <v>#REF!</v>
      </c>
      <c r="AM154" s="11" t="e">
        <f>#REF!</f>
        <v>#REF!</v>
      </c>
      <c r="AN154" s="11" t="e">
        <f>#REF!</f>
        <v>#REF!</v>
      </c>
      <c r="AO154" s="11" t="e">
        <f>#REF!</f>
        <v>#REF!</v>
      </c>
      <c r="AP154" s="11" t="e">
        <f>#REF!</f>
        <v>#REF!</v>
      </c>
    </row>
    <row r="155" spans="1:42" x14ac:dyDescent="0.25">
      <c r="A155" s="154" t="e">
        <f>#REF!</f>
        <v>#REF!</v>
      </c>
      <c r="B155" s="154" t="e">
        <f>#REF!</f>
        <v>#REF!</v>
      </c>
      <c r="C155" s="154" t="e">
        <f>#REF!</f>
        <v>#REF!</v>
      </c>
      <c r="D155" s="154" t="e">
        <f>#REF!</f>
        <v>#REF!</v>
      </c>
      <c r="E155" s="154" t="e">
        <f>#REF!</f>
        <v>#REF!</v>
      </c>
      <c r="F155" s="154" t="e">
        <f>#REF!</f>
        <v>#REF!</v>
      </c>
      <c r="G155" s="154" t="e">
        <f>#REF!</f>
        <v>#REF!</v>
      </c>
      <c r="H155" s="154" t="e">
        <f>#REF!</f>
        <v>#REF!</v>
      </c>
      <c r="I155" s="11"/>
      <c r="J155" s="11"/>
      <c r="K155" s="11"/>
      <c r="L155" s="11"/>
      <c r="M155" s="11"/>
      <c r="N155" s="154" t="e">
        <f t="shared" si="2"/>
        <v>#REF!</v>
      </c>
      <c r="O155" s="11">
        <f t="shared" si="2"/>
        <v>0</v>
      </c>
      <c r="P155" s="11">
        <f t="shared" si="2"/>
        <v>0</v>
      </c>
      <c r="Q155" s="11"/>
      <c r="R155" s="11"/>
      <c r="S155" s="11">
        <f t="shared" si="3"/>
        <v>0</v>
      </c>
      <c r="T155" s="155" t="e">
        <f>#REF!</f>
        <v>#REF!</v>
      </c>
      <c r="U155" s="155" t="e">
        <f>#REF!</f>
        <v>#REF!</v>
      </c>
      <c r="V155" s="155" t="e">
        <f>#REF!</f>
        <v>#REF!</v>
      </c>
      <c r="W155" s="11"/>
      <c r="X155" s="11"/>
      <c r="Y155" s="11"/>
      <c r="Z155" s="11"/>
      <c r="AA155" s="154" t="e">
        <f>#REF!</f>
        <v>#REF!</v>
      </c>
      <c r="AB155" s="11"/>
      <c r="AC155" s="11"/>
      <c r="AD155" s="11"/>
      <c r="AE155" s="11" t="e">
        <f>#REF!</f>
        <v>#REF!</v>
      </c>
      <c r="AF155" s="11" t="e">
        <f>#REF!</f>
        <v>#REF!</v>
      </c>
      <c r="AG155" s="11" t="e">
        <f>#REF!</f>
        <v>#REF!</v>
      </c>
      <c r="AH155" s="11" t="e">
        <f>#REF!</f>
        <v>#REF!</v>
      </c>
      <c r="AI155" s="11" t="e">
        <f>#REF!</f>
        <v>#REF!</v>
      </c>
      <c r="AJ155" s="11" t="e">
        <f>#REF!</f>
        <v>#REF!</v>
      </c>
      <c r="AK155" s="11" t="e">
        <f>#REF!</f>
        <v>#REF!</v>
      </c>
      <c r="AL155" s="11" t="e">
        <f>#REF!</f>
        <v>#REF!</v>
      </c>
      <c r="AM155" s="11" t="e">
        <f>#REF!</f>
        <v>#REF!</v>
      </c>
      <c r="AN155" s="11" t="e">
        <f>#REF!</f>
        <v>#REF!</v>
      </c>
      <c r="AO155" s="11" t="e">
        <f>#REF!</f>
        <v>#REF!</v>
      </c>
      <c r="AP155" s="11" t="e">
        <f>#REF!</f>
        <v>#REF!</v>
      </c>
    </row>
    <row r="156" spans="1:42" x14ac:dyDescent="0.25">
      <c r="A156" s="154" t="e">
        <f>#REF!</f>
        <v>#REF!</v>
      </c>
      <c r="B156" s="154" t="e">
        <f>#REF!</f>
        <v>#REF!</v>
      </c>
      <c r="C156" s="154" t="e">
        <f>#REF!</f>
        <v>#REF!</v>
      </c>
      <c r="D156" s="154" t="e">
        <f>#REF!</f>
        <v>#REF!</v>
      </c>
      <c r="E156" s="154" t="e">
        <f>#REF!</f>
        <v>#REF!</v>
      </c>
      <c r="F156" s="154" t="e">
        <f>#REF!</f>
        <v>#REF!</v>
      </c>
      <c r="G156" s="154" t="e">
        <f>#REF!</f>
        <v>#REF!</v>
      </c>
      <c r="H156" s="154" t="e">
        <f>#REF!</f>
        <v>#REF!</v>
      </c>
      <c r="I156" s="11"/>
      <c r="J156" s="11"/>
      <c r="K156" s="11"/>
      <c r="L156" s="11"/>
      <c r="M156" s="11"/>
      <c r="N156" s="154" t="e">
        <f t="shared" si="2"/>
        <v>#REF!</v>
      </c>
      <c r="O156" s="11">
        <f t="shared" si="2"/>
        <v>0</v>
      </c>
      <c r="P156" s="11">
        <f t="shared" si="2"/>
        <v>0</v>
      </c>
      <c r="Q156" s="11"/>
      <c r="R156" s="11"/>
      <c r="S156" s="11">
        <f t="shared" si="3"/>
        <v>0</v>
      </c>
      <c r="T156" s="155" t="e">
        <f>#REF!</f>
        <v>#REF!</v>
      </c>
      <c r="U156" s="155" t="e">
        <f>#REF!</f>
        <v>#REF!</v>
      </c>
      <c r="V156" s="155" t="e">
        <f>#REF!</f>
        <v>#REF!</v>
      </c>
      <c r="W156" s="11"/>
      <c r="X156" s="11"/>
      <c r="Y156" s="11"/>
      <c r="Z156" s="11"/>
      <c r="AA156" s="154" t="e">
        <f>#REF!</f>
        <v>#REF!</v>
      </c>
      <c r="AB156" s="11"/>
      <c r="AC156" s="11"/>
      <c r="AD156" s="11"/>
      <c r="AE156" s="11" t="e">
        <f>#REF!</f>
        <v>#REF!</v>
      </c>
      <c r="AF156" s="11" t="e">
        <f>#REF!</f>
        <v>#REF!</v>
      </c>
      <c r="AG156" s="11" t="e">
        <f>#REF!</f>
        <v>#REF!</v>
      </c>
      <c r="AH156" s="11" t="e">
        <f>#REF!</f>
        <v>#REF!</v>
      </c>
      <c r="AI156" s="11" t="e">
        <f>#REF!</f>
        <v>#REF!</v>
      </c>
      <c r="AJ156" s="11" t="e">
        <f>#REF!</f>
        <v>#REF!</v>
      </c>
      <c r="AK156" s="11" t="e">
        <f>#REF!</f>
        <v>#REF!</v>
      </c>
      <c r="AL156" s="11" t="e">
        <f>#REF!</f>
        <v>#REF!</v>
      </c>
      <c r="AM156" s="11" t="e">
        <f>#REF!</f>
        <v>#REF!</v>
      </c>
      <c r="AN156" s="11" t="e">
        <f>#REF!</f>
        <v>#REF!</v>
      </c>
      <c r="AO156" s="11" t="e">
        <f>#REF!</f>
        <v>#REF!</v>
      </c>
      <c r="AP156" s="11" t="e">
        <f>#REF!</f>
        <v>#REF!</v>
      </c>
    </row>
    <row r="157" spans="1:42" x14ac:dyDescent="0.25">
      <c r="A157" s="154" t="e">
        <f>#REF!</f>
        <v>#REF!</v>
      </c>
      <c r="B157" s="154" t="e">
        <f>#REF!</f>
        <v>#REF!</v>
      </c>
      <c r="C157" s="154" t="e">
        <f>#REF!</f>
        <v>#REF!</v>
      </c>
      <c r="D157" s="154" t="e">
        <f>#REF!</f>
        <v>#REF!</v>
      </c>
      <c r="E157" s="154" t="e">
        <f>#REF!</f>
        <v>#REF!</v>
      </c>
      <c r="F157" s="154" t="e">
        <f>#REF!</f>
        <v>#REF!</v>
      </c>
      <c r="G157" s="154" t="e">
        <f>#REF!</f>
        <v>#REF!</v>
      </c>
      <c r="H157" s="154" t="e">
        <f>#REF!</f>
        <v>#REF!</v>
      </c>
      <c r="I157" s="11"/>
      <c r="J157" s="11"/>
      <c r="K157" s="11"/>
      <c r="L157" s="11"/>
      <c r="M157" s="11"/>
      <c r="N157" s="154" t="e">
        <f t="shared" si="2"/>
        <v>#REF!</v>
      </c>
      <c r="O157" s="11">
        <f t="shared" si="2"/>
        <v>0</v>
      </c>
      <c r="P157" s="11">
        <f t="shared" si="2"/>
        <v>0</v>
      </c>
      <c r="Q157" s="11"/>
      <c r="R157" s="11"/>
      <c r="S157" s="11">
        <f t="shared" si="3"/>
        <v>0</v>
      </c>
      <c r="T157" s="155" t="e">
        <f>#REF!</f>
        <v>#REF!</v>
      </c>
      <c r="U157" s="155" t="e">
        <f>#REF!</f>
        <v>#REF!</v>
      </c>
      <c r="V157" s="155" t="e">
        <f>#REF!</f>
        <v>#REF!</v>
      </c>
      <c r="W157" s="11"/>
      <c r="X157" s="11"/>
      <c r="Y157" s="11"/>
      <c r="Z157" s="11"/>
      <c r="AA157" s="154" t="e">
        <f>#REF!</f>
        <v>#REF!</v>
      </c>
      <c r="AB157" s="11"/>
      <c r="AC157" s="11"/>
      <c r="AD157" s="11"/>
      <c r="AE157" s="11" t="e">
        <f>#REF!</f>
        <v>#REF!</v>
      </c>
      <c r="AF157" s="11" t="e">
        <f>#REF!</f>
        <v>#REF!</v>
      </c>
      <c r="AG157" s="11" t="e">
        <f>#REF!</f>
        <v>#REF!</v>
      </c>
      <c r="AH157" s="11" t="e">
        <f>#REF!</f>
        <v>#REF!</v>
      </c>
      <c r="AI157" s="11" t="e">
        <f>#REF!</f>
        <v>#REF!</v>
      </c>
      <c r="AJ157" s="11" t="e">
        <f>#REF!</f>
        <v>#REF!</v>
      </c>
      <c r="AK157" s="11" t="e">
        <f>#REF!</f>
        <v>#REF!</v>
      </c>
      <c r="AL157" s="11" t="e">
        <f>#REF!</f>
        <v>#REF!</v>
      </c>
      <c r="AM157" s="11" t="e">
        <f>#REF!</f>
        <v>#REF!</v>
      </c>
      <c r="AN157" s="11" t="e">
        <f>#REF!</f>
        <v>#REF!</v>
      </c>
      <c r="AO157" s="11" t="e">
        <f>#REF!</f>
        <v>#REF!</v>
      </c>
      <c r="AP157" s="11" t="e">
        <f>#REF!</f>
        <v>#REF!</v>
      </c>
    </row>
    <row r="158" spans="1:42" x14ac:dyDescent="0.25">
      <c r="A158" s="154" t="e">
        <f>#REF!</f>
        <v>#REF!</v>
      </c>
      <c r="B158" s="154" t="e">
        <f>#REF!</f>
        <v>#REF!</v>
      </c>
      <c r="C158" s="154" t="e">
        <f>#REF!</f>
        <v>#REF!</v>
      </c>
      <c r="D158" s="154" t="e">
        <f>#REF!</f>
        <v>#REF!</v>
      </c>
      <c r="E158" s="154" t="e">
        <f>#REF!</f>
        <v>#REF!</v>
      </c>
      <c r="F158" s="154" t="e">
        <f>#REF!</f>
        <v>#REF!</v>
      </c>
      <c r="G158" s="154" t="e">
        <f>#REF!</f>
        <v>#REF!</v>
      </c>
      <c r="H158" s="154" t="e">
        <f>#REF!</f>
        <v>#REF!</v>
      </c>
      <c r="I158" s="11"/>
      <c r="J158" s="11"/>
      <c r="K158" s="11"/>
      <c r="L158" s="11"/>
      <c r="M158" s="11"/>
      <c r="N158" s="154" t="e">
        <f t="shared" si="2"/>
        <v>#REF!</v>
      </c>
      <c r="O158" s="11">
        <f t="shared" si="2"/>
        <v>0</v>
      </c>
      <c r="P158" s="11">
        <f t="shared" si="2"/>
        <v>0</v>
      </c>
      <c r="Q158" s="11"/>
      <c r="R158" s="11"/>
      <c r="S158" s="11">
        <f t="shared" si="3"/>
        <v>0</v>
      </c>
      <c r="T158" s="155" t="e">
        <f>#REF!</f>
        <v>#REF!</v>
      </c>
      <c r="U158" s="155" t="e">
        <f>#REF!</f>
        <v>#REF!</v>
      </c>
      <c r="V158" s="155" t="e">
        <f>#REF!</f>
        <v>#REF!</v>
      </c>
      <c r="W158" s="11"/>
      <c r="X158" s="11"/>
      <c r="Y158" s="11"/>
      <c r="Z158" s="11"/>
      <c r="AA158" s="154" t="e">
        <f>#REF!</f>
        <v>#REF!</v>
      </c>
      <c r="AB158" s="11"/>
      <c r="AC158" s="11"/>
      <c r="AD158" s="11"/>
      <c r="AE158" s="11" t="e">
        <f>#REF!</f>
        <v>#REF!</v>
      </c>
      <c r="AF158" s="11" t="e">
        <f>#REF!</f>
        <v>#REF!</v>
      </c>
      <c r="AG158" s="11" t="e">
        <f>#REF!</f>
        <v>#REF!</v>
      </c>
      <c r="AH158" s="11" t="e">
        <f>#REF!</f>
        <v>#REF!</v>
      </c>
      <c r="AI158" s="11" t="e">
        <f>#REF!</f>
        <v>#REF!</v>
      </c>
      <c r="AJ158" s="11" t="e">
        <f>#REF!</f>
        <v>#REF!</v>
      </c>
      <c r="AK158" s="11" t="e">
        <f>#REF!</f>
        <v>#REF!</v>
      </c>
      <c r="AL158" s="11" t="e">
        <f>#REF!</f>
        <v>#REF!</v>
      </c>
      <c r="AM158" s="11" t="e">
        <f>#REF!</f>
        <v>#REF!</v>
      </c>
      <c r="AN158" s="11" t="e">
        <f>#REF!</f>
        <v>#REF!</v>
      </c>
      <c r="AO158" s="11" t="e">
        <f>#REF!</f>
        <v>#REF!</v>
      </c>
      <c r="AP158" s="11" t="e">
        <f>#REF!</f>
        <v>#REF!</v>
      </c>
    </row>
    <row r="159" spans="1:42" x14ac:dyDescent="0.25">
      <c r="A159" s="154" t="e">
        <f>#REF!</f>
        <v>#REF!</v>
      </c>
      <c r="B159" s="154" t="e">
        <f>#REF!</f>
        <v>#REF!</v>
      </c>
      <c r="C159" s="154" t="e">
        <f>#REF!</f>
        <v>#REF!</v>
      </c>
      <c r="D159" s="154" t="e">
        <f>#REF!</f>
        <v>#REF!</v>
      </c>
      <c r="E159" s="154" t="e">
        <f>#REF!</f>
        <v>#REF!</v>
      </c>
      <c r="F159" s="154" t="e">
        <f>#REF!</f>
        <v>#REF!</v>
      </c>
      <c r="G159" s="154" t="e">
        <f>#REF!</f>
        <v>#REF!</v>
      </c>
      <c r="H159" s="154" t="e">
        <f>#REF!</f>
        <v>#REF!</v>
      </c>
      <c r="I159" s="11"/>
      <c r="J159" s="11"/>
      <c r="K159" s="11"/>
      <c r="L159" s="11"/>
      <c r="M159" s="11"/>
      <c r="N159" s="154" t="e">
        <f t="shared" si="2"/>
        <v>#REF!</v>
      </c>
      <c r="O159" s="11">
        <f t="shared" si="2"/>
        <v>0</v>
      </c>
      <c r="P159" s="11">
        <f t="shared" si="2"/>
        <v>0</v>
      </c>
      <c r="Q159" s="11"/>
      <c r="R159" s="11"/>
      <c r="S159" s="11">
        <f t="shared" si="3"/>
        <v>0</v>
      </c>
      <c r="T159" s="155" t="e">
        <f>#REF!</f>
        <v>#REF!</v>
      </c>
      <c r="U159" s="155" t="e">
        <f>#REF!</f>
        <v>#REF!</v>
      </c>
      <c r="V159" s="155" t="e">
        <f>#REF!</f>
        <v>#REF!</v>
      </c>
      <c r="W159" s="11"/>
      <c r="X159" s="11"/>
      <c r="Y159" s="11"/>
      <c r="Z159" s="11"/>
      <c r="AA159" s="154" t="e">
        <f>#REF!</f>
        <v>#REF!</v>
      </c>
      <c r="AB159" s="11"/>
      <c r="AC159" s="11"/>
      <c r="AD159" s="11"/>
      <c r="AE159" s="11" t="e">
        <f>#REF!</f>
        <v>#REF!</v>
      </c>
      <c r="AF159" s="11" t="e">
        <f>#REF!</f>
        <v>#REF!</v>
      </c>
      <c r="AG159" s="11" t="e">
        <f>#REF!</f>
        <v>#REF!</v>
      </c>
      <c r="AH159" s="11" t="e">
        <f>#REF!</f>
        <v>#REF!</v>
      </c>
      <c r="AI159" s="11" t="e">
        <f>#REF!</f>
        <v>#REF!</v>
      </c>
      <c r="AJ159" s="11" t="e">
        <f>#REF!</f>
        <v>#REF!</v>
      </c>
      <c r="AK159" s="11" t="e">
        <f>#REF!</f>
        <v>#REF!</v>
      </c>
      <c r="AL159" s="11" t="e">
        <f>#REF!</f>
        <v>#REF!</v>
      </c>
      <c r="AM159" s="11" t="e">
        <f>#REF!</f>
        <v>#REF!</v>
      </c>
      <c r="AN159" s="11" t="e">
        <f>#REF!</f>
        <v>#REF!</v>
      </c>
      <c r="AO159" s="11" t="e">
        <f>#REF!</f>
        <v>#REF!</v>
      </c>
      <c r="AP159" s="11" t="e">
        <f>#REF!</f>
        <v>#REF!</v>
      </c>
    </row>
    <row r="160" spans="1:42" x14ac:dyDescent="0.25">
      <c r="A160" s="154" t="e">
        <f>#REF!</f>
        <v>#REF!</v>
      </c>
      <c r="B160" s="154" t="e">
        <f>#REF!</f>
        <v>#REF!</v>
      </c>
      <c r="C160" s="154" t="e">
        <f>#REF!</f>
        <v>#REF!</v>
      </c>
      <c r="D160" s="154" t="e">
        <f>#REF!</f>
        <v>#REF!</v>
      </c>
      <c r="E160" s="154" t="e">
        <f>#REF!</f>
        <v>#REF!</v>
      </c>
      <c r="F160" s="154" t="e">
        <f>#REF!</f>
        <v>#REF!</v>
      </c>
      <c r="G160" s="154" t="e">
        <f>#REF!</f>
        <v>#REF!</v>
      </c>
      <c r="H160" s="154" t="e">
        <f>#REF!</f>
        <v>#REF!</v>
      </c>
      <c r="I160" s="11"/>
      <c r="J160" s="11"/>
      <c r="K160" s="11"/>
      <c r="L160" s="11"/>
      <c r="M160" s="11"/>
      <c r="N160" s="154" t="e">
        <f t="shared" si="2"/>
        <v>#REF!</v>
      </c>
      <c r="O160" s="11">
        <f t="shared" si="2"/>
        <v>0</v>
      </c>
      <c r="P160" s="11">
        <f t="shared" si="2"/>
        <v>0</v>
      </c>
      <c r="Q160" s="11"/>
      <c r="R160" s="11"/>
      <c r="S160" s="11">
        <f t="shared" si="3"/>
        <v>0</v>
      </c>
      <c r="T160" s="155" t="e">
        <f>#REF!</f>
        <v>#REF!</v>
      </c>
      <c r="U160" s="155" t="e">
        <f>#REF!</f>
        <v>#REF!</v>
      </c>
      <c r="V160" s="155" t="e">
        <f>#REF!</f>
        <v>#REF!</v>
      </c>
      <c r="W160" s="11"/>
      <c r="X160" s="11"/>
      <c r="Y160" s="11"/>
      <c r="Z160" s="11"/>
      <c r="AA160" s="154" t="e">
        <f>#REF!</f>
        <v>#REF!</v>
      </c>
      <c r="AB160" s="11"/>
      <c r="AC160" s="11"/>
      <c r="AD160" s="11"/>
      <c r="AE160" s="11" t="e">
        <f>#REF!</f>
        <v>#REF!</v>
      </c>
      <c r="AF160" s="11" t="e">
        <f>#REF!</f>
        <v>#REF!</v>
      </c>
      <c r="AG160" s="11" t="e">
        <f>#REF!</f>
        <v>#REF!</v>
      </c>
      <c r="AH160" s="11" t="e">
        <f>#REF!</f>
        <v>#REF!</v>
      </c>
      <c r="AI160" s="11" t="e">
        <f>#REF!</f>
        <v>#REF!</v>
      </c>
      <c r="AJ160" s="11" t="e">
        <f>#REF!</f>
        <v>#REF!</v>
      </c>
      <c r="AK160" s="11" t="e">
        <f>#REF!</f>
        <v>#REF!</v>
      </c>
      <c r="AL160" s="11" t="e">
        <f>#REF!</f>
        <v>#REF!</v>
      </c>
      <c r="AM160" s="11" t="e">
        <f>#REF!</f>
        <v>#REF!</v>
      </c>
      <c r="AN160" s="11" t="e">
        <f>#REF!</f>
        <v>#REF!</v>
      </c>
      <c r="AO160" s="11" t="e">
        <f>#REF!</f>
        <v>#REF!</v>
      </c>
      <c r="AP160" s="11" t="e">
        <f>#REF!</f>
        <v>#REF!</v>
      </c>
    </row>
    <row r="161" spans="1:42" x14ac:dyDescent="0.25">
      <c r="A161" s="154" t="e">
        <f>#REF!</f>
        <v>#REF!</v>
      </c>
      <c r="B161" s="154" t="e">
        <f>#REF!</f>
        <v>#REF!</v>
      </c>
      <c r="C161" s="154" t="e">
        <f>#REF!</f>
        <v>#REF!</v>
      </c>
      <c r="D161" s="154" t="e">
        <f>#REF!</f>
        <v>#REF!</v>
      </c>
      <c r="E161" s="154" t="e">
        <f>#REF!</f>
        <v>#REF!</v>
      </c>
      <c r="F161" s="154" t="e">
        <f>#REF!</f>
        <v>#REF!</v>
      </c>
      <c r="G161" s="154" t="e">
        <f>#REF!</f>
        <v>#REF!</v>
      </c>
      <c r="H161" s="154" t="e">
        <f>#REF!</f>
        <v>#REF!</v>
      </c>
      <c r="I161" s="11"/>
      <c r="J161" s="11"/>
      <c r="K161" s="11"/>
      <c r="L161" s="11"/>
      <c r="M161" s="11"/>
      <c r="N161" s="154" t="e">
        <f t="shared" si="2"/>
        <v>#REF!</v>
      </c>
      <c r="O161" s="11">
        <f t="shared" si="2"/>
        <v>0</v>
      </c>
      <c r="P161" s="11">
        <f t="shared" si="2"/>
        <v>0</v>
      </c>
      <c r="Q161" s="11"/>
      <c r="R161" s="11"/>
      <c r="S161" s="11">
        <f t="shared" si="3"/>
        <v>0</v>
      </c>
      <c r="T161" s="155" t="e">
        <f>#REF!</f>
        <v>#REF!</v>
      </c>
      <c r="U161" s="155" t="e">
        <f>#REF!</f>
        <v>#REF!</v>
      </c>
      <c r="V161" s="155" t="e">
        <f>#REF!</f>
        <v>#REF!</v>
      </c>
      <c r="W161" s="11"/>
      <c r="X161" s="11"/>
      <c r="Y161" s="11"/>
      <c r="Z161" s="11"/>
      <c r="AA161" s="154" t="e">
        <f>#REF!</f>
        <v>#REF!</v>
      </c>
      <c r="AB161" s="11"/>
      <c r="AC161" s="11"/>
      <c r="AD161" s="11"/>
      <c r="AE161" s="11" t="e">
        <f>#REF!</f>
        <v>#REF!</v>
      </c>
      <c r="AF161" s="11" t="e">
        <f>#REF!</f>
        <v>#REF!</v>
      </c>
      <c r="AG161" s="11" t="e">
        <f>#REF!</f>
        <v>#REF!</v>
      </c>
      <c r="AH161" s="11" t="e">
        <f>#REF!</f>
        <v>#REF!</v>
      </c>
      <c r="AI161" s="11" t="e">
        <f>#REF!</f>
        <v>#REF!</v>
      </c>
      <c r="AJ161" s="11" t="e">
        <f>#REF!</f>
        <v>#REF!</v>
      </c>
      <c r="AK161" s="11" t="e">
        <f>#REF!</f>
        <v>#REF!</v>
      </c>
      <c r="AL161" s="11" t="e">
        <f>#REF!</f>
        <v>#REF!</v>
      </c>
      <c r="AM161" s="11" t="e">
        <f>#REF!</f>
        <v>#REF!</v>
      </c>
      <c r="AN161" s="11" t="e">
        <f>#REF!</f>
        <v>#REF!</v>
      </c>
      <c r="AO161" s="11" t="e">
        <f>#REF!</f>
        <v>#REF!</v>
      </c>
      <c r="AP161" s="11" t="e">
        <f>#REF!</f>
        <v>#REF!</v>
      </c>
    </row>
    <row r="162" spans="1:42" x14ac:dyDescent="0.25">
      <c r="A162" s="154" t="e">
        <f>#REF!</f>
        <v>#REF!</v>
      </c>
      <c r="B162" s="154" t="e">
        <f>#REF!</f>
        <v>#REF!</v>
      </c>
      <c r="C162" s="154" t="e">
        <f>#REF!</f>
        <v>#REF!</v>
      </c>
      <c r="D162" s="154" t="e">
        <f>#REF!</f>
        <v>#REF!</v>
      </c>
      <c r="E162" s="154" t="e">
        <f>#REF!</f>
        <v>#REF!</v>
      </c>
      <c r="F162" s="154" t="e">
        <f>#REF!</f>
        <v>#REF!</v>
      </c>
      <c r="G162" s="154" t="e">
        <f>#REF!</f>
        <v>#REF!</v>
      </c>
      <c r="H162" s="154" t="e">
        <f>#REF!</f>
        <v>#REF!</v>
      </c>
      <c r="I162" s="11"/>
      <c r="J162" s="11"/>
      <c r="K162" s="11"/>
      <c r="L162" s="11"/>
      <c r="M162" s="11"/>
      <c r="N162" s="154" t="e">
        <f t="shared" si="2"/>
        <v>#REF!</v>
      </c>
      <c r="O162" s="11">
        <f t="shared" si="2"/>
        <v>0</v>
      </c>
      <c r="P162" s="11">
        <f t="shared" si="2"/>
        <v>0</v>
      </c>
      <c r="Q162" s="11"/>
      <c r="R162" s="11"/>
      <c r="S162" s="11">
        <f t="shared" si="3"/>
        <v>0</v>
      </c>
      <c r="T162" s="155" t="e">
        <f>#REF!</f>
        <v>#REF!</v>
      </c>
      <c r="U162" s="155" t="e">
        <f>#REF!</f>
        <v>#REF!</v>
      </c>
      <c r="V162" s="155" t="e">
        <f>#REF!</f>
        <v>#REF!</v>
      </c>
      <c r="W162" s="11"/>
      <c r="X162" s="11"/>
      <c r="Y162" s="11"/>
      <c r="Z162" s="11"/>
      <c r="AA162" s="154" t="e">
        <f>#REF!</f>
        <v>#REF!</v>
      </c>
      <c r="AB162" s="11"/>
      <c r="AC162" s="11"/>
      <c r="AD162" s="11"/>
      <c r="AE162" s="11" t="e">
        <f>#REF!</f>
        <v>#REF!</v>
      </c>
      <c r="AF162" s="11" t="e">
        <f>#REF!</f>
        <v>#REF!</v>
      </c>
      <c r="AG162" s="11" t="e">
        <f>#REF!</f>
        <v>#REF!</v>
      </c>
      <c r="AH162" s="11" t="e">
        <f>#REF!</f>
        <v>#REF!</v>
      </c>
      <c r="AI162" s="11" t="e">
        <f>#REF!</f>
        <v>#REF!</v>
      </c>
      <c r="AJ162" s="11" t="e">
        <f>#REF!</f>
        <v>#REF!</v>
      </c>
      <c r="AK162" s="11" t="e">
        <f>#REF!</f>
        <v>#REF!</v>
      </c>
      <c r="AL162" s="11" t="e">
        <f>#REF!</f>
        <v>#REF!</v>
      </c>
      <c r="AM162" s="11" t="e">
        <f>#REF!</f>
        <v>#REF!</v>
      </c>
      <c r="AN162" s="11" t="e">
        <f>#REF!</f>
        <v>#REF!</v>
      </c>
      <c r="AO162" s="11" t="e">
        <f>#REF!</f>
        <v>#REF!</v>
      </c>
      <c r="AP162" s="11" t="e">
        <f>#REF!</f>
        <v>#REF!</v>
      </c>
    </row>
    <row r="163" spans="1:42" x14ac:dyDescent="0.25">
      <c r="A163" s="154" t="e">
        <f>#REF!</f>
        <v>#REF!</v>
      </c>
      <c r="B163" s="154" t="e">
        <f>#REF!</f>
        <v>#REF!</v>
      </c>
      <c r="C163" s="154" t="e">
        <f>#REF!</f>
        <v>#REF!</v>
      </c>
      <c r="D163" s="154" t="e">
        <f>#REF!</f>
        <v>#REF!</v>
      </c>
      <c r="E163" s="154" t="e">
        <f>#REF!</f>
        <v>#REF!</v>
      </c>
      <c r="F163" s="154" t="e">
        <f>#REF!</f>
        <v>#REF!</v>
      </c>
      <c r="G163" s="154" t="e">
        <f>#REF!</f>
        <v>#REF!</v>
      </c>
      <c r="H163" s="154" t="e">
        <f>#REF!</f>
        <v>#REF!</v>
      </c>
      <c r="I163" s="11"/>
      <c r="J163" s="11"/>
      <c r="K163" s="11"/>
      <c r="L163" s="11"/>
      <c r="M163" s="11"/>
      <c r="N163" s="154" t="e">
        <f t="shared" si="2"/>
        <v>#REF!</v>
      </c>
      <c r="O163" s="11">
        <f t="shared" si="2"/>
        <v>0</v>
      </c>
      <c r="P163" s="11">
        <f t="shared" si="2"/>
        <v>0</v>
      </c>
      <c r="Q163" s="11"/>
      <c r="R163" s="11"/>
      <c r="S163" s="11">
        <f t="shared" si="3"/>
        <v>0</v>
      </c>
      <c r="T163" s="155" t="e">
        <f>#REF!</f>
        <v>#REF!</v>
      </c>
      <c r="U163" s="155" t="e">
        <f>#REF!</f>
        <v>#REF!</v>
      </c>
      <c r="V163" s="155" t="e">
        <f>#REF!</f>
        <v>#REF!</v>
      </c>
      <c r="W163" s="11"/>
      <c r="X163" s="11"/>
      <c r="Y163" s="11"/>
      <c r="Z163" s="11"/>
      <c r="AA163" s="154" t="e">
        <f>#REF!</f>
        <v>#REF!</v>
      </c>
      <c r="AB163" s="11"/>
      <c r="AC163" s="11"/>
      <c r="AD163" s="11"/>
      <c r="AE163" s="11" t="e">
        <f>#REF!</f>
        <v>#REF!</v>
      </c>
      <c r="AF163" s="11" t="e">
        <f>#REF!</f>
        <v>#REF!</v>
      </c>
      <c r="AG163" s="11" t="e">
        <f>#REF!</f>
        <v>#REF!</v>
      </c>
      <c r="AH163" s="11" t="e">
        <f>#REF!</f>
        <v>#REF!</v>
      </c>
      <c r="AI163" s="11" t="e">
        <f>#REF!</f>
        <v>#REF!</v>
      </c>
      <c r="AJ163" s="11" t="e">
        <f>#REF!</f>
        <v>#REF!</v>
      </c>
      <c r="AK163" s="11" t="e">
        <f>#REF!</f>
        <v>#REF!</v>
      </c>
      <c r="AL163" s="11" t="e">
        <f>#REF!</f>
        <v>#REF!</v>
      </c>
      <c r="AM163" s="11" t="e">
        <f>#REF!</f>
        <v>#REF!</v>
      </c>
      <c r="AN163" s="11" t="e">
        <f>#REF!</f>
        <v>#REF!</v>
      </c>
      <c r="AO163" s="11" t="e">
        <f>#REF!</f>
        <v>#REF!</v>
      </c>
      <c r="AP163" s="11" t="e">
        <f>#REF!</f>
        <v>#REF!</v>
      </c>
    </row>
    <row r="164" spans="1:42" x14ac:dyDescent="0.25">
      <c r="A164" s="154" t="e">
        <f>#REF!</f>
        <v>#REF!</v>
      </c>
      <c r="B164" s="154" t="e">
        <f>#REF!</f>
        <v>#REF!</v>
      </c>
      <c r="C164" s="154" t="e">
        <f>#REF!</f>
        <v>#REF!</v>
      </c>
      <c r="D164" s="154" t="e">
        <f>#REF!</f>
        <v>#REF!</v>
      </c>
      <c r="E164" s="154" t="e">
        <f>#REF!</f>
        <v>#REF!</v>
      </c>
      <c r="F164" s="154" t="e">
        <f>#REF!</f>
        <v>#REF!</v>
      </c>
      <c r="G164" s="154" t="e">
        <f>#REF!</f>
        <v>#REF!</v>
      </c>
      <c r="H164" s="154" t="e">
        <f>#REF!</f>
        <v>#REF!</v>
      </c>
      <c r="I164" s="11"/>
      <c r="J164" s="11"/>
      <c r="K164" s="11"/>
      <c r="L164" s="11"/>
      <c r="M164" s="11"/>
      <c r="N164" s="154" t="e">
        <f t="shared" ref="N164:P227" si="4">H164+K164</f>
        <v>#REF!</v>
      </c>
      <c r="O164" s="11">
        <f t="shared" si="4"/>
        <v>0</v>
      </c>
      <c r="P164" s="11">
        <f t="shared" si="4"/>
        <v>0</v>
      </c>
      <c r="Q164" s="11"/>
      <c r="R164" s="11"/>
      <c r="S164" s="11">
        <f t="shared" si="3"/>
        <v>0</v>
      </c>
      <c r="T164" s="155" t="e">
        <f>#REF!</f>
        <v>#REF!</v>
      </c>
      <c r="U164" s="155" t="e">
        <f>#REF!</f>
        <v>#REF!</v>
      </c>
      <c r="V164" s="155" t="e">
        <f>#REF!</f>
        <v>#REF!</v>
      </c>
      <c r="W164" s="11"/>
      <c r="X164" s="11"/>
      <c r="Y164" s="11"/>
      <c r="Z164" s="11"/>
      <c r="AA164" s="154" t="e">
        <f>#REF!</f>
        <v>#REF!</v>
      </c>
      <c r="AB164" s="11"/>
      <c r="AC164" s="11"/>
      <c r="AD164" s="11"/>
      <c r="AE164" s="11" t="e">
        <f>#REF!</f>
        <v>#REF!</v>
      </c>
      <c r="AF164" s="11" t="e">
        <f>#REF!</f>
        <v>#REF!</v>
      </c>
      <c r="AG164" s="11" t="e">
        <f>#REF!</f>
        <v>#REF!</v>
      </c>
      <c r="AH164" s="11" t="e">
        <f>#REF!</f>
        <v>#REF!</v>
      </c>
      <c r="AI164" s="11" t="e">
        <f>#REF!</f>
        <v>#REF!</v>
      </c>
      <c r="AJ164" s="11" t="e">
        <f>#REF!</f>
        <v>#REF!</v>
      </c>
      <c r="AK164" s="11" t="e">
        <f>#REF!</f>
        <v>#REF!</v>
      </c>
      <c r="AL164" s="11" t="e">
        <f>#REF!</f>
        <v>#REF!</v>
      </c>
      <c r="AM164" s="11" t="e">
        <f>#REF!</f>
        <v>#REF!</v>
      </c>
      <c r="AN164" s="11" t="e">
        <f>#REF!</f>
        <v>#REF!</v>
      </c>
      <c r="AO164" s="11" t="e">
        <f>#REF!</f>
        <v>#REF!</v>
      </c>
      <c r="AP164" s="11" t="e">
        <f>#REF!</f>
        <v>#REF!</v>
      </c>
    </row>
    <row r="165" spans="1:42" x14ac:dyDescent="0.25">
      <c r="A165" s="154" t="e">
        <f>#REF!</f>
        <v>#REF!</v>
      </c>
      <c r="B165" s="154" t="e">
        <f>#REF!</f>
        <v>#REF!</v>
      </c>
      <c r="C165" s="154" t="e">
        <f>#REF!</f>
        <v>#REF!</v>
      </c>
      <c r="D165" s="154" t="e">
        <f>#REF!</f>
        <v>#REF!</v>
      </c>
      <c r="E165" s="154" t="e">
        <f>#REF!</f>
        <v>#REF!</v>
      </c>
      <c r="F165" s="154" t="e">
        <f>#REF!</f>
        <v>#REF!</v>
      </c>
      <c r="G165" s="154" t="e">
        <f>#REF!</f>
        <v>#REF!</v>
      </c>
      <c r="H165" s="154" t="e">
        <f>#REF!</f>
        <v>#REF!</v>
      </c>
      <c r="I165" s="11"/>
      <c r="J165" s="11"/>
      <c r="K165" s="11"/>
      <c r="L165" s="11"/>
      <c r="M165" s="11"/>
      <c r="N165" s="154" t="e">
        <f t="shared" si="4"/>
        <v>#REF!</v>
      </c>
      <c r="O165" s="11">
        <f t="shared" si="4"/>
        <v>0</v>
      </c>
      <c r="P165" s="11">
        <f t="shared" si="4"/>
        <v>0</v>
      </c>
      <c r="Q165" s="11"/>
      <c r="R165" s="11"/>
      <c r="S165" s="11">
        <f t="shared" si="3"/>
        <v>0</v>
      </c>
      <c r="T165" s="155" t="e">
        <f>#REF!</f>
        <v>#REF!</v>
      </c>
      <c r="U165" s="155" t="e">
        <f>#REF!</f>
        <v>#REF!</v>
      </c>
      <c r="V165" s="155" t="e">
        <f>#REF!</f>
        <v>#REF!</v>
      </c>
      <c r="W165" s="11"/>
      <c r="X165" s="11"/>
      <c r="Y165" s="11"/>
      <c r="Z165" s="11"/>
      <c r="AA165" s="154" t="e">
        <f>#REF!</f>
        <v>#REF!</v>
      </c>
      <c r="AB165" s="11"/>
      <c r="AC165" s="11"/>
      <c r="AD165" s="11"/>
      <c r="AE165" s="11" t="e">
        <f>#REF!</f>
        <v>#REF!</v>
      </c>
      <c r="AF165" s="11" t="e">
        <f>#REF!</f>
        <v>#REF!</v>
      </c>
      <c r="AG165" s="11" t="e">
        <f>#REF!</f>
        <v>#REF!</v>
      </c>
      <c r="AH165" s="11" t="e">
        <f>#REF!</f>
        <v>#REF!</v>
      </c>
      <c r="AI165" s="11" t="e">
        <f>#REF!</f>
        <v>#REF!</v>
      </c>
      <c r="AJ165" s="11" t="e">
        <f>#REF!</f>
        <v>#REF!</v>
      </c>
      <c r="AK165" s="11" t="e">
        <f>#REF!</f>
        <v>#REF!</v>
      </c>
      <c r="AL165" s="11" t="e">
        <f>#REF!</f>
        <v>#REF!</v>
      </c>
      <c r="AM165" s="11" t="e">
        <f>#REF!</f>
        <v>#REF!</v>
      </c>
      <c r="AN165" s="11" t="e">
        <f>#REF!</f>
        <v>#REF!</v>
      </c>
      <c r="AO165" s="11" t="e">
        <f>#REF!</f>
        <v>#REF!</v>
      </c>
      <c r="AP165" s="11" t="e">
        <f>#REF!</f>
        <v>#REF!</v>
      </c>
    </row>
    <row r="166" spans="1:42" x14ac:dyDescent="0.25">
      <c r="A166" s="154" t="e">
        <f>#REF!</f>
        <v>#REF!</v>
      </c>
      <c r="B166" s="154" t="e">
        <f>#REF!</f>
        <v>#REF!</v>
      </c>
      <c r="C166" s="154" t="e">
        <f>#REF!</f>
        <v>#REF!</v>
      </c>
      <c r="D166" s="154" t="e">
        <f>#REF!</f>
        <v>#REF!</v>
      </c>
      <c r="E166" s="154" t="e">
        <f>#REF!</f>
        <v>#REF!</v>
      </c>
      <c r="F166" s="154" t="e">
        <f>#REF!</f>
        <v>#REF!</v>
      </c>
      <c r="G166" s="154" t="e">
        <f>#REF!</f>
        <v>#REF!</v>
      </c>
      <c r="H166" s="154" t="e">
        <f>#REF!</f>
        <v>#REF!</v>
      </c>
      <c r="I166" s="11"/>
      <c r="J166" s="11"/>
      <c r="K166" s="11"/>
      <c r="L166" s="11"/>
      <c r="M166" s="11"/>
      <c r="N166" s="154" t="e">
        <f t="shared" si="4"/>
        <v>#REF!</v>
      </c>
      <c r="O166" s="11">
        <f t="shared" si="4"/>
        <v>0</v>
      </c>
      <c r="P166" s="11">
        <f t="shared" si="4"/>
        <v>0</v>
      </c>
      <c r="Q166" s="11"/>
      <c r="R166" s="11"/>
      <c r="S166" s="11">
        <f t="shared" si="3"/>
        <v>0</v>
      </c>
      <c r="T166" s="155" t="e">
        <f>#REF!</f>
        <v>#REF!</v>
      </c>
      <c r="U166" s="155" t="e">
        <f>#REF!</f>
        <v>#REF!</v>
      </c>
      <c r="V166" s="155" t="e">
        <f>#REF!</f>
        <v>#REF!</v>
      </c>
      <c r="W166" s="11"/>
      <c r="X166" s="11"/>
      <c r="Y166" s="11"/>
      <c r="Z166" s="11"/>
      <c r="AA166" s="154" t="e">
        <f>#REF!</f>
        <v>#REF!</v>
      </c>
      <c r="AB166" s="11"/>
      <c r="AC166" s="11"/>
      <c r="AD166" s="11"/>
      <c r="AE166" s="11" t="e">
        <f>#REF!</f>
        <v>#REF!</v>
      </c>
      <c r="AF166" s="11" t="e">
        <f>#REF!</f>
        <v>#REF!</v>
      </c>
      <c r="AG166" s="11" t="e">
        <f>#REF!</f>
        <v>#REF!</v>
      </c>
      <c r="AH166" s="11" t="e">
        <f>#REF!</f>
        <v>#REF!</v>
      </c>
      <c r="AI166" s="11" t="e">
        <f>#REF!</f>
        <v>#REF!</v>
      </c>
      <c r="AJ166" s="11" t="e">
        <f>#REF!</f>
        <v>#REF!</v>
      </c>
      <c r="AK166" s="11" t="e">
        <f>#REF!</f>
        <v>#REF!</v>
      </c>
      <c r="AL166" s="11" t="e">
        <f>#REF!</f>
        <v>#REF!</v>
      </c>
      <c r="AM166" s="11" t="e">
        <f>#REF!</f>
        <v>#REF!</v>
      </c>
      <c r="AN166" s="11" t="e">
        <f>#REF!</f>
        <v>#REF!</v>
      </c>
      <c r="AO166" s="11" t="e">
        <f>#REF!</f>
        <v>#REF!</v>
      </c>
      <c r="AP166" s="11" t="e">
        <f>#REF!</f>
        <v>#REF!</v>
      </c>
    </row>
    <row r="167" spans="1:42" x14ac:dyDescent="0.25">
      <c r="A167" s="154" t="e">
        <f>#REF!</f>
        <v>#REF!</v>
      </c>
      <c r="B167" s="154" t="e">
        <f>#REF!</f>
        <v>#REF!</v>
      </c>
      <c r="C167" s="154" t="e">
        <f>#REF!</f>
        <v>#REF!</v>
      </c>
      <c r="D167" s="154" t="e">
        <f>#REF!</f>
        <v>#REF!</v>
      </c>
      <c r="E167" s="154" t="e">
        <f>#REF!</f>
        <v>#REF!</v>
      </c>
      <c r="F167" s="154" t="e">
        <f>#REF!</f>
        <v>#REF!</v>
      </c>
      <c r="G167" s="154" t="e">
        <f>#REF!</f>
        <v>#REF!</v>
      </c>
      <c r="H167" s="154" t="e">
        <f>#REF!</f>
        <v>#REF!</v>
      </c>
      <c r="I167" s="11"/>
      <c r="J167" s="11"/>
      <c r="K167" s="11"/>
      <c r="L167" s="11"/>
      <c r="M167" s="11"/>
      <c r="N167" s="154" t="e">
        <f t="shared" si="4"/>
        <v>#REF!</v>
      </c>
      <c r="O167" s="11">
        <f t="shared" si="4"/>
        <v>0</v>
      </c>
      <c r="P167" s="11">
        <f t="shared" si="4"/>
        <v>0</v>
      </c>
      <c r="Q167" s="11"/>
      <c r="R167" s="11"/>
      <c r="S167" s="11">
        <f t="shared" si="3"/>
        <v>0</v>
      </c>
      <c r="T167" s="155" t="e">
        <f>#REF!</f>
        <v>#REF!</v>
      </c>
      <c r="U167" s="155" t="e">
        <f>#REF!</f>
        <v>#REF!</v>
      </c>
      <c r="V167" s="155" t="e">
        <f>#REF!</f>
        <v>#REF!</v>
      </c>
      <c r="W167" s="11"/>
      <c r="X167" s="11"/>
      <c r="Y167" s="11"/>
      <c r="Z167" s="11"/>
      <c r="AA167" s="154" t="e">
        <f>#REF!</f>
        <v>#REF!</v>
      </c>
      <c r="AB167" s="11"/>
      <c r="AC167" s="11"/>
      <c r="AD167" s="11"/>
      <c r="AE167" s="11" t="e">
        <f>#REF!</f>
        <v>#REF!</v>
      </c>
      <c r="AF167" s="11" t="e">
        <f>#REF!</f>
        <v>#REF!</v>
      </c>
      <c r="AG167" s="11" t="e">
        <f>#REF!</f>
        <v>#REF!</v>
      </c>
      <c r="AH167" s="11" t="e">
        <f>#REF!</f>
        <v>#REF!</v>
      </c>
      <c r="AI167" s="11" t="e">
        <f>#REF!</f>
        <v>#REF!</v>
      </c>
      <c r="AJ167" s="11" t="e">
        <f>#REF!</f>
        <v>#REF!</v>
      </c>
      <c r="AK167" s="11" t="e">
        <f>#REF!</f>
        <v>#REF!</v>
      </c>
      <c r="AL167" s="11" t="e">
        <f>#REF!</f>
        <v>#REF!</v>
      </c>
      <c r="AM167" s="11" t="e">
        <f>#REF!</f>
        <v>#REF!</v>
      </c>
      <c r="AN167" s="11" t="e">
        <f>#REF!</f>
        <v>#REF!</v>
      </c>
      <c r="AO167" s="11" t="e">
        <f>#REF!</f>
        <v>#REF!</v>
      </c>
      <c r="AP167" s="11" t="e">
        <f>#REF!</f>
        <v>#REF!</v>
      </c>
    </row>
    <row r="168" spans="1:42" x14ac:dyDescent="0.25">
      <c r="A168" s="154" t="e">
        <f>#REF!</f>
        <v>#REF!</v>
      </c>
      <c r="B168" s="154" t="e">
        <f>#REF!</f>
        <v>#REF!</v>
      </c>
      <c r="C168" s="154" t="e">
        <f>#REF!</f>
        <v>#REF!</v>
      </c>
      <c r="D168" s="154" t="e">
        <f>#REF!</f>
        <v>#REF!</v>
      </c>
      <c r="E168" s="154" t="e">
        <f>#REF!</f>
        <v>#REF!</v>
      </c>
      <c r="F168" s="154" t="e">
        <f>#REF!</f>
        <v>#REF!</v>
      </c>
      <c r="G168" s="154" t="e">
        <f>#REF!</f>
        <v>#REF!</v>
      </c>
      <c r="H168" s="154" t="e">
        <f>#REF!</f>
        <v>#REF!</v>
      </c>
      <c r="I168" s="11"/>
      <c r="J168" s="11"/>
      <c r="K168" s="11"/>
      <c r="L168" s="11"/>
      <c r="M168" s="11"/>
      <c r="N168" s="154" t="e">
        <f t="shared" si="4"/>
        <v>#REF!</v>
      </c>
      <c r="O168" s="11">
        <f t="shared" si="4"/>
        <v>0</v>
      </c>
      <c r="P168" s="11">
        <f t="shared" si="4"/>
        <v>0</v>
      </c>
      <c r="Q168" s="11"/>
      <c r="R168" s="11"/>
      <c r="S168" s="11">
        <f t="shared" si="3"/>
        <v>0</v>
      </c>
      <c r="T168" s="155" t="e">
        <f>#REF!</f>
        <v>#REF!</v>
      </c>
      <c r="U168" s="155" t="e">
        <f>#REF!</f>
        <v>#REF!</v>
      </c>
      <c r="V168" s="155" t="e">
        <f>#REF!</f>
        <v>#REF!</v>
      </c>
      <c r="W168" s="11"/>
      <c r="X168" s="11"/>
      <c r="Y168" s="11"/>
      <c r="Z168" s="11"/>
      <c r="AA168" s="154" t="e">
        <f>#REF!</f>
        <v>#REF!</v>
      </c>
      <c r="AB168" s="11"/>
      <c r="AC168" s="11"/>
      <c r="AD168" s="11"/>
      <c r="AE168" s="11" t="e">
        <f>#REF!</f>
        <v>#REF!</v>
      </c>
      <c r="AF168" s="11" t="e">
        <f>#REF!</f>
        <v>#REF!</v>
      </c>
      <c r="AG168" s="11" t="e">
        <f>#REF!</f>
        <v>#REF!</v>
      </c>
      <c r="AH168" s="11" t="e">
        <f>#REF!</f>
        <v>#REF!</v>
      </c>
      <c r="AI168" s="11" t="e">
        <f>#REF!</f>
        <v>#REF!</v>
      </c>
      <c r="AJ168" s="11" t="e">
        <f>#REF!</f>
        <v>#REF!</v>
      </c>
      <c r="AK168" s="11" t="e">
        <f>#REF!</f>
        <v>#REF!</v>
      </c>
      <c r="AL168" s="11" t="e">
        <f>#REF!</f>
        <v>#REF!</v>
      </c>
      <c r="AM168" s="11" t="e">
        <f>#REF!</f>
        <v>#REF!</v>
      </c>
      <c r="AN168" s="11" t="e">
        <f>#REF!</f>
        <v>#REF!</v>
      </c>
      <c r="AO168" s="11" t="e">
        <f>#REF!</f>
        <v>#REF!</v>
      </c>
      <c r="AP168" s="11" t="e">
        <f>#REF!</f>
        <v>#REF!</v>
      </c>
    </row>
    <row r="169" spans="1:42" x14ac:dyDescent="0.25">
      <c r="A169" s="154" t="e">
        <f>#REF!</f>
        <v>#REF!</v>
      </c>
      <c r="B169" s="154" t="e">
        <f>#REF!</f>
        <v>#REF!</v>
      </c>
      <c r="C169" s="154" t="e">
        <f>#REF!</f>
        <v>#REF!</v>
      </c>
      <c r="D169" s="154" t="e">
        <f>#REF!</f>
        <v>#REF!</v>
      </c>
      <c r="E169" s="154" t="e">
        <f>#REF!</f>
        <v>#REF!</v>
      </c>
      <c r="F169" s="154" t="e">
        <f>#REF!</f>
        <v>#REF!</v>
      </c>
      <c r="G169" s="154" t="e">
        <f>#REF!</f>
        <v>#REF!</v>
      </c>
      <c r="H169" s="154" t="e">
        <f>#REF!</f>
        <v>#REF!</v>
      </c>
      <c r="I169" s="11"/>
      <c r="J169" s="11"/>
      <c r="K169" s="11"/>
      <c r="L169" s="11"/>
      <c r="M169" s="11"/>
      <c r="N169" s="154" t="e">
        <f t="shared" si="4"/>
        <v>#REF!</v>
      </c>
      <c r="O169" s="11">
        <f t="shared" si="4"/>
        <v>0</v>
      </c>
      <c r="P169" s="11">
        <f t="shared" si="4"/>
        <v>0</v>
      </c>
      <c r="Q169" s="11"/>
      <c r="R169" s="11"/>
      <c r="S169" s="11">
        <f t="shared" si="3"/>
        <v>0</v>
      </c>
      <c r="T169" s="155" t="e">
        <f>#REF!</f>
        <v>#REF!</v>
      </c>
      <c r="U169" s="155" t="e">
        <f>#REF!</f>
        <v>#REF!</v>
      </c>
      <c r="V169" s="155" t="e">
        <f>#REF!</f>
        <v>#REF!</v>
      </c>
      <c r="W169" s="11"/>
      <c r="X169" s="11"/>
      <c r="Y169" s="11"/>
      <c r="Z169" s="11"/>
      <c r="AA169" s="154" t="e">
        <f>#REF!</f>
        <v>#REF!</v>
      </c>
      <c r="AB169" s="11"/>
      <c r="AC169" s="11"/>
      <c r="AD169" s="11"/>
      <c r="AE169" s="11" t="e">
        <f>#REF!</f>
        <v>#REF!</v>
      </c>
      <c r="AF169" s="11" t="e">
        <f>#REF!</f>
        <v>#REF!</v>
      </c>
      <c r="AG169" s="11" t="e">
        <f>#REF!</f>
        <v>#REF!</v>
      </c>
      <c r="AH169" s="11" t="e">
        <f>#REF!</f>
        <v>#REF!</v>
      </c>
      <c r="AI169" s="11" t="e">
        <f>#REF!</f>
        <v>#REF!</v>
      </c>
      <c r="AJ169" s="11" t="e">
        <f>#REF!</f>
        <v>#REF!</v>
      </c>
      <c r="AK169" s="11" t="e">
        <f>#REF!</f>
        <v>#REF!</v>
      </c>
      <c r="AL169" s="11" t="e">
        <f>#REF!</f>
        <v>#REF!</v>
      </c>
      <c r="AM169" s="11" t="e">
        <f>#REF!</f>
        <v>#REF!</v>
      </c>
      <c r="AN169" s="11" t="e">
        <f>#REF!</f>
        <v>#REF!</v>
      </c>
      <c r="AO169" s="11" t="e">
        <f>#REF!</f>
        <v>#REF!</v>
      </c>
      <c r="AP169" s="11" t="e">
        <f>#REF!</f>
        <v>#REF!</v>
      </c>
    </row>
    <row r="170" spans="1:42" x14ac:dyDescent="0.25">
      <c r="A170" s="154" t="e">
        <f>#REF!</f>
        <v>#REF!</v>
      </c>
      <c r="B170" s="154" t="e">
        <f>#REF!</f>
        <v>#REF!</v>
      </c>
      <c r="C170" s="154" t="e">
        <f>#REF!</f>
        <v>#REF!</v>
      </c>
      <c r="D170" s="154" t="e">
        <f>#REF!</f>
        <v>#REF!</v>
      </c>
      <c r="E170" s="154" t="e">
        <f>#REF!</f>
        <v>#REF!</v>
      </c>
      <c r="F170" s="154" t="e">
        <f>#REF!</f>
        <v>#REF!</v>
      </c>
      <c r="G170" s="154" t="e">
        <f>#REF!</f>
        <v>#REF!</v>
      </c>
      <c r="H170" s="154" t="e">
        <f>#REF!</f>
        <v>#REF!</v>
      </c>
      <c r="I170" s="11"/>
      <c r="J170" s="11"/>
      <c r="K170" s="11"/>
      <c r="L170" s="11"/>
      <c r="M170" s="11"/>
      <c r="N170" s="154" t="e">
        <f t="shared" si="4"/>
        <v>#REF!</v>
      </c>
      <c r="O170" s="11">
        <f t="shared" si="4"/>
        <v>0</v>
      </c>
      <c r="P170" s="11">
        <f t="shared" si="4"/>
        <v>0</v>
      </c>
      <c r="Q170" s="11"/>
      <c r="R170" s="11"/>
      <c r="S170" s="11">
        <f t="shared" si="3"/>
        <v>0</v>
      </c>
      <c r="T170" s="155" t="e">
        <f>#REF!</f>
        <v>#REF!</v>
      </c>
      <c r="U170" s="155" t="e">
        <f>#REF!</f>
        <v>#REF!</v>
      </c>
      <c r="V170" s="155" t="e">
        <f>#REF!</f>
        <v>#REF!</v>
      </c>
      <c r="W170" s="11"/>
      <c r="X170" s="11"/>
      <c r="Y170" s="11"/>
      <c r="Z170" s="11"/>
      <c r="AA170" s="154" t="e">
        <f>#REF!</f>
        <v>#REF!</v>
      </c>
      <c r="AB170" s="11"/>
      <c r="AC170" s="11"/>
      <c r="AD170" s="11"/>
      <c r="AE170" s="11" t="e">
        <f>#REF!</f>
        <v>#REF!</v>
      </c>
      <c r="AF170" s="11" t="e">
        <f>#REF!</f>
        <v>#REF!</v>
      </c>
      <c r="AG170" s="11" t="e">
        <f>#REF!</f>
        <v>#REF!</v>
      </c>
      <c r="AH170" s="11" t="e">
        <f>#REF!</f>
        <v>#REF!</v>
      </c>
      <c r="AI170" s="11" t="e">
        <f>#REF!</f>
        <v>#REF!</v>
      </c>
      <c r="AJ170" s="11" t="e">
        <f>#REF!</f>
        <v>#REF!</v>
      </c>
      <c r="AK170" s="11" t="e">
        <f>#REF!</f>
        <v>#REF!</v>
      </c>
      <c r="AL170" s="11" t="e">
        <f>#REF!</f>
        <v>#REF!</v>
      </c>
      <c r="AM170" s="11" t="e">
        <f>#REF!</f>
        <v>#REF!</v>
      </c>
      <c r="AN170" s="11" t="e">
        <f>#REF!</f>
        <v>#REF!</v>
      </c>
      <c r="AO170" s="11" t="e">
        <f>#REF!</f>
        <v>#REF!</v>
      </c>
      <c r="AP170" s="11" t="e">
        <f>#REF!</f>
        <v>#REF!</v>
      </c>
    </row>
    <row r="171" spans="1:42" x14ac:dyDescent="0.25">
      <c r="A171" s="154" t="e">
        <f>#REF!</f>
        <v>#REF!</v>
      </c>
      <c r="B171" s="154" t="e">
        <f>#REF!</f>
        <v>#REF!</v>
      </c>
      <c r="C171" s="154" t="e">
        <f>#REF!</f>
        <v>#REF!</v>
      </c>
      <c r="D171" s="154" t="e">
        <f>#REF!</f>
        <v>#REF!</v>
      </c>
      <c r="E171" s="154" t="e">
        <f>#REF!</f>
        <v>#REF!</v>
      </c>
      <c r="F171" s="154" t="e">
        <f>#REF!</f>
        <v>#REF!</v>
      </c>
      <c r="G171" s="154" t="e">
        <f>#REF!</f>
        <v>#REF!</v>
      </c>
      <c r="H171" s="154" t="e">
        <f>#REF!</f>
        <v>#REF!</v>
      </c>
      <c r="I171" s="11"/>
      <c r="J171" s="11"/>
      <c r="K171" s="11"/>
      <c r="L171" s="11"/>
      <c r="M171" s="11"/>
      <c r="N171" s="154" t="e">
        <f t="shared" si="4"/>
        <v>#REF!</v>
      </c>
      <c r="O171" s="11">
        <f t="shared" si="4"/>
        <v>0</v>
      </c>
      <c r="P171" s="11">
        <f t="shared" si="4"/>
        <v>0</v>
      </c>
      <c r="Q171" s="11"/>
      <c r="R171" s="11"/>
      <c r="S171" s="11">
        <f t="shared" si="3"/>
        <v>0</v>
      </c>
      <c r="T171" s="155" t="e">
        <f>#REF!</f>
        <v>#REF!</v>
      </c>
      <c r="U171" s="155" t="e">
        <f>#REF!</f>
        <v>#REF!</v>
      </c>
      <c r="V171" s="155" t="e">
        <f>#REF!</f>
        <v>#REF!</v>
      </c>
      <c r="W171" s="11"/>
      <c r="X171" s="11"/>
      <c r="Y171" s="11"/>
      <c r="Z171" s="11"/>
      <c r="AA171" s="154" t="e">
        <f>#REF!</f>
        <v>#REF!</v>
      </c>
      <c r="AB171" s="11"/>
      <c r="AC171" s="11"/>
      <c r="AD171" s="11"/>
      <c r="AE171" s="11" t="e">
        <f>#REF!</f>
        <v>#REF!</v>
      </c>
      <c r="AF171" s="11" t="e">
        <f>#REF!</f>
        <v>#REF!</v>
      </c>
      <c r="AG171" s="11" t="e">
        <f>#REF!</f>
        <v>#REF!</v>
      </c>
      <c r="AH171" s="11" t="e">
        <f>#REF!</f>
        <v>#REF!</v>
      </c>
      <c r="AI171" s="11" t="e">
        <f>#REF!</f>
        <v>#REF!</v>
      </c>
      <c r="AJ171" s="11" t="e">
        <f>#REF!</f>
        <v>#REF!</v>
      </c>
      <c r="AK171" s="11" t="e">
        <f>#REF!</f>
        <v>#REF!</v>
      </c>
      <c r="AL171" s="11" t="e">
        <f>#REF!</f>
        <v>#REF!</v>
      </c>
      <c r="AM171" s="11" t="e">
        <f>#REF!</f>
        <v>#REF!</v>
      </c>
      <c r="AN171" s="11" t="e">
        <f>#REF!</f>
        <v>#REF!</v>
      </c>
      <c r="AO171" s="11" t="e">
        <f>#REF!</f>
        <v>#REF!</v>
      </c>
      <c r="AP171" s="11" t="e">
        <f>#REF!</f>
        <v>#REF!</v>
      </c>
    </row>
    <row r="172" spans="1:42" x14ac:dyDescent="0.25">
      <c r="A172" s="154" t="e">
        <f>#REF!</f>
        <v>#REF!</v>
      </c>
      <c r="B172" s="154" t="e">
        <f>#REF!</f>
        <v>#REF!</v>
      </c>
      <c r="C172" s="154" t="e">
        <f>#REF!</f>
        <v>#REF!</v>
      </c>
      <c r="D172" s="154" t="e">
        <f>#REF!</f>
        <v>#REF!</v>
      </c>
      <c r="E172" s="154" t="e">
        <f>#REF!</f>
        <v>#REF!</v>
      </c>
      <c r="F172" s="154" t="e">
        <f>#REF!</f>
        <v>#REF!</v>
      </c>
      <c r="G172" s="154" t="e">
        <f>#REF!</f>
        <v>#REF!</v>
      </c>
      <c r="H172" s="154" t="e">
        <f>#REF!</f>
        <v>#REF!</v>
      </c>
      <c r="I172" s="11"/>
      <c r="J172" s="11"/>
      <c r="K172" s="11"/>
      <c r="L172" s="11"/>
      <c r="M172" s="11"/>
      <c r="N172" s="154" t="e">
        <f t="shared" si="4"/>
        <v>#REF!</v>
      </c>
      <c r="O172" s="11">
        <f t="shared" si="4"/>
        <v>0</v>
      </c>
      <c r="P172" s="11">
        <f t="shared" si="4"/>
        <v>0</v>
      </c>
      <c r="Q172" s="11"/>
      <c r="R172" s="11"/>
      <c r="S172" s="11">
        <f t="shared" si="3"/>
        <v>0</v>
      </c>
      <c r="T172" s="155" t="e">
        <f>#REF!</f>
        <v>#REF!</v>
      </c>
      <c r="U172" s="155" t="e">
        <f>#REF!</f>
        <v>#REF!</v>
      </c>
      <c r="V172" s="155" t="e">
        <f>#REF!</f>
        <v>#REF!</v>
      </c>
      <c r="W172" s="11"/>
      <c r="X172" s="11"/>
      <c r="Y172" s="11"/>
      <c r="Z172" s="11"/>
      <c r="AA172" s="154" t="e">
        <f>#REF!</f>
        <v>#REF!</v>
      </c>
      <c r="AB172" s="11"/>
      <c r="AC172" s="11"/>
      <c r="AD172" s="11"/>
      <c r="AE172" s="11" t="e">
        <f>#REF!</f>
        <v>#REF!</v>
      </c>
      <c r="AF172" s="11" t="e">
        <f>#REF!</f>
        <v>#REF!</v>
      </c>
      <c r="AG172" s="11" t="e">
        <f>#REF!</f>
        <v>#REF!</v>
      </c>
      <c r="AH172" s="11" t="e">
        <f>#REF!</f>
        <v>#REF!</v>
      </c>
      <c r="AI172" s="11" t="e">
        <f>#REF!</f>
        <v>#REF!</v>
      </c>
      <c r="AJ172" s="11" t="e">
        <f>#REF!</f>
        <v>#REF!</v>
      </c>
      <c r="AK172" s="11" t="e">
        <f>#REF!</f>
        <v>#REF!</v>
      </c>
      <c r="AL172" s="11" t="e">
        <f>#REF!</f>
        <v>#REF!</v>
      </c>
      <c r="AM172" s="11" t="e">
        <f>#REF!</f>
        <v>#REF!</v>
      </c>
      <c r="AN172" s="11" t="e">
        <f>#REF!</f>
        <v>#REF!</v>
      </c>
      <c r="AO172" s="11" t="e">
        <f>#REF!</f>
        <v>#REF!</v>
      </c>
      <c r="AP172" s="11" t="e">
        <f>#REF!</f>
        <v>#REF!</v>
      </c>
    </row>
    <row r="173" spans="1:42" x14ac:dyDescent="0.25">
      <c r="A173" s="154" t="e">
        <f>#REF!</f>
        <v>#REF!</v>
      </c>
      <c r="B173" s="154" t="e">
        <f>#REF!</f>
        <v>#REF!</v>
      </c>
      <c r="C173" s="154" t="e">
        <f>#REF!</f>
        <v>#REF!</v>
      </c>
      <c r="D173" s="154" t="e">
        <f>#REF!</f>
        <v>#REF!</v>
      </c>
      <c r="E173" s="154" t="e">
        <f>#REF!</f>
        <v>#REF!</v>
      </c>
      <c r="F173" s="154" t="e">
        <f>#REF!</f>
        <v>#REF!</v>
      </c>
      <c r="G173" s="154" t="e">
        <f>#REF!</f>
        <v>#REF!</v>
      </c>
      <c r="H173" s="154" t="e">
        <f>#REF!</f>
        <v>#REF!</v>
      </c>
      <c r="I173" s="11"/>
      <c r="J173" s="11"/>
      <c r="K173" s="11"/>
      <c r="L173" s="11"/>
      <c r="M173" s="11"/>
      <c r="N173" s="154" t="e">
        <f t="shared" si="4"/>
        <v>#REF!</v>
      </c>
      <c r="O173" s="11">
        <f t="shared" si="4"/>
        <v>0</v>
      </c>
      <c r="P173" s="11">
        <f t="shared" si="4"/>
        <v>0</v>
      </c>
      <c r="Q173" s="11"/>
      <c r="R173" s="11"/>
      <c r="S173" s="11">
        <f t="shared" si="3"/>
        <v>0</v>
      </c>
      <c r="T173" s="155" t="e">
        <f>#REF!</f>
        <v>#REF!</v>
      </c>
      <c r="U173" s="155" t="e">
        <f>#REF!</f>
        <v>#REF!</v>
      </c>
      <c r="V173" s="155" t="e">
        <f>#REF!</f>
        <v>#REF!</v>
      </c>
      <c r="W173" s="11"/>
      <c r="X173" s="11"/>
      <c r="Y173" s="11"/>
      <c r="Z173" s="11"/>
      <c r="AA173" s="154" t="e">
        <f>#REF!</f>
        <v>#REF!</v>
      </c>
      <c r="AB173" s="11"/>
      <c r="AC173" s="11"/>
      <c r="AD173" s="11"/>
      <c r="AE173" s="11" t="e">
        <f>#REF!</f>
        <v>#REF!</v>
      </c>
      <c r="AF173" s="11" t="e">
        <f>#REF!</f>
        <v>#REF!</v>
      </c>
      <c r="AG173" s="11" t="e">
        <f>#REF!</f>
        <v>#REF!</v>
      </c>
      <c r="AH173" s="11" t="e">
        <f>#REF!</f>
        <v>#REF!</v>
      </c>
      <c r="AI173" s="11" t="e">
        <f>#REF!</f>
        <v>#REF!</v>
      </c>
      <c r="AJ173" s="11" t="e">
        <f>#REF!</f>
        <v>#REF!</v>
      </c>
      <c r="AK173" s="11" t="e">
        <f>#REF!</f>
        <v>#REF!</v>
      </c>
      <c r="AL173" s="11" t="e">
        <f>#REF!</f>
        <v>#REF!</v>
      </c>
      <c r="AM173" s="11" t="e">
        <f>#REF!</f>
        <v>#REF!</v>
      </c>
      <c r="AN173" s="11" t="e">
        <f>#REF!</f>
        <v>#REF!</v>
      </c>
      <c r="AO173" s="11" t="e">
        <f>#REF!</f>
        <v>#REF!</v>
      </c>
      <c r="AP173" s="11" t="e">
        <f>#REF!</f>
        <v>#REF!</v>
      </c>
    </row>
    <row r="174" spans="1:42" x14ac:dyDescent="0.25">
      <c r="A174" s="154" t="e">
        <f>#REF!</f>
        <v>#REF!</v>
      </c>
      <c r="B174" s="154" t="e">
        <f>#REF!</f>
        <v>#REF!</v>
      </c>
      <c r="C174" s="154" t="e">
        <f>#REF!</f>
        <v>#REF!</v>
      </c>
      <c r="D174" s="154" t="e">
        <f>#REF!</f>
        <v>#REF!</v>
      </c>
      <c r="E174" s="154" t="e">
        <f>#REF!</f>
        <v>#REF!</v>
      </c>
      <c r="F174" s="154" t="e">
        <f>#REF!</f>
        <v>#REF!</v>
      </c>
      <c r="G174" s="154" t="e">
        <f>#REF!</f>
        <v>#REF!</v>
      </c>
      <c r="H174" s="154" t="e">
        <f>#REF!</f>
        <v>#REF!</v>
      </c>
      <c r="I174" s="11"/>
      <c r="J174" s="11"/>
      <c r="K174" s="11"/>
      <c r="L174" s="11"/>
      <c r="M174" s="11"/>
      <c r="N174" s="154" t="e">
        <f t="shared" si="4"/>
        <v>#REF!</v>
      </c>
      <c r="O174" s="11">
        <f t="shared" si="4"/>
        <v>0</v>
      </c>
      <c r="P174" s="11">
        <f t="shared" si="4"/>
        <v>0</v>
      </c>
      <c r="Q174" s="11"/>
      <c r="R174" s="11"/>
      <c r="S174" s="11">
        <f t="shared" si="3"/>
        <v>0</v>
      </c>
      <c r="T174" s="155" t="e">
        <f>#REF!</f>
        <v>#REF!</v>
      </c>
      <c r="U174" s="155" t="e">
        <f>#REF!</f>
        <v>#REF!</v>
      </c>
      <c r="V174" s="155" t="e">
        <f>#REF!</f>
        <v>#REF!</v>
      </c>
      <c r="W174" s="11"/>
      <c r="X174" s="11"/>
      <c r="Y174" s="11"/>
      <c r="Z174" s="11"/>
      <c r="AA174" s="154" t="e">
        <f>#REF!</f>
        <v>#REF!</v>
      </c>
      <c r="AB174" s="11"/>
      <c r="AC174" s="11"/>
      <c r="AD174" s="11"/>
      <c r="AE174" s="11" t="e">
        <f>#REF!</f>
        <v>#REF!</v>
      </c>
      <c r="AF174" s="11" t="e">
        <f>#REF!</f>
        <v>#REF!</v>
      </c>
      <c r="AG174" s="11" t="e">
        <f>#REF!</f>
        <v>#REF!</v>
      </c>
      <c r="AH174" s="11" t="e">
        <f>#REF!</f>
        <v>#REF!</v>
      </c>
      <c r="AI174" s="11" t="e">
        <f>#REF!</f>
        <v>#REF!</v>
      </c>
      <c r="AJ174" s="11" t="e">
        <f>#REF!</f>
        <v>#REF!</v>
      </c>
      <c r="AK174" s="11" t="e">
        <f>#REF!</f>
        <v>#REF!</v>
      </c>
      <c r="AL174" s="11" t="e">
        <f>#REF!</f>
        <v>#REF!</v>
      </c>
      <c r="AM174" s="11" t="e">
        <f>#REF!</f>
        <v>#REF!</v>
      </c>
      <c r="AN174" s="11" t="e">
        <f>#REF!</f>
        <v>#REF!</v>
      </c>
      <c r="AO174" s="11" t="e">
        <f>#REF!</f>
        <v>#REF!</v>
      </c>
      <c r="AP174" s="11" t="e">
        <f>#REF!</f>
        <v>#REF!</v>
      </c>
    </row>
    <row r="175" spans="1:42" x14ac:dyDescent="0.25">
      <c r="A175" s="154" t="e">
        <f>#REF!</f>
        <v>#REF!</v>
      </c>
      <c r="B175" s="154" t="e">
        <f>#REF!</f>
        <v>#REF!</v>
      </c>
      <c r="C175" s="154" t="e">
        <f>#REF!</f>
        <v>#REF!</v>
      </c>
      <c r="D175" s="154" t="e">
        <f>#REF!</f>
        <v>#REF!</v>
      </c>
      <c r="E175" s="154" t="e">
        <f>#REF!</f>
        <v>#REF!</v>
      </c>
      <c r="F175" s="154" t="e">
        <f>#REF!</f>
        <v>#REF!</v>
      </c>
      <c r="G175" s="154" t="e">
        <f>#REF!</f>
        <v>#REF!</v>
      </c>
      <c r="H175" s="154" t="e">
        <f>#REF!</f>
        <v>#REF!</v>
      </c>
      <c r="I175" s="11"/>
      <c r="J175" s="11"/>
      <c r="K175" s="11"/>
      <c r="L175" s="11"/>
      <c r="M175" s="11"/>
      <c r="N175" s="154" t="e">
        <f t="shared" si="4"/>
        <v>#REF!</v>
      </c>
      <c r="O175" s="11">
        <f t="shared" si="4"/>
        <v>0</v>
      </c>
      <c r="P175" s="11">
        <f t="shared" si="4"/>
        <v>0</v>
      </c>
      <c r="Q175" s="11"/>
      <c r="R175" s="11"/>
      <c r="S175" s="11">
        <f t="shared" si="3"/>
        <v>0</v>
      </c>
      <c r="T175" s="155" t="e">
        <f>#REF!</f>
        <v>#REF!</v>
      </c>
      <c r="U175" s="155" t="e">
        <f>#REF!</f>
        <v>#REF!</v>
      </c>
      <c r="V175" s="155" t="e">
        <f>#REF!</f>
        <v>#REF!</v>
      </c>
      <c r="W175" s="11"/>
      <c r="X175" s="11"/>
      <c r="Y175" s="11"/>
      <c r="Z175" s="11"/>
      <c r="AA175" s="154" t="e">
        <f>#REF!</f>
        <v>#REF!</v>
      </c>
      <c r="AB175" s="11"/>
      <c r="AC175" s="11"/>
      <c r="AD175" s="11"/>
      <c r="AE175" s="11" t="e">
        <f>#REF!</f>
        <v>#REF!</v>
      </c>
      <c r="AF175" s="11" t="e">
        <f>#REF!</f>
        <v>#REF!</v>
      </c>
      <c r="AG175" s="11" t="e">
        <f>#REF!</f>
        <v>#REF!</v>
      </c>
      <c r="AH175" s="11" t="e">
        <f>#REF!</f>
        <v>#REF!</v>
      </c>
      <c r="AI175" s="11" t="e">
        <f>#REF!</f>
        <v>#REF!</v>
      </c>
      <c r="AJ175" s="11" t="e">
        <f>#REF!</f>
        <v>#REF!</v>
      </c>
      <c r="AK175" s="11" t="e">
        <f>#REF!</f>
        <v>#REF!</v>
      </c>
      <c r="AL175" s="11" t="e">
        <f>#REF!</f>
        <v>#REF!</v>
      </c>
      <c r="AM175" s="11" t="e">
        <f>#REF!</f>
        <v>#REF!</v>
      </c>
      <c r="AN175" s="11" t="e">
        <f>#REF!</f>
        <v>#REF!</v>
      </c>
      <c r="AO175" s="11" t="e">
        <f>#REF!</f>
        <v>#REF!</v>
      </c>
      <c r="AP175" s="11" t="e">
        <f>#REF!</f>
        <v>#REF!</v>
      </c>
    </row>
    <row r="176" spans="1:42" x14ac:dyDescent="0.25">
      <c r="A176" s="154" t="e">
        <f>#REF!</f>
        <v>#REF!</v>
      </c>
      <c r="B176" s="154" t="e">
        <f>#REF!</f>
        <v>#REF!</v>
      </c>
      <c r="C176" s="154" t="e">
        <f>#REF!</f>
        <v>#REF!</v>
      </c>
      <c r="D176" s="154" t="e">
        <f>#REF!</f>
        <v>#REF!</v>
      </c>
      <c r="E176" s="154" t="e">
        <f>#REF!</f>
        <v>#REF!</v>
      </c>
      <c r="F176" s="154" t="e">
        <f>#REF!</f>
        <v>#REF!</v>
      </c>
      <c r="G176" s="154" t="e">
        <f>#REF!</f>
        <v>#REF!</v>
      </c>
      <c r="H176" s="154" t="e">
        <f>#REF!</f>
        <v>#REF!</v>
      </c>
      <c r="I176" s="11"/>
      <c r="J176" s="11"/>
      <c r="K176" s="11"/>
      <c r="L176" s="11"/>
      <c r="M176" s="11"/>
      <c r="N176" s="154" t="e">
        <f t="shared" si="4"/>
        <v>#REF!</v>
      </c>
      <c r="O176" s="11">
        <f t="shared" si="4"/>
        <v>0</v>
      </c>
      <c r="P176" s="11">
        <f t="shared" si="4"/>
        <v>0</v>
      </c>
      <c r="Q176" s="11"/>
      <c r="R176" s="11"/>
      <c r="S176" s="11">
        <f t="shared" si="3"/>
        <v>0</v>
      </c>
      <c r="T176" s="155" t="e">
        <f>#REF!</f>
        <v>#REF!</v>
      </c>
      <c r="U176" s="155" t="e">
        <f>#REF!</f>
        <v>#REF!</v>
      </c>
      <c r="V176" s="155" t="e">
        <f>#REF!</f>
        <v>#REF!</v>
      </c>
      <c r="W176" s="11"/>
      <c r="X176" s="11"/>
      <c r="Y176" s="11"/>
      <c r="Z176" s="11"/>
      <c r="AA176" s="154" t="e">
        <f>#REF!</f>
        <v>#REF!</v>
      </c>
      <c r="AB176" s="11"/>
      <c r="AC176" s="11"/>
      <c r="AD176" s="11"/>
      <c r="AE176" s="11" t="e">
        <f>#REF!</f>
        <v>#REF!</v>
      </c>
      <c r="AF176" s="11" t="e">
        <f>#REF!</f>
        <v>#REF!</v>
      </c>
      <c r="AG176" s="11" t="e">
        <f>#REF!</f>
        <v>#REF!</v>
      </c>
      <c r="AH176" s="11" t="e">
        <f>#REF!</f>
        <v>#REF!</v>
      </c>
      <c r="AI176" s="11" t="e">
        <f>#REF!</f>
        <v>#REF!</v>
      </c>
      <c r="AJ176" s="11" t="e">
        <f>#REF!</f>
        <v>#REF!</v>
      </c>
      <c r="AK176" s="11" t="e">
        <f>#REF!</f>
        <v>#REF!</v>
      </c>
      <c r="AL176" s="11" t="e">
        <f>#REF!</f>
        <v>#REF!</v>
      </c>
      <c r="AM176" s="11" t="e">
        <f>#REF!</f>
        <v>#REF!</v>
      </c>
      <c r="AN176" s="11" t="e">
        <f>#REF!</f>
        <v>#REF!</v>
      </c>
      <c r="AO176" s="11" t="e">
        <f>#REF!</f>
        <v>#REF!</v>
      </c>
      <c r="AP176" s="11" t="e">
        <f>#REF!</f>
        <v>#REF!</v>
      </c>
    </row>
    <row r="177" spans="1:42" x14ac:dyDescent="0.25">
      <c r="A177" s="154" t="e">
        <f>#REF!</f>
        <v>#REF!</v>
      </c>
      <c r="B177" s="154" t="e">
        <f>#REF!</f>
        <v>#REF!</v>
      </c>
      <c r="C177" s="154" t="e">
        <f>#REF!</f>
        <v>#REF!</v>
      </c>
      <c r="D177" s="154" t="e">
        <f>#REF!</f>
        <v>#REF!</v>
      </c>
      <c r="E177" s="154" t="e">
        <f>#REF!</f>
        <v>#REF!</v>
      </c>
      <c r="F177" s="154" t="e">
        <f>#REF!</f>
        <v>#REF!</v>
      </c>
      <c r="G177" s="154" t="e">
        <f>#REF!</f>
        <v>#REF!</v>
      </c>
      <c r="H177" s="154" t="e">
        <f>#REF!</f>
        <v>#REF!</v>
      </c>
      <c r="I177" s="11"/>
      <c r="J177" s="11"/>
      <c r="K177" s="11"/>
      <c r="L177" s="11"/>
      <c r="M177" s="11"/>
      <c r="N177" s="154" t="e">
        <f t="shared" si="4"/>
        <v>#REF!</v>
      </c>
      <c r="O177" s="11">
        <f t="shared" si="4"/>
        <v>0</v>
      </c>
      <c r="P177" s="11">
        <f t="shared" si="4"/>
        <v>0</v>
      </c>
      <c r="Q177" s="11"/>
      <c r="R177" s="11"/>
      <c r="S177" s="11">
        <f t="shared" si="3"/>
        <v>0</v>
      </c>
      <c r="T177" s="155" t="e">
        <f>#REF!</f>
        <v>#REF!</v>
      </c>
      <c r="U177" s="155" t="e">
        <f>#REF!</f>
        <v>#REF!</v>
      </c>
      <c r="V177" s="155" t="e">
        <f>#REF!</f>
        <v>#REF!</v>
      </c>
      <c r="W177" s="11"/>
      <c r="X177" s="11"/>
      <c r="Y177" s="11"/>
      <c r="Z177" s="11"/>
      <c r="AA177" s="154" t="e">
        <f>#REF!</f>
        <v>#REF!</v>
      </c>
      <c r="AB177" s="11"/>
      <c r="AC177" s="11"/>
      <c r="AD177" s="11"/>
      <c r="AE177" s="11" t="e">
        <f>#REF!</f>
        <v>#REF!</v>
      </c>
      <c r="AF177" s="11" t="e">
        <f>#REF!</f>
        <v>#REF!</v>
      </c>
      <c r="AG177" s="11" t="e">
        <f>#REF!</f>
        <v>#REF!</v>
      </c>
      <c r="AH177" s="11" t="e">
        <f>#REF!</f>
        <v>#REF!</v>
      </c>
      <c r="AI177" s="11" t="e">
        <f>#REF!</f>
        <v>#REF!</v>
      </c>
      <c r="AJ177" s="11" t="e">
        <f>#REF!</f>
        <v>#REF!</v>
      </c>
      <c r="AK177" s="11" t="e">
        <f>#REF!</f>
        <v>#REF!</v>
      </c>
      <c r="AL177" s="11" t="e">
        <f>#REF!</f>
        <v>#REF!</v>
      </c>
      <c r="AM177" s="11" t="e">
        <f>#REF!</f>
        <v>#REF!</v>
      </c>
      <c r="AN177" s="11" t="e">
        <f>#REF!</f>
        <v>#REF!</v>
      </c>
      <c r="AO177" s="11" t="e">
        <f>#REF!</f>
        <v>#REF!</v>
      </c>
      <c r="AP177" s="11" t="e">
        <f>#REF!</f>
        <v>#REF!</v>
      </c>
    </row>
    <row r="178" spans="1:42" x14ac:dyDescent="0.25">
      <c r="A178" s="154" t="e">
        <f>#REF!</f>
        <v>#REF!</v>
      </c>
      <c r="B178" s="154" t="e">
        <f>#REF!</f>
        <v>#REF!</v>
      </c>
      <c r="C178" s="154" t="e">
        <f>#REF!</f>
        <v>#REF!</v>
      </c>
      <c r="D178" s="154" t="e">
        <f>#REF!</f>
        <v>#REF!</v>
      </c>
      <c r="E178" s="154" t="e">
        <f>#REF!</f>
        <v>#REF!</v>
      </c>
      <c r="F178" s="154" t="e">
        <f>#REF!</f>
        <v>#REF!</v>
      </c>
      <c r="G178" s="154" t="e">
        <f>#REF!</f>
        <v>#REF!</v>
      </c>
      <c r="H178" s="154" t="e">
        <f>#REF!</f>
        <v>#REF!</v>
      </c>
      <c r="I178" s="11"/>
      <c r="J178" s="11"/>
      <c r="K178" s="11"/>
      <c r="L178" s="11"/>
      <c r="M178" s="11"/>
      <c r="N178" s="154" t="e">
        <f t="shared" si="4"/>
        <v>#REF!</v>
      </c>
      <c r="O178" s="11">
        <f t="shared" si="4"/>
        <v>0</v>
      </c>
      <c r="P178" s="11">
        <f t="shared" si="4"/>
        <v>0</v>
      </c>
      <c r="Q178" s="11"/>
      <c r="R178" s="11"/>
      <c r="S178" s="11">
        <f t="shared" si="3"/>
        <v>0</v>
      </c>
      <c r="T178" s="155" t="e">
        <f>#REF!</f>
        <v>#REF!</v>
      </c>
      <c r="U178" s="155" t="e">
        <f>#REF!</f>
        <v>#REF!</v>
      </c>
      <c r="V178" s="155" t="e">
        <f>#REF!</f>
        <v>#REF!</v>
      </c>
      <c r="W178" s="11"/>
      <c r="X178" s="11"/>
      <c r="Y178" s="11"/>
      <c r="Z178" s="11"/>
      <c r="AA178" s="154" t="e">
        <f>#REF!</f>
        <v>#REF!</v>
      </c>
      <c r="AB178" s="11"/>
      <c r="AC178" s="11"/>
      <c r="AD178" s="11"/>
      <c r="AE178" s="11" t="e">
        <f>#REF!</f>
        <v>#REF!</v>
      </c>
      <c r="AF178" s="11" t="e">
        <f>#REF!</f>
        <v>#REF!</v>
      </c>
      <c r="AG178" s="11" t="e">
        <f>#REF!</f>
        <v>#REF!</v>
      </c>
      <c r="AH178" s="11" t="e">
        <f>#REF!</f>
        <v>#REF!</v>
      </c>
      <c r="AI178" s="11" t="e">
        <f>#REF!</f>
        <v>#REF!</v>
      </c>
      <c r="AJ178" s="11" t="e">
        <f>#REF!</f>
        <v>#REF!</v>
      </c>
      <c r="AK178" s="11" t="e">
        <f>#REF!</f>
        <v>#REF!</v>
      </c>
      <c r="AL178" s="11" t="e">
        <f>#REF!</f>
        <v>#REF!</v>
      </c>
      <c r="AM178" s="11" t="e">
        <f>#REF!</f>
        <v>#REF!</v>
      </c>
      <c r="AN178" s="11" t="e">
        <f>#REF!</f>
        <v>#REF!</v>
      </c>
      <c r="AO178" s="11" t="e">
        <f>#REF!</f>
        <v>#REF!</v>
      </c>
      <c r="AP178" s="11" t="e">
        <f>#REF!</f>
        <v>#REF!</v>
      </c>
    </row>
    <row r="179" spans="1:42" x14ac:dyDescent="0.25">
      <c r="A179" s="154" t="e">
        <f>#REF!</f>
        <v>#REF!</v>
      </c>
      <c r="B179" s="154" t="e">
        <f>#REF!</f>
        <v>#REF!</v>
      </c>
      <c r="C179" s="154" t="e">
        <f>#REF!</f>
        <v>#REF!</v>
      </c>
      <c r="D179" s="154" t="e">
        <f>#REF!</f>
        <v>#REF!</v>
      </c>
      <c r="E179" s="154" t="e">
        <f>#REF!</f>
        <v>#REF!</v>
      </c>
      <c r="F179" s="154" t="e">
        <f>#REF!</f>
        <v>#REF!</v>
      </c>
      <c r="G179" s="154" t="e">
        <f>#REF!</f>
        <v>#REF!</v>
      </c>
      <c r="H179" s="154" t="e">
        <f>#REF!</f>
        <v>#REF!</v>
      </c>
      <c r="I179" s="11"/>
      <c r="J179" s="11"/>
      <c r="K179" s="11"/>
      <c r="L179" s="11"/>
      <c r="M179" s="11"/>
      <c r="N179" s="154" t="e">
        <f t="shared" si="4"/>
        <v>#REF!</v>
      </c>
      <c r="O179" s="11">
        <f t="shared" si="4"/>
        <v>0</v>
      </c>
      <c r="P179" s="11">
        <f t="shared" si="4"/>
        <v>0</v>
      </c>
      <c r="Q179" s="11"/>
      <c r="R179" s="11"/>
      <c r="S179" s="11">
        <f t="shared" si="3"/>
        <v>0</v>
      </c>
      <c r="T179" s="155" t="e">
        <f>#REF!</f>
        <v>#REF!</v>
      </c>
      <c r="U179" s="155" t="e">
        <f>#REF!</f>
        <v>#REF!</v>
      </c>
      <c r="V179" s="155" t="e">
        <f>#REF!</f>
        <v>#REF!</v>
      </c>
      <c r="W179" s="11"/>
      <c r="X179" s="11"/>
      <c r="Y179" s="11"/>
      <c r="Z179" s="11"/>
      <c r="AA179" s="154" t="e">
        <f>#REF!</f>
        <v>#REF!</v>
      </c>
      <c r="AB179" s="11"/>
      <c r="AC179" s="11"/>
      <c r="AD179" s="11"/>
      <c r="AE179" s="11" t="e">
        <f>#REF!</f>
        <v>#REF!</v>
      </c>
      <c r="AF179" s="11" t="e">
        <f>#REF!</f>
        <v>#REF!</v>
      </c>
      <c r="AG179" s="11" t="e">
        <f>#REF!</f>
        <v>#REF!</v>
      </c>
      <c r="AH179" s="11" t="e">
        <f>#REF!</f>
        <v>#REF!</v>
      </c>
      <c r="AI179" s="11" t="e">
        <f>#REF!</f>
        <v>#REF!</v>
      </c>
      <c r="AJ179" s="11" t="e">
        <f>#REF!</f>
        <v>#REF!</v>
      </c>
      <c r="AK179" s="11" t="e">
        <f>#REF!</f>
        <v>#REF!</v>
      </c>
      <c r="AL179" s="11" t="e">
        <f>#REF!</f>
        <v>#REF!</v>
      </c>
      <c r="AM179" s="11" t="e">
        <f>#REF!</f>
        <v>#REF!</v>
      </c>
      <c r="AN179" s="11" t="e">
        <f>#REF!</f>
        <v>#REF!</v>
      </c>
      <c r="AO179" s="11" t="e">
        <f>#REF!</f>
        <v>#REF!</v>
      </c>
      <c r="AP179" s="11" t="e">
        <f>#REF!</f>
        <v>#REF!</v>
      </c>
    </row>
    <row r="180" spans="1:42" x14ac:dyDescent="0.25">
      <c r="A180" s="154" t="e">
        <f>#REF!</f>
        <v>#REF!</v>
      </c>
      <c r="B180" s="154" t="e">
        <f>#REF!</f>
        <v>#REF!</v>
      </c>
      <c r="C180" s="154" t="e">
        <f>#REF!</f>
        <v>#REF!</v>
      </c>
      <c r="D180" s="154" t="e">
        <f>#REF!</f>
        <v>#REF!</v>
      </c>
      <c r="E180" s="154" t="e">
        <f>#REF!</f>
        <v>#REF!</v>
      </c>
      <c r="F180" s="154" t="e">
        <f>#REF!</f>
        <v>#REF!</v>
      </c>
      <c r="G180" s="154" t="e">
        <f>#REF!</f>
        <v>#REF!</v>
      </c>
      <c r="H180" s="154" t="e">
        <f>#REF!</f>
        <v>#REF!</v>
      </c>
      <c r="I180" s="11"/>
      <c r="J180" s="11"/>
      <c r="K180" s="11"/>
      <c r="L180" s="11"/>
      <c r="M180" s="11"/>
      <c r="N180" s="154" t="e">
        <f t="shared" si="4"/>
        <v>#REF!</v>
      </c>
      <c r="O180" s="11">
        <f t="shared" si="4"/>
        <v>0</v>
      </c>
      <c r="P180" s="11">
        <f t="shared" si="4"/>
        <v>0</v>
      </c>
      <c r="Q180" s="11"/>
      <c r="R180" s="11"/>
      <c r="S180" s="11">
        <f t="shared" si="3"/>
        <v>0</v>
      </c>
      <c r="T180" s="155" t="e">
        <f>#REF!</f>
        <v>#REF!</v>
      </c>
      <c r="U180" s="155" t="e">
        <f>#REF!</f>
        <v>#REF!</v>
      </c>
      <c r="V180" s="155" t="e">
        <f>#REF!</f>
        <v>#REF!</v>
      </c>
      <c r="W180" s="11"/>
      <c r="X180" s="11"/>
      <c r="Y180" s="11"/>
      <c r="Z180" s="11"/>
      <c r="AA180" s="154" t="e">
        <f>#REF!</f>
        <v>#REF!</v>
      </c>
      <c r="AB180" s="11"/>
      <c r="AC180" s="11"/>
      <c r="AD180" s="11"/>
      <c r="AE180" s="11" t="e">
        <f>#REF!</f>
        <v>#REF!</v>
      </c>
      <c r="AF180" s="11" t="e">
        <f>#REF!</f>
        <v>#REF!</v>
      </c>
      <c r="AG180" s="11" t="e">
        <f>#REF!</f>
        <v>#REF!</v>
      </c>
      <c r="AH180" s="11" t="e">
        <f>#REF!</f>
        <v>#REF!</v>
      </c>
      <c r="AI180" s="11" t="e">
        <f>#REF!</f>
        <v>#REF!</v>
      </c>
      <c r="AJ180" s="11" t="e">
        <f>#REF!</f>
        <v>#REF!</v>
      </c>
      <c r="AK180" s="11" t="e">
        <f>#REF!</f>
        <v>#REF!</v>
      </c>
      <c r="AL180" s="11" t="e">
        <f>#REF!</f>
        <v>#REF!</v>
      </c>
      <c r="AM180" s="11" t="e">
        <f>#REF!</f>
        <v>#REF!</v>
      </c>
      <c r="AN180" s="11" t="e">
        <f>#REF!</f>
        <v>#REF!</v>
      </c>
      <c r="AO180" s="11" t="e">
        <f>#REF!</f>
        <v>#REF!</v>
      </c>
      <c r="AP180" s="11" t="e">
        <f>#REF!</f>
        <v>#REF!</v>
      </c>
    </row>
    <row r="181" spans="1:42" x14ac:dyDescent="0.25">
      <c r="A181" s="154" t="e">
        <f>#REF!</f>
        <v>#REF!</v>
      </c>
      <c r="B181" s="154" t="e">
        <f>#REF!</f>
        <v>#REF!</v>
      </c>
      <c r="C181" s="154" t="e">
        <f>#REF!</f>
        <v>#REF!</v>
      </c>
      <c r="D181" s="154" t="e">
        <f>#REF!</f>
        <v>#REF!</v>
      </c>
      <c r="E181" s="154" t="e">
        <f>#REF!</f>
        <v>#REF!</v>
      </c>
      <c r="F181" s="154" t="e">
        <f>#REF!</f>
        <v>#REF!</v>
      </c>
      <c r="G181" s="154" t="e">
        <f>#REF!</f>
        <v>#REF!</v>
      </c>
      <c r="H181" s="154" t="e">
        <f>#REF!</f>
        <v>#REF!</v>
      </c>
      <c r="I181" s="11"/>
      <c r="J181" s="11"/>
      <c r="K181" s="11"/>
      <c r="L181" s="11"/>
      <c r="M181" s="11"/>
      <c r="N181" s="154" t="e">
        <f t="shared" si="4"/>
        <v>#REF!</v>
      </c>
      <c r="O181" s="11">
        <f t="shared" si="4"/>
        <v>0</v>
      </c>
      <c r="P181" s="11">
        <f t="shared" si="4"/>
        <v>0</v>
      </c>
      <c r="Q181" s="11"/>
      <c r="R181" s="11"/>
      <c r="S181" s="11">
        <f t="shared" si="3"/>
        <v>0</v>
      </c>
      <c r="T181" s="155" t="e">
        <f>#REF!</f>
        <v>#REF!</v>
      </c>
      <c r="U181" s="155" t="e">
        <f>#REF!</f>
        <v>#REF!</v>
      </c>
      <c r="V181" s="155" t="e">
        <f>#REF!</f>
        <v>#REF!</v>
      </c>
      <c r="W181" s="11"/>
      <c r="X181" s="11"/>
      <c r="Y181" s="11"/>
      <c r="Z181" s="11"/>
      <c r="AA181" s="154" t="e">
        <f>#REF!</f>
        <v>#REF!</v>
      </c>
      <c r="AB181" s="11"/>
      <c r="AC181" s="11"/>
      <c r="AD181" s="11"/>
      <c r="AE181" s="11" t="e">
        <f>#REF!</f>
        <v>#REF!</v>
      </c>
      <c r="AF181" s="11" t="e">
        <f>#REF!</f>
        <v>#REF!</v>
      </c>
      <c r="AG181" s="11" t="e">
        <f>#REF!</f>
        <v>#REF!</v>
      </c>
      <c r="AH181" s="11" t="e">
        <f>#REF!</f>
        <v>#REF!</v>
      </c>
      <c r="AI181" s="11" t="e">
        <f>#REF!</f>
        <v>#REF!</v>
      </c>
      <c r="AJ181" s="11" t="e">
        <f>#REF!</f>
        <v>#REF!</v>
      </c>
      <c r="AK181" s="11" t="e">
        <f>#REF!</f>
        <v>#REF!</v>
      </c>
      <c r="AL181" s="11" t="e">
        <f>#REF!</f>
        <v>#REF!</v>
      </c>
      <c r="AM181" s="11" t="e">
        <f>#REF!</f>
        <v>#REF!</v>
      </c>
      <c r="AN181" s="11" t="e">
        <f>#REF!</f>
        <v>#REF!</v>
      </c>
      <c r="AO181" s="11" t="e">
        <f>#REF!</f>
        <v>#REF!</v>
      </c>
      <c r="AP181" s="11" t="e">
        <f>#REF!</f>
        <v>#REF!</v>
      </c>
    </row>
    <row r="182" spans="1:42" x14ac:dyDescent="0.25">
      <c r="A182" s="154" t="e">
        <f>#REF!</f>
        <v>#REF!</v>
      </c>
      <c r="B182" s="154" t="e">
        <f>#REF!</f>
        <v>#REF!</v>
      </c>
      <c r="C182" s="154" t="e">
        <f>#REF!</f>
        <v>#REF!</v>
      </c>
      <c r="D182" s="154" t="e">
        <f>#REF!</f>
        <v>#REF!</v>
      </c>
      <c r="E182" s="154" t="e">
        <f>#REF!</f>
        <v>#REF!</v>
      </c>
      <c r="F182" s="154" t="e">
        <f>#REF!</f>
        <v>#REF!</v>
      </c>
      <c r="G182" s="154" t="e">
        <f>#REF!</f>
        <v>#REF!</v>
      </c>
      <c r="H182" s="154" t="e">
        <f>#REF!</f>
        <v>#REF!</v>
      </c>
      <c r="I182" s="11"/>
      <c r="J182" s="11"/>
      <c r="K182" s="11"/>
      <c r="L182" s="11"/>
      <c r="M182" s="11"/>
      <c r="N182" s="154" t="e">
        <f t="shared" si="4"/>
        <v>#REF!</v>
      </c>
      <c r="O182" s="11">
        <f t="shared" si="4"/>
        <v>0</v>
      </c>
      <c r="P182" s="11">
        <f t="shared" si="4"/>
        <v>0</v>
      </c>
      <c r="Q182" s="11"/>
      <c r="R182" s="11"/>
      <c r="S182" s="11">
        <f t="shared" si="3"/>
        <v>0</v>
      </c>
      <c r="T182" s="155" t="e">
        <f>#REF!</f>
        <v>#REF!</v>
      </c>
      <c r="U182" s="155" t="e">
        <f>#REF!</f>
        <v>#REF!</v>
      </c>
      <c r="V182" s="155" t="e">
        <f>#REF!</f>
        <v>#REF!</v>
      </c>
      <c r="W182" s="11"/>
      <c r="X182" s="11"/>
      <c r="Y182" s="11"/>
      <c r="Z182" s="11"/>
      <c r="AA182" s="154" t="e">
        <f>#REF!</f>
        <v>#REF!</v>
      </c>
      <c r="AB182" s="11"/>
      <c r="AC182" s="11"/>
      <c r="AD182" s="11"/>
      <c r="AE182" s="11" t="e">
        <f>#REF!</f>
        <v>#REF!</v>
      </c>
      <c r="AF182" s="11" t="e">
        <f>#REF!</f>
        <v>#REF!</v>
      </c>
      <c r="AG182" s="11" t="e">
        <f>#REF!</f>
        <v>#REF!</v>
      </c>
      <c r="AH182" s="11" t="e">
        <f>#REF!</f>
        <v>#REF!</v>
      </c>
      <c r="AI182" s="11" t="e">
        <f>#REF!</f>
        <v>#REF!</v>
      </c>
      <c r="AJ182" s="11" t="e">
        <f>#REF!</f>
        <v>#REF!</v>
      </c>
      <c r="AK182" s="11" t="e">
        <f>#REF!</f>
        <v>#REF!</v>
      </c>
      <c r="AL182" s="11" t="e">
        <f>#REF!</f>
        <v>#REF!</v>
      </c>
      <c r="AM182" s="11" t="e">
        <f>#REF!</f>
        <v>#REF!</v>
      </c>
      <c r="AN182" s="11" t="e">
        <f>#REF!</f>
        <v>#REF!</v>
      </c>
      <c r="AO182" s="11" t="e">
        <f>#REF!</f>
        <v>#REF!</v>
      </c>
      <c r="AP182" s="11" t="e">
        <f>#REF!</f>
        <v>#REF!</v>
      </c>
    </row>
    <row r="183" spans="1:42" x14ac:dyDescent="0.25">
      <c r="A183" s="154" t="e">
        <f>#REF!</f>
        <v>#REF!</v>
      </c>
      <c r="B183" s="154" t="e">
        <f>#REF!</f>
        <v>#REF!</v>
      </c>
      <c r="C183" s="154" t="e">
        <f>#REF!</f>
        <v>#REF!</v>
      </c>
      <c r="D183" s="154" t="e">
        <f>#REF!</f>
        <v>#REF!</v>
      </c>
      <c r="E183" s="154" t="e">
        <f>#REF!</f>
        <v>#REF!</v>
      </c>
      <c r="F183" s="154" t="e">
        <f>#REF!</f>
        <v>#REF!</v>
      </c>
      <c r="G183" s="154" t="e">
        <f>#REF!</f>
        <v>#REF!</v>
      </c>
      <c r="H183" s="154" t="e">
        <f>#REF!</f>
        <v>#REF!</v>
      </c>
      <c r="I183" s="11"/>
      <c r="J183" s="11"/>
      <c r="K183" s="11"/>
      <c r="L183" s="11"/>
      <c r="M183" s="11"/>
      <c r="N183" s="154" t="e">
        <f t="shared" si="4"/>
        <v>#REF!</v>
      </c>
      <c r="O183" s="11">
        <f t="shared" si="4"/>
        <v>0</v>
      </c>
      <c r="P183" s="11">
        <f t="shared" si="4"/>
        <v>0</v>
      </c>
      <c r="Q183" s="11"/>
      <c r="R183" s="11"/>
      <c r="S183" s="11">
        <f t="shared" si="3"/>
        <v>0</v>
      </c>
      <c r="T183" s="155" t="e">
        <f>#REF!</f>
        <v>#REF!</v>
      </c>
      <c r="U183" s="155" t="e">
        <f>#REF!</f>
        <v>#REF!</v>
      </c>
      <c r="V183" s="155" t="e">
        <f>#REF!</f>
        <v>#REF!</v>
      </c>
      <c r="W183" s="11"/>
      <c r="X183" s="11"/>
      <c r="Y183" s="11"/>
      <c r="Z183" s="11"/>
      <c r="AA183" s="154" t="e">
        <f>#REF!</f>
        <v>#REF!</v>
      </c>
      <c r="AB183" s="11"/>
      <c r="AC183" s="11"/>
      <c r="AD183" s="11"/>
      <c r="AE183" s="11" t="e">
        <f>#REF!</f>
        <v>#REF!</v>
      </c>
      <c r="AF183" s="11" t="e">
        <f>#REF!</f>
        <v>#REF!</v>
      </c>
      <c r="AG183" s="11" t="e">
        <f>#REF!</f>
        <v>#REF!</v>
      </c>
      <c r="AH183" s="11" t="e">
        <f>#REF!</f>
        <v>#REF!</v>
      </c>
      <c r="AI183" s="11" t="e">
        <f>#REF!</f>
        <v>#REF!</v>
      </c>
      <c r="AJ183" s="11" t="e">
        <f>#REF!</f>
        <v>#REF!</v>
      </c>
      <c r="AK183" s="11" t="e">
        <f>#REF!</f>
        <v>#REF!</v>
      </c>
      <c r="AL183" s="11" t="e">
        <f>#REF!</f>
        <v>#REF!</v>
      </c>
      <c r="AM183" s="11" t="e">
        <f>#REF!</f>
        <v>#REF!</v>
      </c>
      <c r="AN183" s="11" t="e">
        <f>#REF!</f>
        <v>#REF!</v>
      </c>
      <c r="AO183" s="11" t="e">
        <f>#REF!</f>
        <v>#REF!</v>
      </c>
      <c r="AP183" s="11" t="e">
        <f>#REF!</f>
        <v>#REF!</v>
      </c>
    </row>
    <row r="184" spans="1:42" x14ac:dyDescent="0.25">
      <c r="A184" s="154" t="e">
        <f>#REF!</f>
        <v>#REF!</v>
      </c>
      <c r="B184" s="154" t="e">
        <f>#REF!</f>
        <v>#REF!</v>
      </c>
      <c r="C184" s="154" t="e">
        <f>#REF!</f>
        <v>#REF!</v>
      </c>
      <c r="D184" s="154" t="e">
        <f>#REF!</f>
        <v>#REF!</v>
      </c>
      <c r="E184" s="154" t="e">
        <f>#REF!</f>
        <v>#REF!</v>
      </c>
      <c r="F184" s="154" t="e">
        <f>#REF!</f>
        <v>#REF!</v>
      </c>
      <c r="G184" s="154" t="e">
        <f>#REF!</f>
        <v>#REF!</v>
      </c>
      <c r="H184" s="154" t="e">
        <f>#REF!</f>
        <v>#REF!</v>
      </c>
      <c r="I184" s="11"/>
      <c r="J184" s="11"/>
      <c r="K184" s="11"/>
      <c r="L184" s="11"/>
      <c r="M184" s="11"/>
      <c r="N184" s="154" t="e">
        <f t="shared" si="4"/>
        <v>#REF!</v>
      </c>
      <c r="O184" s="11">
        <f t="shared" si="4"/>
        <v>0</v>
      </c>
      <c r="P184" s="11">
        <f t="shared" si="4"/>
        <v>0</v>
      </c>
      <c r="Q184" s="11"/>
      <c r="R184" s="11"/>
      <c r="S184" s="11">
        <f t="shared" si="3"/>
        <v>0</v>
      </c>
      <c r="T184" s="155" t="e">
        <f>#REF!</f>
        <v>#REF!</v>
      </c>
      <c r="U184" s="155" t="e">
        <f>#REF!</f>
        <v>#REF!</v>
      </c>
      <c r="V184" s="155" t="e">
        <f>#REF!</f>
        <v>#REF!</v>
      </c>
      <c r="W184" s="11"/>
      <c r="X184" s="11"/>
      <c r="Y184" s="11"/>
      <c r="Z184" s="11"/>
      <c r="AA184" s="154" t="e">
        <f>#REF!</f>
        <v>#REF!</v>
      </c>
      <c r="AB184" s="11"/>
      <c r="AC184" s="11"/>
      <c r="AD184" s="11"/>
      <c r="AE184" s="11" t="e">
        <f>#REF!</f>
        <v>#REF!</v>
      </c>
      <c r="AF184" s="11" t="e">
        <f>#REF!</f>
        <v>#REF!</v>
      </c>
      <c r="AG184" s="11" t="e">
        <f>#REF!</f>
        <v>#REF!</v>
      </c>
      <c r="AH184" s="11" t="e">
        <f>#REF!</f>
        <v>#REF!</v>
      </c>
      <c r="AI184" s="11" t="e">
        <f>#REF!</f>
        <v>#REF!</v>
      </c>
      <c r="AJ184" s="11" t="e">
        <f>#REF!</f>
        <v>#REF!</v>
      </c>
      <c r="AK184" s="11" t="e">
        <f>#REF!</f>
        <v>#REF!</v>
      </c>
      <c r="AL184" s="11" t="e">
        <f>#REF!</f>
        <v>#REF!</v>
      </c>
      <c r="AM184" s="11" t="e">
        <f>#REF!</f>
        <v>#REF!</v>
      </c>
      <c r="AN184" s="11" t="e">
        <f>#REF!</f>
        <v>#REF!</v>
      </c>
      <c r="AO184" s="11" t="e">
        <f>#REF!</f>
        <v>#REF!</v>
      </c>
      <c r="AP184" s="11" t="e">
        <f>#REF!</f>
        <v>#REF!</v>
      </c>
    </row>
    <row r="185" spans="1:42" x14ac:dyDescent="0.25">
      <c r="A185" s="154" t="e">
        <f>#REF!</f>
        <v>#REF!</v>
      </c>
      <c r="B185" s="154" t="e">
        <f>#REF!</f>
        <v>#REF!</v>
      </c>
      <c r="C185" s="154" t="e">
        <f>#REF!</f>
        <v>#REF!</v>
      </c>
      <c r="D185" s="154" t="e">
        <f>#REF!</f>
        <v>#REF!</v>
      </c>
      <c r="E185" s="154" t="e">
        <f>#REF!</f>
        <v>#REF!</v>
      </c>
      <c r="F185" s="154" t="e">
        <f>#REF!</f>
        <v>#REF!</v>
      </c>
      <c r="G185" s="154" t="e">
        <f>#REF!</f>
        <v>#REF!</v>
      </c>
      <c r="H185" s="154" t="e">
        <f>#REF!</f>
        <v>#REF!</v>
      </c>
      <c r="I185" s="11"/>
      <c r="J185" s="11"/>
      <c r="K185" s="11"/>
      <c r="L185" s="11"/>
      <c r="M185" s="11"/>
      <c r="N185" s="154" t="e">
        <f t="shared" si="4"/>
        <v>#REF!</v>
      </c>
      <c r="O185" s="11">
        <f t="shared" si="4"/>
        <v>0</v>
      </c>
      <c r="P185" s="11">
        <f t="shared" si="4"/>
        <v>0</v>
      </c>
      <c r="Q185" s="11"/>
      <c r="R185" s="11"/>
      <c r="S185" s="11">
        <f t="shared" si="3"/>
        <v>0</v>
      </c>
      <c r="T185" s="155" t="e">
        <f>#REF!</f>
        <v>#REF!</v>
      </c>
      <c r="U185" s="155" t="e">
        <f>#REF!</f>
        <v>#REF!</v>
      </c>
      <c r="V185" s="155" t="e">
        <f>#REF!</f>
        <v>#REF!</v>
      </c>
      <c r="W185" s="11"/>
      <c r="X185" s="11"/>
      <c r="Y185" s="11"/>
      <c r="Z185" s="11"/>
      <c r="AA185" s="154" t="e">
        <f>#REF!</f>
        <v>#REF!</v>
      </c>
      <c r="AB185" s="11"/>
      <c r="AC185" s="11"/>
      <c r="AD185" s="11"/>
      <c r="AE185" s="11" t="e">
        <f>#REF!</f>
        <v>#REF!</v>
      </c>
      <c r="AF185" s="11" t="e">
        <f>#REF!</f>
        <v>#REF!</v>
      </c>
      <c r="AG185" s="11" t="e">
        <f>#REF!</f>
        <v>#REF!</v>
      </c>
      <c r="AH185" s="11" t="e">
        <f>#REF!</f>
        <v>#REF!</v>
      </c>
      <c r="AI185" s="11" t="e">
        <f>#REF!</f>
        <v>#REF!</v>
      </c>
      <c r="AJ185" s="11" t="e">
        <f>#REF!</f>
        <v>#REF!</v>
      </c>
      <c r="AK185" s="11" t="e">
        <f>#REF!</f>
        <v>#REF!</v>
      </c>
      <c r="AL185" s="11" t="e">
        <f>#REF!</f>
        <v>#REF!</v>
      </c>
      <c r="AM185" s="11" t="e">
        <f>#REF!</f>
        <v>#REF!</v>
      </c>
      <c r="AN185" s="11" t="e">
        <f>#REF!</f>
        <v>#REF!</v>
      </c>
      <c r="AO185" s="11" t="e">
        <f>#REF!</f>
        <v>#REF!</v>
      </c>
      <c r="AP185" s="11" t="e">
        <f>#REF!</f>
        <v>#REF!</v>
      </c>
    </row>
    <row r="186" spans="1:42" x14ac:dyDescent="0.25">
      <c r="A186" s="154" t="e">
        <f>#REF!</f>
        <v>#REF!</v>
      </c>
      <c r="B186" s="154" t="e">
        <f>#REF!</f>
        <v>#REF!</v>
      </c>
      <c r="C186" s="154" t="e">
        <f>#REF!</f>
        <v>#REF!</v>
      </c>
      <c r="D186" s="154" t="e">
        <f>#REF!</f>
        <v>#REF!</v>
      </c>
      <c r="E186" s="154" t="e">
        <f>#REF!</f>
        <v>#REF!</v>
      </c>
      <c r="F186" s="154" t="e">
        <f>#REF!</f>
        <v>#REF!</v>
      </c>
      <c r="G186" s="154" t="e">
        <f>#REF!</f>
        <v>#REF!</v>
      </c>
      <c r="H186" s="154" t="e">
        <f>#REF!</f>
        <v>#REF!</v>
      </c>
      <c r="I186" s="11"/>
      <c r="J186" s="11"/>
      <c r="K186" s="11"/>
      <c r="L186" s="11"/>
      <c r="M186" s="11"/>
      <c r="N186" s="154" t="e">
        <f t="shared" si="4"/>
        <v>#REF!</v>
      </c>
      <c r="O186" s="11">
        <f t="shared" si="4"/>
        <v>0</v>
      </c>
      <c r="P186" s="11">
        <f t="shared" si="4"/>
        <v>0</v>
      </c>
      <c r="Q186" s="11"/>
      <c r="R186" s="11"/>
      <c r="S186" s="11">
        <f t="shared" si="3"/>
        <v>0</v>
      </c>
      <c r="T186" s="155" t="e">
        <f>#REF!</f>
        <v>#REF!</v>
      </c>
      <c r="U186" s="155" t="e">
        <f>#REF!</f>
        <v>#REF!</v>
      </c>
      <c r="V186" s="155" t="e">
        <f>#REF!</f>
        <v>#REF!</v>
      </c>
      <c r="W186" s="11"/>
      <c r="X186" s="11"/>
      <c r="Y186" s="11"/>
      <c r="Z186" s="11"/>
      <c r="AA186" s="154" t="e">
        <f>#REF!</f>
        <v>#REF!</v>
      </c>
      <c r="AB186" s="11"/>
      <c r="AC186" s="11"/>
      <c r="AD186" s="11"/>
      <c r="AE186" s="11" t="e">
        <f>#REF!</f>
        <v>#REF!</v>
      </c>
      <c r="AF186" s="11" t="e">
        <f>#REF!</f>
        <v>#REF!</v>
      </c>
      <c r="AG186" s="11" t="e">
        <f>#REF!</f>
        <v>#REF!</v>
      </c>
      <c r="AH186" s="11" t="e">
        <f>#REF!</f>
        <v>#REF!</v>
      </c>
      <c r="AI186" s="11" t="e">
        <f>#REF!</f>
        <v>#REF!</v>
      </c>
      <c r="AJ186" s="11" t="e">
        <f>#REF!</f>
        <v>#REF!</v>
      </c>
      <c r="AK186" s="11" t="e">
        <f>#REF!</f>
        <v>#REF!</v>
      </c>
      <c r="AL186" s="11" t="e">
        <f>#REF!</f>
        <v>#REF!</v>
      </c>
      <c r="AM186" s="11" t="e">
        <f>#REF!</f>
        <v>#REF!</v>
      </c>
      <c r="AN186" s="11" t="e">
        <f>#REF!</f>
        <v>#REF!</v>
      </c>
      <c r="AO186" s="11" t="e">
        <f>#REF!</f>
        <v>#REF!</v>
      </c>
      <c r="AP186" s="11" t="e">
        <f>#REF!</f>
        <v>#REF!</v>
      </c>
    </row>
    <row r="187" spans="1:42" x14ac:dyDescent="0.25">
      <c r="A187" s="154" t="e">
        <f>#REF!</f>
        <v>#REF!</v>
      </c>
      <c r="B187" s="154" t="e">
        <f>#REF!</f>
        <v>#REF!</v>
      </c>
      <c r="C187" s="154" t="e">
        <f>#REF!</f>
        <v>#REF!</v>
      </c>
      <c r="D187" s="154" t="e">
        <f>#REF!</f>
        <v>#REF!</v>
      </c>
      <c r="E187" s="154" t="e">
        <f>#REF!</f>
        <v>#REF!</v>
      </c>
      <c r="F187" s="154" t="e">
        <f>#REF!</f>
        <v>#REF!</v>
      </c>
      <c r="G187" s="154" t="e">
        <f>#REF!</f>
        <v>#REF!</v>
      </c>
      <c r="H187" s="154" t="e">
        <f>#REF!</f>
        <v>#REF!</v>
      </c>
      <c r="I187" s="11"/>
      <c r="J187" s="11"/>
      <c r="K187" s="11"/>
      <c r="L187" s="11"/>
      <c r="M187" s="11"/>
      <c r="N187" s="154" t="e">
        <f t="shared" si="4"/>
        <v>#REF!</v>
      </c>
      <c r="O187" s="11">
        <f t="shared" si="4"/>
        <v>0</v>
      </c>
      <c r="P187" s="11">
        <f t="shared" si="4"/>
        <v>0</v>
      </c>
      <c r="Q187" s="11"/>
      <c r="R187" s="11"/>
      <c r="S187" s="11">
        <f t="shared" si="3"/>
        <v>0</v>
      </c>
      <c r="T187" s="155" t="e">
        <f>#REF!</f>
        <v>#REF!</v>
      </c>
      <c r="U187" s="155" t="e">
        <f>#REF!</f>
        <v>#REF!</v>
      </c>
      <c r="V187" s="155" t="e">
        <f>#REF!</f>
        <v>#REF!</v>
      </c>
      <c r="W187" s="11"/>
      <c r="X187" s="11"/>
      <c r="Y187" s="11"/>
      <c r="Z187" s="11"/>
      <c r="AA187" s="154" t="e">
        <f>#REF!</f>
        <v>#REF!</v>
      </c>
      <c r="AB187" s="11"/>
      <c r="AC187" s="11"/>
      <c r="AD187" s="11"/>
      <c r="AE187" s="11" t="e">
        <f>#REF!</f>
        <v>#REF!</v>
      </c>
      <c r="AF187" s="11" t="e">
        <f>#REF!</f>
        <v>#REF!</v>
      </c>
      <c r="AG187" s="11" t="e">
        <f>#REF!</f>
        <v>#REF!</v>
      </c>
      <c r="AH187" s="11" t="e">
        <f>#REF!</f>
        <v>#REF!</v>
      </c>
      <c r="AI187" s="11" t="e">
        <f>#REF!</f>
        <v>#REF!</v>
      </c>
      <c r="AJ187" s="11" t="e">
        <f>#REF!</f>
        <v>#REF!</v>
      </c>
      <c r="AK187" s="11" t="e">
        <f>#REF!</f>
        <v>#REF!</v>
      </c>
      <c r="AL187" s="11" t="e">
        <f>#REF!</f>
        <v>#REF!</v>
      </c>
      <c r="AM187" s="11" t="e">
        <f>#REF!</f>
        <v>#REF!</v>
      </c>
      <c r="AN187" s="11" t="e">
        <f>#REF!</f>
        <v>#REF!</v>
      </c>
      <c r="AO187" s="11" t="e">
        <f>#REF!</f>
        <v>#REF!</v>
      </c>
      <c r="AP187" s="11" t="e">
        <f>#REF!</f>
        <v>#REF!</v>
      </c>
    </row>
    <row r="188" spans="1:42" x14ac:dyDescent="0.25">
      <c r="A188" s="154" t="e">
        <f>#REF!</f>
        <v>#REF!</v>
      </c>
      <c r="B188" s="154" t="e">
        <f>#REF!</f>
        <v>#REF!</v>
      </c>
      <c r="C188" s="154" t="e">
        <f>#REF!</f>
        <v>#REF!</v>
      </c>
      <c r="D188" s="154" t="e">
        <f>#REF!</f>
        <v>#REF!</v>
      </c>
      <c r="E188" s="154" t="e">
        <f>#REF!</f>
        <v>#REF!</v>
      </c>
      <c r="F188" s="154" t="e">
        <f>#REF!</f>
        <v>#REF!</v>
      </c>
      <c r="G188" s="154" t="e">
        <f>#REF!</f>
        <v>#REF!</v>
      </c>
      <c r="H188" s="154" t="e">
        <f>#REF!</f>
        <v>#REF!</v>
      </c>
      <c r="I188" s="11"/>
      <c r="J188" s="11"/>
      <c r="K188" s="11"/>
      <c r="L188" s="11"/>
      <c r="M188" s="11"/>
      <c r="N188" s="154" t="e">
        <f t="shared" si="4"/>
        <v>#REF!</v>
      </c>
      <c r="O188" s="11">
        <f t="shared" si="4"/>
        <v>0</v>
      </c>
      <c r="P188" s="11">
        <f t="shared" si="4"/>
        <v>0</v>
      </c>
      <c r="Q188" s="11"/>
      <c r="R188" s="11"/>
      <c r="S188" s="11">
        <f t="shared" si="3"/>
        <v>0</v>
      </c>
      <c r="T188" s="155" t="e">
        <f>#REF!</f>
        <v>#REF!</v>
      </c>
      <c r="U188" s="155" t="e">
        <f>#REF!</f>
        <v>#REF!</v>
      </c>
      <c r="V188" s="155" t="e">
        <f>#REF!</f>
        <v>#REF!</v>
      </c>
      <c r="W188" s="11"/>
      <c r="X188" s="11"/>
      <c r="Y188" s="11"/>
      <c r="Z188" s="11"/>
      <c r="AA188" s="154" t="e">
        <f>#REF!</f>
        <v>#REF!</v>
      </c>
      <c r="AB188" s="11"/>
      <c r="AC188" s="11"/>
      <c r="AD188" s="11"/>
      <c r="AE188" s="11" t="e">
        <f>#REF!</f>
        <v>#REF!</v>
      </c>
      <c r="AF188" s="11" t="e">
        <f>#REF!</f>
        <v>#REF!</v>
      </c>
      <c r="AG188" s="11" t="e">
        <f>#REF!</f>
        <v>#REF!</v>
      </c>
      <c r="AH188" s="11" t="e">
        <f>#REF!</f>
        <v>#REF!</v>
      </c>
      <c r="AI188" s="11" t="e">
        <f>#REF!</f>
        <v>#REF!</v>
      </c>
      <c r="AJ188" s="11" t="e">
        <f>#REF!</f>
        <v>#REF!</v>
      </c>
      <c r="AK188" s="11" t="e">
        <f>#REF!</f>
        <v>#REF!</v>
      </c>
      <c r="AL188" s="11" t="e">
        <f>#REF!</f>
        <v>#REF!</v>
      </c>
      <c r="AM188" s="11" t="e">
        <f>#REF!</f>
        <v>#REF!</v>
      </c>
      <c r="AN188" s="11" t="e">
        <f>#REF!</f>
        <v>#REF!</v>
      </c>
      <c r="AO188" s="11" t="e">
        <f>#REF!</f>
        <v>#REF!</v>
      </c>
      <c r="AP188" s="11" t="e">
        <f>#REF!</f>
        <v>#REF!</v>
      </c>
    </row>
    <row r="189" spans="1:42" x14ac:dyDescent="0.25">
      <c r="A189" s="154" t="e">
        <f>#REF!</f>
        <v>#REF!</v>
      </c>
      <c r="B189" s="154" t="e">
        <f>#REF!</f>
        <v>#REF!</v>
      </c>
      <c r="C189" s="154" t="e">
        <f>#REF!</f>
        <v>#REF!</v>
      </c>
      <c r="D189" s="154" t="e">
        <f>#REF!</f>
        <v>#REF!</v>
      </c>
      <c r="E189" s="154" t="e">
        <f>#REF!</f>
        <v>#REF!</v>
      </c>
      <c r="F189" s="154" t="e">
        <f>#REF!</f>
        <v>#REF!</v>
      </c>
      <c r="G189" s="154" t="e">
        <f>#REF!</f>
        <v>#REF!</v>
      </c>
      <c r="H189" s="154" t="e">
        <f>#REF!</f>
        <v>#REF!</v>
      </c>
      <c r="I189" s="11"/>
      <c r="J189" s="11"/>
      <c r="K189" s="11"/>
      <c r="L189" s="11"/>
      <c r="M189" s="11"/>
      <c r="N189" s="154" t="e">
        <f t="shared" si="4"/>
        <v>#REF!</v>
      </c>
      <c r="O189" s="11">
        <f t="shared" si="4"/>
        <v>0</v>
      </c>
      <c r="P189" s="11">
        <f t="shared" si="4"/>
        <v>0</v>
      </c>
      <c r="Q189" s="11"/>
      <c r="R189" s="11"/>
      <c r="S189" s="11">
        <f t="shared" si="3"/>
        <v>0</v>
      </c>
      <c r="T189" s="155" t="e">
        <f>#REF!</f>
        <v>#REF!</v>
      </c>
      <c r="U189" s="155" t="e">
        <f>#REF!</f>
        <v>#REF!</v>
      </c>
      <c r="V189" s="155" t="e">
        <f>#REF!</f>
        <v>#REF!</v>
      </c>
      <c r="W189" s="11"/>
      <c r="X189" s="11"/>
      <c r="Y189" s="11"/>
      <c r="Z189" s="11"/>
      <c r="AA189" s="154" t="e">
        <f>#REF!</f>
        <v>#REF!</v>
      </c>
      <c r="AB189" s="11"/>
      <c r="AC189" s="11"/>
      <c r="AD189" s="11"/>
      <c r="AE189" s="11" t="e">
        <f>#REF!</f>
        <v>#REF!</v>
      </c>
      <c r="AF189" s="11" t="e">
        <f>#REF!</f>
        <v>#REF!</v>
      </c>
      <c r="AG189" s="11" t="e">
        <f>#REF!</f>
        <v>#REF!</v>
      </c>
      <c r="AH189" s="11" t="e">
        <f>#REF!</f>
        <v>#REF!</v>
      </c>
      <c r="AI189" s="11" t="e">
        <f>#REF!</f>
        <v>#REF!</v>
      </c>
      <c r="AJ189" s="11" t="e">
        <f>#REF!</f>
        <v>#REF!</v>
      </c>
      <c r="AK189" s="11" t="e">
        <f>#REF!</f>
        <v>#REF!</v>
      </c>
      <c r="AL189" s="11" t="e">
        <f>#REF!</f>
        <v>#REF!</v>
      </c>
      <c r="AM189" s="11" t="e">
        <f>#REF!</f>
        <v>#REF!</v>
      </c>
      <c r="AN189" s="11" t="e">
        <f>#REF!</f>
        <v>#REF!</v>
      </c>
      <c r="AO189" s="11" t="e">
        <f>#REF!</f>
        <v>#REF!</v>
      </c>
      <c r="AP189" s="11" t="e">
        <f>#REF!</f>
        <v>#REF!</v>
      </c>
    </row>
    <row r="190" spans="1:42" x14ac:dyDescent="0.25">
      <c r="A190" s="154" t="e">
        <f>#REF!</f>
        <v>#REF!</v>
      </c>
      <c r="B190" s="154" t="e">
        <f>#REF!</f>
        <v>#REF!</v>
      </c>
      <c r="C190" s="154" t="e">
        <f>#REF!</f>
        <v>#REF!</v>
      </c>
      <c r="D190" s="154" t="e">
        <f>#REF!</f>
        <v>#REF!</v>
      </c>
      <c r="E190" s="154" t="e">
        <f>#REF!</f>
        <v>#REF!</v>
      </c>
      <c r="F190" s="154" t="e">
        <f>#REF!</f>
        <v>#REF!</v>
      </c>
      <c r="G190" s="154" t="e">
        <f>#REF!</f>
        <v>#REF!</v>
      </c>
      <c r="H190" s="154" t="e">
        <f>#REF!</f>
        <v>#REF!</v>
      </c>
      <c r="I190" s="11"/>
      <c r="J190" s="11"/>
      <c r="K190" s="11"/>
      <c r="L190" s="11"/>
      <c r="M190" s="11"/>
      <c r="N190" s="154" t="e">
        <f t="shared" si="4"/>
        <v>#REF!</v>
      </c>
      <c r="O190" s="11">
        <f t="shared" si="4"/>
        <v>0</v>
      </c>
      <c r="P190" s="11">
        <f t="shared" si="4"/>
        <v>0</v>
      </c>
      <c r="Q190" s="11"/>
      <c r="R190" s="11"/>
      <c r="S190" s="11">
        <f t="shared" si="3"/>
        <v>0</v>
      </c>
      <c r="T190" s="155" t="e">
        <f>#REF!</f>
        <v>#REF!</v>
      </c>
      <c r="U190" s="155" t="e">
        <f>#REF!</f>
        <v>#REF!</v>
      </c>
      <c r="V190" s="155" t="e">
        <f>#REF!</f>
        <v>#REF!</v>
      </c>
      <c r="W190" s="11"/>
      <c r="X190" s="11"/>
      <c r="Y190" s="11"/>
      <c r="Z190" s="11"/>
      <c r="AA190" s="154" t="e">
        <f>#REF!</f>
        <v>#REF!</v>
      </c>
      <c r="AB190" s="11"/>
      <c r="AC190" s="11"/>
      <c r="AD190" s="11"/>
      <c r="AE190" s="11" t="e">
        <f>#REF!</f>
        <v>#REF!</v>
      </c>
      <c r="AF190" s="11" t="e">
        <f>#REF!</f>
        <v>#REF!</v>
      </c>
      <c r="AG190" s="11" t="e">
        <f>#REF!</f>
        <v>#REF!</v>
      </c>
      <c r="AH190" s="11" t="e">
        <f>#REF!</f>
        <v>#REF!</v>
      </c>
      <c r="AI190" s="11" t="e">
        <f>#REF!</f>
        <v>#REF!</v>
      </c>
      <c r="AJ190" s="11" t="e">
        <f>#REF!</f>
        <v>#REF!</v>
      </c>
      <c r="AK190" s="11" t="e">
        <f>#REF!</f>
        <v>#REF!</v>
      </c>
      <c r="AL190" s="11" t="e">
        <f>#REF!</f>
        <v>#REF!</v>
      </c>
      <c r="AM190" s="11" t="e">
        <f>#REF!</f>
        <v>#REF!</v>
      </c>
      <c r="AN190" s="11" t="e">
        <f>#REF!</f>
        <v>#REF!</v>
      </c>
      <c r="AO190" s="11" t="e">
        <f>#REF!</f>
        <v>#REF!</v>
      </c>
      <c r="AP190" s="11" t="e">
        <f>#REF!</f>
        <v>#REF!</v>
      </c>
    </row>
    <row r="191" spans="1:42" x14ac:dyDescent="0.25">
      <c r="A191" s="154" t="e">
        <f>#REF!</f>
        <v>#REF!</v>
      </c>
      <c r="B191" s="154" t="e">
        <f>#REF!</f>
        <v>#REF!</v>
      </c>
      <c r="C191" s="154" t="e">
        <f>#REF!</f>
        <v>#REF!</v>
      </c>
      <c r="D191" s="154" t="e">
        <f>#REF!</f>
        <v>#REF!</v>
      </c>
      <c r="E191" s="154" t="e">
        <f>#REF!</f>
        <v>#REF!</v>
      </c>
      <c r="F191" s="154" t="e">
        <f>#REF!</f>
        <v>#REF!</v>
      </c>
      <c r="G191" s="154" t="e">
        <f>#REF!</f>
        <v>#REF!</v>
      </c>
      <c r="H191" s="154" t="e">
        <f>#REF!</f>
        <v>#REF!</v>
      </c>
      <c r="I191" s="11"/>
      <c r="J191" s="11"/>
      <c r="K191" s="11"/>
      <c r="L191" s="11"/>
      <c r="M191" s="11"/>
      <c r="N191" s="154" t="e">
        <f t="shared" si="4"/>
        <v>#REF!</v>
      </c>
      <c r="O191" s="11">
        <f t="shared" si="4"/>
        <v>0</v>
      </c>
      <c r="P191" s="11">
        <f t="shared" si="4"/>
        <v>0</v>
      </c>
      <c r="Q191" s="11"/>
      <c r="R191" s="11"/>
      <c r="S191" s="11">
        <f t="shared" si="3"/>
        <v>0</v>
      </c>
      <c r="T191" s="155" t="e">
        <f>#REF!</f>
        <v>#REF!</v>
      </c>
      <c r="U191" s="155" t="e">
        <f>#REF!</f>
        <v>#REF!</v>
      </c>
      <c r="V191" s="155" t="e">
        <f>#REF!</f>
        <v>#REF!</v>
      </c>
      <c r="W191" s="11"/>
      <c r="X191" s="11"/>
      <c r="Y191" s="11"/>
      <c r="Z191" s="11"/>
      <c r="AA191" s="154" t="e">
        <f>#REF!</f>
        <v>#REF!</v>
      </c>
      <c r="AB191" s="11"/>
      <c r="AC191" s="11"/>
      <c r="AD191" s="11"/>
      <c r="AE191" s="11" t="e">
        <f>#REF!</f>
        <v>#REF!</v>
      </c>
      <c r="AF191" s="11" t="e">
        <f>#REF!</f>
        <v>#REF!</v>
      </c>
      <c r="AG191" s="11" t="e">
        <f>#REF!</f>
        <v>#REF!</v>
      </c>
      <c r="AH191" s="11" t="e">
        <f>#REF!</f>
        <v>#REF!</v>
      </c>
      <c r="AI191" s="11" t="e">
        <f>#REF!</f>
        <v>#REF!</v>
      </c>
      <c r="AJ191" s="11" t="e">
        <f>#REF!</f>
        <v>#REF!</v>
      </c>
      <c r="AK191" s="11" t="e">
        <f>#REF!</f>
        <v>#REF!</v>
      </c>
      <c r="AL191" s="11" t="e">
        <f>#REF!</f>
        <v>#REF!</v>
      </c>
      <c r="AM191" s="11" t="e">
        <f>#REF!</f>
        <v>#REF!</v>
      </c>
      <c r="AN191" s="11" t="e">
        <f>#REF!</f>
        <v>#REF!</v>
      </c>
      <c r="AO191" s="11" t="e">
        <f>#REF!</f>
        <v>#REF!</v>
      </c>
      <c r="AP191" s="11" t="e">
        <f>#REF!</f>
        <v>#REF!</v>
      </c>
    </row>
    <row r="192" spans="1:42" x14ac:dyDescent="0.25">
      <c r="A192" s="154" t="e">
        <f>#REF!</f>
        <v>#REF!</v>
      </c>
      <c r="B192" s="154" t="e">
        <f>#REF!</f>
        <v>#REF!</v>
      </c>
      <c r="C192" s="154" t="e">
        <f>#REF!</f>
        <v>#REF!</v>
      </c>
      <c r="D192" s="154" t="e">
        <f>#REF!</f>
        <v>#REF!</v>
      </c>
      <c r="E192" s="154" t="e">
        <f>#REF!</f>
        <v>#REF!</v>
      </c>
      <c r="F192" s="154" t="e">
        <f>#REF!</f>
        <v>#REF!</v>
      </c>
      <c r="G192" s="154" t="e">
        <f>#REF!</f>
        <v>#REF!</v>
      </c>
      <c r="H192" s="154" t="e">
        <f>#REF!</f>
        <v>#REF!</v>
      </c>
      <c r="I192" s="11"/>
      <c r="J192" s="11"/>
      <c r="K192" s="11"/>
      <c r="L192" s="11"/>
      <c r="M192" s="11"/>
      <c r="N192" s="154" t="e">
        <f t="shared" si="4"/>
        <v>#REF!</v>
      </c>
      <c r="O192" s="11">
        <f t="shared" si="4"/>
        <v>0</v>
      </c>
      <c r="P192" s="11">
        <f t="shared" si="4"/>
        <v>0</v>
      </c>
      <c r="Q192" s="11"/>
      <c r="R192" s="11"/>
      <c r="S192" s="11">
        <f t="shared" si="3"/>
        <v>0</v>
      </c>
      <c r="T192" s="155" t="e">
        <f>#REF!</f>
        <v>#REF!</v>
      </c>
      <c r="U192" s="155" t="e">
        <f>#REF!</f>
        <v>#REF!</v>
      </c>
      <c r="V192" s="155" t="e">
        <f>#REF!</f>
        <v>#REF!</v>
      </c>
      <c r="W192" s="11"/>
      <c r="X192" s="11"/>
      <c r="Y192" s="11"/>
      <c r="Z192" s="11"/>
      <c r="AA192" s="154" t="e">
        <f>#REF!</f>
        <v>#REF!</v>
      </c>
      <c r="AB192" s="11"/>
      <c r="AC192" s="11"/>
      <c r="AD192" s="11"/>
      <c r="AE192" s="11" t="e">
        <f>#REF!</f>
        <v>#REF!</v>
      </c>
      <c r="AF192" s="11" t="e">
        <f>#REF!</f>
        <v>#REF!</v>
      </c>
      <c r="AG192" s="11" t="e">
        <f>#REF!</f>
        <v>#REF!</v>
      </c>
      <c r="AH192" s="11" t="e">
        <f>#REF!</f>
        <v>#REF!</v>
      </c>
      <c r="AI192" s="11" t="e">
        <f>#REF!</f>
        <v>#REF!</v>
      </c>
      <c r="AJ192" s="11" t="e">
        <f>#REF!</f>
        <v>#REF!</v>
      </c>
      <c r="AK192" s="11" t="e">
        <f>#REF!</f>
        <v>#REF!</v>
      </c>
      <c r="AL192" s="11" t="e">
        <f>#REF!</f>
        <v>#REF!</v>
      </c>
      <c r="AM192" s="11" t="e">
        <f>#REF!</f>
        <v>#REF!</v>
      </c>
      <c r="AN192" s="11" t="e">
        <f>#REF!</f>
        <v>#REF!</v>
      </c>
      <c r="AO192" s="11" t="e">
        <f>#REF!</f>
        <v>#REF!</v>
      </c>
      <c r="AP192" s="11" t="e">
        <f>#REF!</f>
        <v>#REF!</v>
      </c>
    </row>
    <row r="193" spans="1:42" x14ac:dyDescent="0.25">
      <c r="A193" s="154" t="e">
        <f>#REF!</f>
        <v>#REF!</v>
      </c>
      <c r="B193" s="154" t="e">
        <f>#REF!</f>
        <v>#REF!</v>
      </c>
      <c r="C193" s="154" t="e">
        <f>#REF!</f>
        <v>#REF!</v>
      </c>
      <c r="D193" s="154" t="e">
        <f>#REF!</f>
        <v>#REF!</v>
      </c>
      <c r="E193" s="154" t="e">
        <f>#REF!</f>
        <v>#REF!</v>
      </c>
      <c r="F193" s="154" t="e">
        <f>#REF!</f>
        <v>#REF!</v>
      </c>
      <c r="G193" s="154" t="e">
        <f>#REF!</f>
        <v>#REF!</v>
      </c>
      <c r="H193" s="154" t="e">
        <f>#REF!</f>
        <v>#REF!</v>
      </c>
      <c r="I193" s="11"/>
      <c r="J193" s="11"/>
      <c r="K193" s="11"/>
      <c r="L193" s="11"/>
      <c r="M193" s="11"/>
      <c r="N193" s="154" t="e">
        <f t="shared" si="4"/>
        <v>#REF!</v>
      </c>
      <c r="O193" s="11">
        <f t="shared" si="4"/>
        <v>0</v>
      </c>
      <c r="P193" s="11">
        <f t="shared" si="4"/>
        <v>0</v>
      </c>
      <c r="Q193" s="11"/>
      <c r="R193" s="11"/>
      <c r="S193" s="11">
        <f t="shared" ref="S193:S249" si="5">Q193+R193</f>
        <v>0</v>
      </c>
      <c r="T193" s="155" t="e">
        <f>#REF!</f>
        <v>#REF!</v>
      </c>
      <c r="U193" s="155" t="e">
        <f>#REF!</f>
        <v>#REF!</v>
      </c>
      <c r="V193" s="155" t="e">
        <f>#REF!</f>
        <v>#REF!</v>
      </c>
      <c r="W193" s="11"/>
      <c r="X193" s="11"/>
      <c r="Y193" s="11"/>
      <c r="Z193" s="11"/>
      <c r="AA193" s="154" t="e">
        <f>#REF!</f>
        <v>#REF!</v>
      </c>
      <c r="AB193" s="11"/>
      <c r="AC193" s="11"/>
      <c r="AD193" s="11"/>
      <c r="AE193" s="11" t="e">
        <f>#REF!</f>
        <v>#REF!</v>
      </c>
      <c r="AF193" s="11" t="e">
        <f>#REF!</f>
        <v>#REF!</v>
      </c>
      <c r="AG193" s="11" t="e">
        <f>#REF!</f>
        <v>#REF!</v>
      </c>
      <c r="AH193" s="11" t="e">
        <f>#REF!</f>
        <v>#REF!</v>
      </c>
      <c r="AI193" s="11" t="e">
        <f>#REF!</f>
        <v>#REF!</v>
      </c>
      <c r="AJ193" s="11" t="e">
        <f>#REF!</f>
        <v>#REF!</v>
      </c>
      <c r="AK193" s="11" t="e">
        <f>#REF!</f>
        <v>#REF!</v>
      </c>
      <c r="AL193" s="11" t="e">
        <f>#REF!</f>
        <v>#REF!</v>
      </c>
      <c r="AM193" s="11" t="e">
        <f>#REF!</f>
        <v>#REF!</v>
      </c>
      <c r="AN193" s="11" t="e">
        <f>#REF!</f>
        <v>#REF!</v>
      </c>
      <c r="AO193" s="11" t="e">
        <f>#REF!</f>
        <v>#REF!</v>
      </c>
      <c r="AP193" s="11" t="e">
        <f>#REF!</f>
        <v>#REF!</v>
      </c>
    </row>
    <row r="194" spans="1:42" x14ac:dyDescent="0.25">
      <c r="A194" s="154" t="e">
        <f>#REF!</f>
        <v>#REF!</v>
      </c>
      <c r="B194" s="154" t="e">
        <f>#REF!</f>
        <v>#REF!</v>
      </c>
      <c r="C194" s="154" t="e">
        <f>#REF!</f>
        <v>#REF!</v>
      </c>
      <c r="D194" s="154" t="e">
        <f>#REF!</f>
        <v>#REF!</v>
      </c>
      <c r="E194" s="154" t="e">
        <f>#REF!</f>
        <v>#REF!</v>
      </c>
      <c r="F194" s="154" t="e">
        <f>#REF!</f>
        <v>#REF!</v>
      </c>
      <c r="G194" s="154" t="e">
        <f>#REF!</f>
        <v>#REF!</v>
      </c>
      <c r="H194" s="154" t="e">
        <f>#REF!</f>
        <v>#REF!</v>
      </c>
      <c r="I194" s="11"/>
      <c r="J194" s="11"/>
      <c r="K194" s="11"/>
      <c r="L194" s="11"/>
      <c r="M194" s="11"/>
      <c r="N194" s="154" t="e">
        <f t="shared" si="4"/>
        <v>#REF!</v>
      </c>
      <c r="O194" s="11">
        <f t="shared" si="4"/>
        <v>0</v>
      </c>
      <c r="P194" s="11">
        <f t="shared" si="4"/>
        <v>0</v>
      </c>
      <c r="Q194" s="11"/>
      <c r="R194" s="11"/>
      <c r="S194" s="11">
        <f t="shared" si="5"/>
        <v>0</v>
      </c>
      <c r="T194" s="155" t="e">
        <f>#REF!</f>
        <v>#REF!</v>
      </c>
      <c r="U194" s="155" t="e">
        <f>#REF!</f>
        <v>#REF!</v>
      </c>
      <c r="V194" s="155" t="e">
        <f>#REF!</f>
        <v>#REF!</v>
      </c>
      <c r="W194" s="11"/>
      <c r="X194" s="11"/>
      <c r="Y194" s="11"/>
      <c r="Z194" s="11"/>
      <c r="AA194" s="154" t="e">
        <f>#REF!</f>
        <v>#REF!</v>
      </c>
      <c r="AB194" s="11"/>
      <c r="AC194" s="11"/>
      <c r="AD194" s="11"/>
      <c r="AE194" s="11" t="e">
        <f>#REF!</f>
        <v>#REF!</v>
      </c>
      <c r="AF194" s="11" t="e">
        <f>#REF!</f>
        <v>#REF!</v>
      </c>
      <c r="AG194" s="11" t="e">
        <f>#REF!</f>
        <v>#REF!</v>
      </c>
      <c r="AH194" s="11" t="e">
        <f>#REF!</f>
        <v>#REF!</v>
      </c>
      <c r="AI194" s="11" t="e">
        <f>#REF!</f>
        <v>#REF!</v>
      </c>
      <c r="AJ194" s="11" t="e">
        <f>#REF!</f>
        <v>#REF!</v>
      </c>
      <c r="AK194" s="11" t="e">
        <f>#REF!</f>
        <v>#REF!</v>
      </c>
      <c r="AL194" s="11" t="e">
        <f>#REF!</f>
        <v>#REF!</v>
      </c>
      <c r="AM194" s="11" t="e">
        <f>#REF!</f>
        <v>#REF!</v>
      </c>
      <c r="AN194" s="11" t="e">
        <f>#REF!</f>
        <v>#REF!</v>
      </c>
      <c r="AO194" s="11" t="e">
        <f>#REF!</f>
        <v>#REF!</v>
      </c>
      <c r="AP194" s="11" t="e">
        <f>#REF!</f>
        <v>#REF!</v>
      </c>
    </row>
    <row r="195" spans="1:42" x14ac:dyDescent="0.25">
      <c r="A195" s="154" t="e">
        <f>#REF!</f>
        <v>#REF!</v>
      </c>
      <c r="B195" s="154" t="e">
        <f>#REF!</f>
        <v>#REF!</v>
      </c>
      <c r="C195" s="154" t="e">
        <f>#REF!</f>
        <v>#REF!</v>
      </c>
      <c r="D195" s="154" t="e">
        <f>#REF!</f>
        <v>#REF!</v>
      </c>
      <c r="E195" s="154" t="e">
        <f>#REF!</f>
        <v>#REF!</v>
      </c>
      <c r="F195" s="154" t="e">
        <f>#REF!</f>
        <v>#REF!</v>
      </c>
      <c r="G195" s="154" t="e">
        <f>#REF!</f>
        <v>#REF!</v>
      </c>
      <c r="H195" s="154" t="e">
        <f>#REF!</f>
        <v>#REF!</v>
      </c>
      <c r="I195" s="11"/>
      <c r="J195" s="11"/>
      <c r="K195" s="11"/>
      <c r="L195" s="11"/>
      <c r="M195" s="11"/>
      <c r="N195" s="154" t="e">
        <f t="shared" si="4"/>
        <v>#REF!</v>
      </c>
      <c r="O195" s="11">
        <f t="shared" si="4"/>
        <v>0</v>
      </c>
      <c r="P195" s="11">
        <f t="shared" si="4"/>
        <v>0</v>
      </c>
      <c r="Q195" s="11"/>
      <c r="R195" s="11"/>
      <c r="S195" s="11">
        <f t="shared" si="5"/>
        <v>0</v>
      </c>
      <c r="T195" s="155" t="e">
        <f>#REF!</f>
        <v>#REF!</v>
      </c>
      <c r="U195" s="155" t="e">
        <f>#REF!</f>
        <v>#REF!</v>
      </c>
      <c r="V195" s="155" t="e">
        <f>#REF!</f>
        <v>#REF!</v>
      </c>
      <c r="W195" s="11"/>
      <c r="X195" s="11"/>
      <c r="Y195" s="11"/>
      <c r="Z195" s="11"/>
      <c r="AA195" s="154" t="e">
        <f>#REF!</f>
        <v>#REF!</v>
      </c>
      <c r="AB195" s="11"/>
      <c r="AC195" s="11"/>
      <c r="AD195" s="11"/>
      <c r="AE195" s="11" t="e">
        <f>#REF!</f>
        <v>#REF!</v>
      </c>
      <c r="AF195" s="11" t="e">
        <f>#REF!</f>
        <v>#REF!</v>
      </c>
      <c r="AG195" s="11" t="e">
        <f>#REF!</f>
        <v>#REF!</v>
      </c>
      <c r="AH195" s="11" t="e">
        <f>#REF!</f>
        <v>#REF!</v>
      </c>
      <c r="AI195" s="11" t="e">
        <f>#REF!</f>
        <v>#REF!</v>
      </c>
      <c r="AJ195" s="11" t="e">
        <f>#REF!</f>
        <v>#REF!</v>
      </c>
      <c r="AK195" s="11" t="e">
        <f>#REF!</f>
        <v>#REF!</v>
      </c>
      <c r="AL195" s="11" t="e">
        <f>#REF!</f>
        <v>#REF!</v>
      </c>
      <c r="AM195" s="11" t="e">
        <f>#REF!</f>
        <v>#REF!</v>
      </c>
      <c r="AN195" s="11" t="e">
        <f>#REF!</f>
        <v>#REF!</v>
      </c>
      <c r="AO195" s="11" t="e">
        <f>#REF!</f>
        <v>#REF!</v>
      </c>
      <c r="AP195" s="11" t="e">
        <f>#REF!</f>
        <v>#REF!</v>
      </c>
    </row>
    <row r="196" spans="1:42" x14ac:dyDescent="0.25">
      <c r="A196" s="154" t="e">
        <f>#REF!</f>
        <v>#REF!</v>
      </c>
      <c r="B196" s="154" t="e">
        <f>#REF!</f>
        <v>#REF!</v>
      </c>
      <c r="C196" s="154" t="e">
        <f>#REF!</f>
        <v>#REF!</v>
      </c>
      <c r="D196" s="154" t="e">
        <f>#REF!</f>
        <v>#REF!</v>
      </c>
      <c r="E196" s="154" t="e">
        <f>#REF!</f>
        <v>#REF!</v>
      </c>
      <c r="F196" s="154" t="e">
        <f>#REF!</f>
        <v>#REF!</v>
      </c>
      <c r="G196" s="154" t="e">
        <f>#REF!</f>
        <v>#REF!</v>
      </c>
      <c r="H196" s="154" t="e">
        <f>#REF!</f>
        <v>#REF!</v>
      </c>
      <c r="I196" s="11"/>
      <c r="J196" s="11"/>
      <c r="K196" s="11"/>
      <c r="L196" s="11"/>
      <c r="M196" s="11"/>
      <c r="N196" s="154" t="e">
        <f t="shared" si="4"/>
        <v>#REF!</v>
      </c>
      <c r="O196" s="11">
        <f t="shared" si="4"/>
        <v>0</v>
      </c>
      <c r="P196" s="11">
        <f t="shared" si="4"/>
        <v>0</v>
      </c>
      <c r="Q196" s="11"/>
      <c r="R196" s="11"/>
      <c r="S196" s="11">
        <f t="shared" si="5"/>
        <v>0</v>
      </c>
      <c r="T196" s="155" t="e">
        <f>#REF!</f>
        <v>#REF!</v>
      </c>
      <c r="U196" s="155" t="e">
        <f>#REF!</f>
        <v>#REF!</v>
      </c>
      <c r="V196" s="155" t="e">
        <f>#REF!</f>
        <v>#REF!</v>
      </c>
      <c r="W196" s="11"/>
      <c r="X196" s="11"/>
      <c r="Y196" s="11"/>
      <c r="Z196" s="11"/>
      <c r="AA196" s="154" t="e">
        <f>#REF!</f>
        <v>#REF!</v>
      </c>
      <c r="AB196" s="11"/>
      <c r="AC196" s="11"/>
      <c r="AD196" s="11"/>
      <c r="AE196" s="11" t="e">
        <f>#REF!</f>
        <v>#REF!</v>
      </c>
      <c r="AF196" s="11" t="e">
        <f>#REF!</f>
        <v>#REF!</v>
      </c>
      <c r="AG196" s="11" t="e">
        <f>#REF!</f>
        <v>#REF!</v>
      </c>
      <c r="AH196" s="11" t="e">
        <f>#REF!</f>
        <v>#REF!</v>
      </c>
      <c r="AI196" s="11" t="e">
        <f>#REF!</f>
        <v>#REF!</v>
      </c>
      <c r="AJ196" s="11" t="e">
        <f>#REF!</f>
        <v>#REF!</v>
      </c>
      <c r="AK196" s="11" t="e">
        <f>#REF!</f>
        <v>#REF!</v>
      </c>
      <c r="AL196" s="11" t="e">
        <f>#REF!</f>
        <v>#REF!</v>
      </c>
      <c r="AM196" s="11" t="e">
        <f>#REF!</f>
        <v>#REF!</v>
      </c>
      <c r="AN196" s="11" t="e">
        <f>#REF!</f>
        <v>#REF!</v>
      </c>
      <c r="AO196" s="11" t="e">
        <f>#REF!</f>
        <v>#REF!</v>
      </c>
      <c r="AP196" s="11" t="e">
        <f>#REF!</f>
        <v>#REF!</v>
      </c>
    </row>
    <row r="197" spans="1:42" x14ac:dyDescent="0.25">
      <c r="A197" s="154" t="e">
        <f>#REF!</f>
        <v>#REF!</v>
      </c>
      <c r="B197" s="154" t="e">
        <f>#REF!</f>
        <v>#REF!</v>
      </c>
      <c r="C197" s="154" t="e">
        <f>#REF!</f>
        <v>#REF!</v>
      </c>
      <c r="D197" s="154" t="e">
        <f>#REF!</f>
        <v>#REF!</v>
      </c>
      <c r="E197" s="154" t="e">
        <f>#REF!</f>
        <v>#REF!</v>
      </c>
      <c r="F197" s="154" t="e">
        <f>#REF!</f>
        <v>#REF!</v>
      </c>
      <c r="G197" s="154" t="e">
        <f>#REF!</f>
        <v>#REF!</v>
      </c>
      <c r="H197" s="154" t="e">
        <f>#REF!</f>
        <v>#REF!</v>
      </c>
      <c r="I197" s="11"/>
      <c r="J197" s="11"/>
      <c r="K197" s="11"/>
      <c r="L197" s="11"/>
      <c r="M197" s="11"/>
      <c r="N197" s="154" t="e">
        <f t="shared" si="4"/>
        <v>#REF!</v>
      </c>
      <c r="O197" s="11">
        <f t="shared" si="4"/>
        <v>0</v>
      </c>
      <c r="P197" s="11">
        <f t="shared" si="4"/>
        <v>0</v>
      </c>
      <c r="Q197" s="11"/>
      <c r="R197" s="11"/>
      <c r="S197" s="11">
        <f t="shared" si="5"/>
        <v>0</v>
      </c>
      <c r="T197" s="155" t="e">
        <f>#REF!</f>
        <v>#REF!</v>
      </c>
      <c r="U197" s="155" t="e">
        <f>#REF!</f>
        <v>#REF!</v>
      </c>
      <c r="V197" s="155" t="e">
        <f>#REF!</f>
        <v>#REF!</v>
      </c>
      <c r="W197" s="11"/>
      <c r="X197" s="11"/>
      <c r="Y197" s="11"/>
      <c r="Z197" s="11"/>
      <c r="AA197" s="154" t="e">
        <f>#REF!</f>
        <v>#REF!</v>
      </c>
      <c r="AB197" s="11"/>
      <c r="AC197" s="11"/>
      <c r="AD197" s="11"/>
      <c r="AE197" s="11" t="e">
        <f>#REF!</f>
        <v>#REF!</v>
      </c>
      <c r="AF197" s="11" t="e">
        <f>#REF!</f>
        <v>#REF!</v>
      </c>
      <c r="AG197" s="11" t="e">
        <f>#REF!</f>
        <v>#REF!</v>
      </c>
      <c r="AH197" s="11" t="e">
        <f>#REF!</f>
        <v>#REF!</v>
      </c>
      <c r="AI197" s="11" t="e">
        <f>#REF!</f>
        <v>#REF!</v>
      </c>
      <c r="AJ197" s="11" t="e">
        <f>#REF!</f>
        <v>#REF!</v>
      </c>
      <c r="AK197" s="11" t="e">
        <f>#REF!</f>
        <v>#REF!</v>
      </c>
      <c r="AL197" s="11" t="e">
        <f>#REF!</f>
        <v>#REF!</v>
      </c>
      <c r="AM197" s="11" t="e">
        <f>#REF!</f>
        <v>#REF!</v>
      </c>
      <c r="AN197" s="11" t="e">
        <f>#REF!</f>
        <v>#REF!</v>
      </c>
      <c r="AO197" s="11" t="e">
        <f>#REF!</f>
        <v>#REF!</v>
      </c>
      <c r="AP197" s="11" t="e">
        <f>#REF!</f>
        <v>#REF!</v>
      </c>
    </row>
    <row r="198" spans="1:42" x14ac:dyDescent="0.25">
      <c r="A198" s="154" t="e">
        <f>#REF!</f>
        <v>#REF!</v>
      </c>
      <c r="B198" s="154" t="e">
        <f>#REF!</f>
        <v>#REF!</v>
      </c>
      <c r="C198" s="154" t="e">
        <f>#REF!</f>
        <v>#REF!</v>
      </c>
      <c r="D198" s="154" t="e">
        <f>#REF!</f>
        <v>#REF!</v>
      </c>
      <c r="E198" s="154" t="e">
        <f>#REF!</f>
        <v>#REF!</v>
      </c>
      <c r="F198" s="154" t="e">
        <f>#REF!</f>
        <v>#REF!</v>
      </c>
      <c r="G198" s="154" t="e">
        <f>#REF!</f>
        <v>#REF!</v>
      </c>
      <c r="H198" s="154" t="e">
        <f>#REF!</f>
        <v>#REF!</v>
      </c>
      <c r="I198" s="11"/>
      <c r="J198" s="11"/>
      <c r="K198" s="11"/>
      <c r="L198" s="11"/>
      <c r="M198" s="11"/>
      <c r="N198" s="154" t="e">
        <f t="shared" si="4"/>
        <v>#REF!</v>
      </c>
      <c r="O198" s="11">
        <f t="shared" si="4"/>
        <v>0</v>
      </c>
      <c r="P198" s="11">
        <f t="shared" si="4"/>
        <v>0</v>
      </c>
      <c r="Q198" s="11"/>
      <c r="R198" s="11"/>
      <c r="S198" s="11">
        <f t="shared" si="5"/>
        <v>0</v>
      </c>
      <c r="T198" s="155" t="e">
        <f>#REF!</f>
        <v>#REF!</v>
      </c>
      <c r="U198" s="155" t="e">
        <f>#REF!</f>
        <v>#REF!</v>
      </c>
      <c r="V198" s="155" t="e">
        <f>#REF!</f>
        <v>#REF!</v>
      </c>
      <c r="W198" s="11"/>
      <c r="X198" s="11"/>
      <c r="Y198" s="11"/>
      <c r="Z198" s="11"/>
      <c r="AA198" s="154" t="e">
        <f>#REF!</f>
        <v>#REF!</v>
      </c>
      <c r="AB198" s="11"/>
      <c r="AC198" s="11"/>
      <c r="AD198" s="11"/>
      <c r="AE198" s="11" t="e">
        <f>#REF!</f>
        <v>#REF!</v>
      </c>
      <c r="AF198" s="11" t="e">
        <f>#REF!</f>
        <v>#REF!</v>
      </c>
      <c r="AG198" s="11" t="e">
        <f>#REF!</f>
        <v>#REF!</v>
      </c>
      <c r="AH198" s="11" t="e">
        <f>#REF!</f>
        <v>#REF!</v>
      </c>
      <c r="AI198" s="11" t="e">
        <f>#REF!</f>
        <v>#REF!</v>
      </c>
      <c r="AJ198" s="11" t="e">
        <f>#REF!</f>
        <v>#REF!</v>
      </c>
      <c r="AK198" s="11" t="e">
        <f>#REF!</f>
        <v>#REF!</v>
      </c>
      <c r="AL198" s="11" t="e">
        <f>#REF!</f>
        <v>#REF!</v>
      </c>
      <c r="AM198" s="11" t="e">
        <f>#REF!</f>
        <v>#REF!</v>
      </c>
      <c r="AN198" s="11" t="e">
        <f>#REF!</f>
        <v>#REF!</v>
      </c>
      <c r="AO198" s="11" t="e">
        <f>#REF!</f>
        <v>#REF!</v>
      </c>
      <c r="AP198" s="11" t="e">
        <f>#REF!</f>
        <v>#REF!</v>
      </c>
    </row>
    <row r="199" spans="1:42" x14ac:dyDescent="0.25">
      <c r="A199" s="154" t="e">
        <f>#REF!</f>
        <v>#REF!</v>
      </c>
      <c r="B199" s="154" t="e">
        <f>#REF!</f>
        <v>#REF!</v>
      </c>
      <c r="C199" s="154" t="e">
        <f>#REF!</f>
        <v>#REF!</v>
      </c>
      <c r="D199" s="154" t="e">
        <f>#REF!</f>
        <v>#REF!</v>
      </c>
      <c r="E199" s="154" t="e">
        <f>#REF!</f>
        <v>#REF!</v>
      </c>
      <c r="F199" s="154" t="e">
        <f>#REF!</f>
        <v>#REF!</v>
      </c>
      <c r="G199" s="154" t="e">
        <f>#REF!</f>
        <v>#REF!</v>
      </c>
      <c r="H199" s="154" t="e">
        <f>#REF!</f>
        <v>#REF!</v>
      </c>
      <c r="I199" s="11"/>
      <c r="J199" s="11"/>
      <c r="K199" s="11"/>
      <c r="L199" s="11"/>
      <c r="M199" s="11"/>
      <c r="N199" s="154" t="e">
        <f t="shared" si="4"/>
        <v>#REF!</v>
      </c>
      <c r="O199" s="11">
        <f t="shared" si="4"/>
        <v>0</v>
      </c>
      <c r="P199" s="11">
        <f t="shared" si="4"/>
        <v>0</v>
      </c>
      <c r="Q199" s="11"/>
      <c r="R199" s="11"/>
      <c r="S199" s="11">
        <f t="shared" si="5"/>
        <v>0</v>
      </c>
      <c r="T199" s="155" t="e">
        <f>#REF!</f>
        <v>#REF!</v>
      </c>
      <c r="U199" s="155" t="e">
        <f>#REF!</f>
        <v>#REF!</v>
      </c>
      <c r="V199" s="155" t="e">
        <f>#REF!</f>
        <v>#REF!</v>
      </c>
      <c r="W199" s="11"/>
      <c r="X199" s="11"/>
      <c r="Y199" s="11"/>
      <c r="Z199" s="11"/>
      <c r="AA199" s="154" t="e">
        <f>#REF!</f>
        <v>#REF!</v>
      </c>
      <c r="AB199" s="11"/>
      <c r="AC199" s="11"/>
      <c r="AD199" s="11"/>
      <c r="AE199" s="11" t="e">
        <f>#REF!</f>
        <v>#REF!</v>
      </c>
      <c r="AF199" s="11" t="e">
        <f>#REF!</f>
        <v>#REF!</v>
      </c>
      <c r="AG199" s="11" t="e">
        <f>#REF!</f>
        <v>#REF!</v>
      </c>
      <c r="AH199" s="11" t="e">
        <f>#REF!</f>
        <v>#REF!</v>
      </c>
      <c r="AI199" s="11" t="e">
        <f>#REF!</f>
        <v>#REF!</v>
      </c>
      <c r="AJ199" s="11" t="e">
        <f>#REF!</f>
        <v>#REF!</v>
      </c>
      <c r="AK199" s="11" t="e">
        <f>#REF!</f>
        <v>#REF!</v>
      </c>
      <c r="AL199" s="11" t="e">
        <f>#REF!</f>
        <v>#REF!</v>
      </c>
      <c r="AM199" s="11" t="e">
        <f>#REF!</f>
        <v>#REF!</v>
      </c>
      <c r="AN199" s="11" t="e">
        <f>#REF!</f>
        <v>#REF!</v>
      </c>
      <c r="AO199" s="11" t="e">
        <f>#REF!</f>
        <v>#REF!</v>
      </c>
      <c r="AP199" s="11" t="e">
        <f>#REF!</f>
        <v>#REF!</v>
      </c>
    </row>
    <row r="200" spans="1:42" x14ac:dyDescent="0.25">
      <c r="A200" s="154" t="e">
        <f>#REF!</f>
        <v>#REF!</v>
      </c>
      <c r="B200" s="154" t="e">
        <f>#REF!</f>
        <v>#REF!</v>
      </c>
      <c r="C200" s="154" t="e">
        <f>#REF!</f>
        <v>#REF!</v>
      </c>
      <c r="D200" s="154" t="e">
        <f>#REF!</f>
        <v>#REF!</v>
      </c>
      <c r="E200" s="154" t="e">
        <f>#REF!</f>
        <v>#REF!</v>
      </c>
      <c r="F200" s="154" t="e">
        <f>#REF!</f>
        <v>#REF!</v>
      </c>
      <c r="G200" s="154" t="e">
        <f>#REF!</f>
        <v>#REF!</v>
      </c>
      <c r="H200" s="154" t="e">
        <f>#REF!</f>
        <v>#REF!</v>
      </c>
      <c r="I200" s="11"/>
      <c r="J200" s="11"/>
      <c r="K200" s="11"/>
      <c r="L200" s="11"/>
      <c r="M200" s="11"/>
      <c r="N200" s="154" t="e">
        <f t="shared" si="4"/>
        <v>#REF!</v>
      </c>
      <c r="O200" s="11">
        <f t="shared" si="4"/>
        <v>0</v>
      </c>
      <c r="P200" s="11">
        <f t="shared" si="4"/>
        <v>0</v>
      </c>
      <c r="Q200" s="11"/>
      <c r="R200" s="11"/>
      <c r="S200" s="11">
        <f t="shared" si="5"/>
        <v>0</v>
      </c>
      <c r="T200" s="155" t="e">
        <f>#REF!</f>
        <v>#REF!</v>
      </c>
      <c r="U200" s="155" t="e">
        <f>#REF!</f>
        <v>#REF!</v>
      </c>
      <c r="V200" s="155" t="e">
        <f>#REF!</f>
        <v>#REF!</v>
      </c>
      <c r="W200" s="11"/>
      <c r="X200" s="11"/>
      <c r="Y200" s="11"/>
      <c r="Z200" s="11"/>
      <c r="AA200" s="154" t="e">
        <f>#REF!</f>
        <v>#REF!</v>
      </c>
      <c r="AB200" s="11"/>
      <c r="AC200" s="11"/>
      <c r="AD200" s="11"/>
      <c r="AE200" s="11" t="e">
        <f>#REF!</f>
        <v>#REF!</v>
      </c>
      <c r="AF200" s="11" t="e">
        <f>#REF!</f>
        <v>#REF!</v>
      </c>
      <c r="AG200" s="11" t="e">
        <f>#REF!</f>
        <v>#REF!</v>
      </c>
      <c r="AH200" s="11" t="e">
        <f>#REF!</f>
        <v>#REF!</v>
      </c>
      <c r="AI200" s="11" t="e">
        <f>#REF!</f>
        <v>#REF!</v>
      </c>
      <c r="AJ200" s="11" t="e">
        <f>#REF!</f>
        <v>#REF!</v>
      </c>
      <c r="AK200" s="11" t="e">
        <f>#REF!</f>
        <v>#REF!</v>
      </c>
      <c r="AL200" s="11" t="e">
        <f>#REF!</f>
        <v>#REF!</v>
      </c>
      <c r="AM200" s="11" t="e">
        <f>#REF!</f>
        <v>#REF!</v>
      </c>
      <c r="AN200" s="11" t="e">
        <f>#REF!</f>
        <v>#REF!</v>
      </c>
      <c r="AO200" s="11" t="e">
        <f>#REF!</f>
        <v>#REF!</v>
      </c>
      <c r="AP200" s="11" t="e">
        <f>#REF!</f>
        <v>#REF!</v>
      </c>
    </row>
    <row r="201" spans="1:42" x14ac:dyDescent="0.25">
      <c r="A201" s="154" t="e">
        <f>#REF!</f>
        <v>#REF!</v>
      </c>
      <c r="B201" s="154" t="e">
        <f>#REF!</f>
        <v>#REF!</v>
      </c>
      <c r="C201" s="154" t="e">
        <f>#REF!</f>
        <v>#REF!</v>
      </c>
      <c r="D201" s="154" t="e">
        <f>#REF!</f>
        <v>#REF!</v>
      </c>
      <c r="E201" s="154" t="e">
        <f>#REF!</f>
        <v>#REF!</v>
      </c>
      <c r="F201" s="154" t="e">
        <f>#REF!</f>
        <v>#REF!</v>
      </c>
      <c r="G201" s="154" t="e">
        <f>#REF!</f>
        <v>#REF!</v>
      </c>
      <c r="H201" s="154" t="e">
        <f>#REF!</f>
        <v>#REF!</v>
      </c>
      <c r="I201" s="11"/>
      <c r="J201" s="11"/>
      <c r="K201" s="11"/>
      <c r="L201" s="11"/>
      <c r="M201" s="11"/>
      <c r="N201" s="154" t="e">
        <f t="shared" si="4"/>
        <v>#REF!</v>
      </c>
      <c r="O201" s="11">
        <f t="shared" si="4"/>
        <v>0</v>
      </c>
      <c r="P201" s="11">
        <f t="shared" si="4"/>
        <v>0</v>
      </c>
      <c r="Q201" s="11"/>
      <c r="R201" s="11"/>
      <c r="S201" s="11">
        <f t="shared" si="5"/>
        <v>0</v>
      </c>
      <c r="T201" s="155" t="e">
        <f>#REF!</f>
        <v>#REF!</v>
      </c>
      <c r="U201" s="155" t="e">
        <f>#REF!</f>
        <v>#REF!</v>
      </c>
      <c r="V201" s="155" t="e">
        <f>#REF!</f>
        <v>#REF!</v>
      </c>
      <c r="W201" s="11"/>
      <c r="X201" s="11"/>
      <c r="Y201" s="11"/>
      <c r="Z201" s="11"/>
      <c r="AA201" s="154" t="e">
        <f>#REF!</f>
        <v>#REF!</v>
      </c>
      <c r="AB201" s="11"/>
      <c r="AC201" s="11"/>
      <c r="AD201" s="11"/>
      <c r="AE201" s="11" t="e">
        <f>#REF!</f>
        <v>#REF!</v>
      </c>
      <c r="AF201" s="11" t="e">
        <f>#REF!</f>
        <v>#REF!</v>
      </c>
      <c r="AG201" s="11" t="e">
        <f>#REF!</f>
        <v>#REF!</v>
      </c>
      <c r="AH201" s="11" t="e">
        <f>#REF!</f>
        <v>#REF!</v>
      </c>
      <c r="AI201" s="11" t="e">
        <f>#REF!</f>
        <v>#REF!</v>
      </c>
      <c r="AJ201" s="11" t="e">
        <f>#REF!</f>
        <v>#REF!</v>
      </c>
      <c r="AK201" s="11" t="e">
        <f>#REF!</f>
        <v>#REF!</v>
      </c>
      <c r="AL201" s="11" t="e">
        <f>#REF!</f>
        <v>#REF!</v>
      </c>
      <c r="AM201" s="11" t="e">
        <f>#REF!</f>
        <v>#REF!</v>
      </c>
      <c r="AN201" s="11" t="e">
        <f>#REF!</f>
        <v>#REF!</v>
      </c>
      <c r="AO201" s="11" t="e">
        <f>#REF!</f>
        <v>#REF!</v>
      </c>
      <c r="AP201" s="11" t="e">
        <f>#REF!</f>
        <v>#REF!</v>
      </c>
    </row>
    <row r="202" spans="1:42" x14ac:dyDescent="0.25">
      <c r="A202" s="154" t="e">
        <f>#REF!</f>
        <v>#REF!</v>
      </c>
      <c r="B202" s="154" t="e">
        <f>#REF!</f>
        <v>#REF!</v>
      </c>
      <c r="C202" s="154" t="e">
        <f>#REF!</f>
        <v>#REF!</v>
      </c>
      <c r="D202" s="154" t="e">
        <f>#REF!</f>
        <v>#REF!</v>
      </c>
      <c r="E202" s="154" t="e">
        <f>#REF!</f>
        <v>#REF!</v>
      </c>
      <c r="F202" s="154" t="e">
        <f>#REF!</f>
        <v>#REF!</v>
      </c>
      <c r="G202" s="154" t="e">
        <f>#REF!</f>
        <v>#REF!</v>
      </c>
      <c r="H202" s="154" t="e">
        <f>#REF!</f>
        <v>#REF!</v>
      </c>
      <c r="I202" s="11"/>
      <c r="J202" s="11"/>
      <c r="K202" s="11"/>
      <c r="L202" s="11"/>
      <c r="M202" s="11"/>
      <c r="N202" s="154" t="e">
        <f t="shared" si="4"/>
        <v>#REF!</v>
      </c>
      <c r="O202" s="11">
        <f t="shared" si="4"/>
        <v>0</v>
      </c>
      <c r="P202" s="11">
        <f t="shared" si="4"/>
        <v>0</v>
      </c>
      <c r="Q202" s="11"/>
      <c r="R202" s="11"/>
      <c r="S202" s="11">
        <f t="shared" si="5"/>
        <v>0</v>
      </c>
      <c r="T202" s="155" t="e">
        <f>#REF!</f>
        <v>#REF!</v>
      </c>
      <c r="U202" s="155" t="e">
        <f>#REF!</f>
        <v>#REF!</v>
      </c>
      <c r="V202" s="155" t="e">
        <f>#REF!</f>
        <v>#REF!</v>
      </c>
      <c r="W202" s="11"/>
      <c r="X202" s="11"/>
      <c r="Y202" s="11"/>
      <c r="Z202" s="11"/>
      <c r="AA202" s="154" t="e">
        <f>#REF!</f>
        <v>#REF!</v>
      </c>
      <c r="AB202" s="11"/>
      <c r="AC202" s="11"/>
      <c r="AD202" s="11"/>
      <c r="AE202" s="11" t="e">
        <f>#REF!</f>
        <v>#REF!</v>
      </c>
      <c r="AF202" s="11" t="e">
        <f>#REF!</f>
        <v>#REF!</v>
      </c>
      <c r="AG202" s="11" t="e">
        <f>#REF!</f>
        <v>#REF!</v>
      </c>
      <c r="AH202" s="11" t="e">
        <f>#REF!</f>
        <v>#REF!</v>
      </c>
      <c r="AI202" s="11" t="e">
        <f>#REF!</f>
        <v>#REF!</v>
      </c>
      <c r="AJ202" s="11" t="e">
        <f>#REF!</f>
        <v>#REF!</v>
      </c>
      <c r="AK202" s="11" t="e">
        <f>#REF!</f>
        <v>#REF!</v>
      </c>
      <c r="AL202" s="11" t="e">
        <f>#REF!</f>
        <v>#REF!</v>
      </c>
      <c r="AM202" s="11" t="e">
        <f>#REF!</f>
        <v>#REF!</v>
      </c>
      <c r="AN202" s="11" t="e">
        <f>#REF!</f>
        <v>#REF!</v>
      </c>
      <c r="AO202" s="11" t="e">
        <f>#REF!</f>
        <v>#REF!</v>
      </c>
      <c r="AP202" s="11" t="e">
        <f>#REF!</f>
        <v>#REF!</v>
      </c>
    </row>
    <row r="203" spans="1:42" x14ac:dyDescent="0.25">
      <c r="A203" s="154" t="e">
        <f>#REF!</f>
        <v>#REF!</v>
      </c>
      <c r="B203" s="154" t="e">
        <f>#REF!</f>
        <v>#REF!</v>
      </c>
      <c r="C203" s="154" t="e">
        <f>#REF!</f>
        <v>#REF!</v>
      </c>
      <c r="D203" s="154" t="e">
        <f>#REF!</f>
        <v>#REF!</v>
      </c>
      <c r="E203" s="154" t="e">
        <f>#REF!</f>
        <v>#REF!</v>
      </c>
      <c r="F203" s="154" t="e">
        <f>#REF!</f>
        <v>#REF!</v>
      </c>
      <c r="G203" s="154" t="e">
        <f>#REF!</f>
        <v>#REF!</v>
      </c>
      <c r="H203" s="154" t="e">
        <f>#REF!</f>
        <v>#REF!</v>
      </c>
      <c r="I203" s="11"/>
      <c r="J203" s="11"/>
      <c r="K203" s="11"/>
      <c r="L203" s="11"/>
      <c r="M203" s="11"/>
      <c r="N203" s="154" t="e">
        <f t="shared" si="4"/>
        <v>#REF!</v>
      </c>
      <c r="O203" s="11">
        <f t="shared" si="4"/>
        <v>0</v>
      </c>
      <c r="P203" s="11">
        <f t="shared" si="4"/>
        <v>0</v>
      </c>
      <c r="Q203" s="11"/>
      <c r="R203" s="11"/>
      <c r="S203" s="11">
        <f t="shared" si="5"/>
        <v>0</v>
      </c>
      <c r="T203" s="155" t="e">
        <f>#REF!</f>
        <v>#REF!</v>
      </c>
      <c r="U203" s="155" t="e">
        <f>#REF!</f>
        <v>#REF!</v>
      </c>
      <c r="V203" s="155" t="e">
        <f>#REF!</f>
        <v>#REF!</v>
      </c>
      <c r="W203" s="11"/>
      <c r="X203" s="11"/>
      <c r="Y203" s="11"/>
      <c r="Z203" s="11"/>
      <c r="AA203" s="154" t="e">
        <f>#REF!</f>
        <v>#REF!</v>
      </c>
      <c r="AB203" s="11"/>
      <c r="AC203" s="11"/>
      <c r="AD203" s="11"/>
      <c r="AE203" s="11" t="e">
        <f>#REF!</f>
        <v>#REF!</v>
      </c>
      <c r="AF203" s="11" t="e">
        <f>#REF!</f>
        <v>#REF!</v>
      </c>
      <c r="AG203" s="11" t="e">
        <f>#REF!</f>
        <v>#REF!</v>
      </c>
      <c r="AH203" s="11" t="e">
        <f>#REF!</f>
        <v>#REF!</v>
      </c>
      <c r="AI203" s="11" t="e">
        <f>#REF!</f>
        <v>#REF!</v>
      </c>
      <c r="AJ203" s="11" t="e">
        <f>#REF!</f>
        <v>#REF!</v>
      </c>
      <c r="AK203" s="11" t="e">
        <f>#REF!</f>
        <v>#REF!</v>
      </c>
      <c r="AL203" s="11" t="e">
        <f>#REF!</f>
        <v>#REF!</v>
      </c>
      <c r="AM203" s="11" t="e">
        <f>#REF!</f>
        <v>#REF!</v>
      </c>
      <c r="AN203" s="11" t="e">
        <f>#REF!</f>
        <v>#REF!</v>
      </c>
      <c r="AO203" s="11" t="e">
        <f>#REF!</f>
        <v>#REF!</v>
      </c>
      <c r="AP203" s="11" t="e">
        <f>#REF!</f>
        <v>#REF!</v>
      </c>
    </row>
    <row r="204" spans="1:42" x14ac:dyDescent="0.25">
      <c r="A204" s="154" t="e">
        <f>#REF!</f>
        <v>#REF!</v>
      </c>
      <c r="B204" s="154" t="e">
        <f>#REF!</f>
        <v>#REF!</v>
      </c>
      <c r="C204" s="154" t="e">
        <f>#REF!</f>
        <v>#REF!</v>
      </c>
      <c r="D204" s="154" t="e">
        <f>#REF!</f>
        <v>#REF!</v>
      </c>
      <c r="E204" s="154" t="e">
        <f>#REF!</f>
        <v>#REF!</v>
      </c>
      <c r="F204" s="154" t="e">
        <f>#REF!</f>
        <v>#REF!</v>
      </c>
      <c r="G204" s="154" t="e">
        <f>#REF!</f>
        <v>#REF!</v>
      </c>
      <c r="H204" s="154" t="e">
        <f>#REF!</f>
        <v>#REF!</v>
      </c>
      <c r="I204" s="11"/>
      <c r="J204" s="11"/>
      <c r="K204" s="11"/>
      <c r="L204" s="11"/>
      <c r="M204" s="11"/>
      <c r="N204" s="154" t="e">
        <f t="shared" si="4"/>
        <v>#REF!</v>
      </c>
      <c r="O204" s="11">
        <f t="shared" si="4"/>
        <v>0</v>
      </c>
      <c r="P204" s="11">
        <f t="shared" si="4"/>
        <v>0</v>
      </c>
      <c r="Q204" s="11"/>
      <c r="R204" s="11"/>
      <c r="S204" s="11">
        <f t="shared" si="5"/>
        <v>0</v>
      </c>
      <c r="T204" s="155" t="e">
        <f>#REF!</f>
        <v>#REF!</v>
      </c>
      <c r="U204" s="155" t="e">
        <f>#REF!</f>
        <v>#REF!</v>
      </c>
      <c r="V204" s="155" t="e">
        <f>#REF!</f>
        <v>#REF!</v>
      </c>
      <c r="W204" s="11"/>
      <c r="X204" s="11"/>
      <c r="Y204" s="11"/>
      <c r="Z204" s="11"/>
      <c r="AA204" s="154" t="e">
        <f>#REF!</f>
        <v>#REF!</v>
      </c>
      <c r="AB204" s="11"/>
      <c r="AC204" s="11"/>
      <c r="AD204" s="11"/>
      <c r="AE204" s="11" t="e">
        <f>#REF!</f>
        <v>#REF!</v>
      </c>
      <c r="AF204" s="11" t="e">
        <f>#REF!</f>
        <v>#REF!</v>
      </c>
      <c r="AG204" s="11" t="e">
        <f>#REF!</f>
        <v>#REF!</v>
      </c>
      <c r="AH204" s="11" t="e">
        <f>#REF!</f>
        <v>#REF!</v>
      </c>
      <c r="AI204" s="11" t="e">
        <f>#REF!</f>
        <v>#REF!</v>
      </c>
      <c r="AJ204" s="11" t="e">
        <f>#REF!</f>
        <v>#REF!</v>
      </c>
      <c r="AK204" s="11" t="e">
        <f>#REF!</f>
        <v>#REF!</v>
      </c>
      <c r="AL204" s="11" t="e">
        <f>#REF!</f>
        <v>#REF!</v>
      </c>
      <c r="AM204" s="11" t="e">
        <f>#REF!</f>
        <v>#REF!</v>
      </c>
      <c r="AN204" s="11" t="e">
        <f>#REF!</f>
        <v>#REF!</v>
      </c>
      <c r="AO204" s="11" t="e">
        <f>#REF!</f>
        <v>#REF!</v>
      </c>
      <c r="AP204" s="11" t="e">
        <f>#REF!</f>
        <v>#REF!</v>
      </c>
    </row>
    <row r="205" spans="1:42" x14ac:dyDescent="0.25">
      <c r="A205" s="154" t="e">
        <f>#REF!</f>
        <v>#REF!</v>
      </c>
      <c r="B205" s="154" t="e">
        <f>#REF!</f>
        <v>#REF!</v>
      </c>
      <c r="C205" s="154" t="e">
        <f>#REF!</f>
        <v>#REF!</v>
      </c>
      <c r="D205" s="154" t="e">
        <f>#REF!</f>
        <v>#REF!</v>
      </c>
      <c r="E205" s="154" t="e">
        <f>#REF!</f>
        <v>#REF!</v>
      </c>
      <c r="F205" s="154" t="e">
        <f>#REF!</f>
        <v>#REF!</v>
      </c>
      <c r="G205" s="154" t="e">
        <f>#REF!</f>
        <v>#REF!</v>
      </c>
      <c r="H205" s="154" t="e">
        <f>#REF!</f>
        <v>#REF!</v>
      </c>
      <c r="I205" s="11"/>
      <c r="J205" s="11"/>
      <c r="K205" s="11"/>
      <c r="L205" s="11"/>
      <c r="M205" s="11"/>
      <c r="N205" s="154" t="e">
        <f t="shared" si="4"/>
        <v>#REF!</v>
      </c>
      <c r="O205" s="11">
        <f t="shared" si="4"/>
        <v>0</v>
      </c>
      <c r="P205" s="11">
        <f t="shared" si="4"/>
        <v>0</v>
      </c>
      <c r="Q205" s="11"/>
      <c r="R205" s="11"/>
      <c r="S205" s="11">
        <f t="shared" si="5"/>
        <v>0</v>
      </c>
      <c r="T205" s="155" t="e">
        <f>#REF!</f>
        <v>#REF!</v>
      </c>
      <c r="U205" s="155" t="e">
        <f>#REF!</f>
        <v>#REF!</v>
      </c>
      <c r="V205" s="155" t="e">
        <f>#REF!</f>
        <v>#REF!</v>
      </c>
      <c r="W205" s="11"/>
      <c r="X205" s="11"/>
      <c r="Y205" s="11"/>
      <c r="Z205" s="11"/>
      <c r="AA205" s="154" t="e">
        <f>#REF!</f>
        <v>#REF!</v>
      </c>
      <c r="AB205" s="11"/>
      <c r="AC205" s="11"/>
      <c r="AD205" s="11"/>
      <c r="AE205" s="11" t="e">
        <f>#REF!</f>
        <v>#REF!</v>
      </c>
      <c r="AF205" s="11" t="e">
        <f>#REF!</f>
        <v>#REF!</v>
      </c>
      <c r="AG205" s="11" t="e">
        <f>#REF!</f>
        <v>#REF!</v>
      </c>
      <c r="AH205" s="11" t="e">
        <f>#REF!</f>
        <v>#REF!</v>
      </c>
      <c r="AI205" s="11" t="e">
        <f>#REF!</f>
        <v>#REF!</v>
      </c>
      <c r="AJ205" s="11" t="e">
        <f>#REF!</f>
        <v>#REF!</v>
      </c>
      <c r="AK205" s="11" t="e">
        <f>#REF!</f>
        <v>#REF!</v>
      </c>
      <c r="AL205" s="11" t="e">
        <f>#REF!</f>
        <v>#REF!</v>
      </c>
      <c r="AM205" s="11" t="e">
        <f>#REF!</f>
        <v>#REF!</v>
      </c>
      <c r="AN205" s="11" t="e">
        <f>#REF!</f>
        <v>#REF!</v>
      </c>
      <c r="AO205" s="11" t="e">
        <f>#REF!</f>
        <v>#REF!</v>
      </c>
      <c r="AP205" s="11" t="e">
        <f>#REF!</f>
        <v>#REF!</v>
      </c>
    </row>
    <row r="206" spans="1:42" x14ac:dyDescent="0.25">
      <c r="A206" s="154" t="e">
        <f>#REF!</f>
        <v>#REF!</v>
      </c>
      <c r="B206" s="154" t="e">
        <f>#REF!</f>
        <v>#REF!</v>
      </c>
      <c r="C206" s="154" t="e">
        <f>#REF!</f>
        <v>#REF!</v>
      </c>
      <c r="D206" s="154" t="e">
        <f>#REF!</f>
        <v>#REF!</v>
      </c>
      <c r="E206" s="154" t="e">
        <f>#REF!</f>
        <v>#REF!</v>
      </c>
      <c r="F206" s="154" t="e">
        <f>#REF!</f>
        <v>#REF!</v>
      </c>
      <c r="G206" s="154" t="e">
        <f>#REF!</f>
        <v>#REF!</v>
      </c>
      <c r="H206" s="154" t="e">
        <f>#REF!</f>
        <v>#REF!</v>
      </c>
      <c r="I206" s="11"/>
      <c r="J206" s="11"/>
      <c r="K206" s="11"/>
      <c r="L206" s="11"/>
      <c r="M206" s="11"/>
      <c r="N206" s="154" t="e">
        <f t="shared" si="4"/>
        <v>#REF!</v>
      </c>
      <c r="O206" s="11">
        <f t="shared" si="4"/>
        <v>0</v>
      </c>
      <c r="P206" s="11">
        <f t="shared" si="4"/>
        <v>0</v>
      </c>
      <c r="Q206" s="11"/>
      <c r="R206" s="11"/>
      <c r="S206" s="11">
        <f t="shared" si="5"/>
        <v>0</v>
      </c>
      <c r="T206" s="155" t="e">
        <f>#REF!</f>
        <v>#REF!</v>
      </c>
      <c r="U206" s="155" t="e">
        <f>#REF!</f>
        <v>#REF!</v>
      </c>
      <c r="V206" s="155" t="e">
        <f>#REF!</f>
        <v>#REF!</v>
      </c>
      <c r="W206" s="11"/>
      <c r="X206" s="11"/>
      <c r="Y206" s="11"/>
      <c r="Z206" s="11"/>
      <c r="AA206" s="154" t="e">
        <f>#REF!</f>
        <v>#REF!</v>
      </c>
      <c r="AB206" s="11"/>
      <c r="AC206" s="11"/>
      <c r="AD206" s="11"/>
      <c r="AE206" s="11" t="e">
        <f>#REF!</f>
        <v>#REF!</v>
      </c>
      <c r="AF206" s="11" t="e">
        <f>#REF!</f>
        <v>#REF!</v>
      </c>
      <c r="AG206" s="11" t="e">
        <f>#REF!</f>
        <v>#REF!</v>
      </c>
      <c r="AH206" s="11" t="e">
        <f>#REF!</f>
        <v>#REF!</v>
      </c>
      <c r="AI206" s="11" t="e">
        <f>#REF!</f>
        <v>#REF!</v>
      </c>
      <c r="AJ206" s="11" t="e">
        <f>#REF!</f>
        <v>#REF!</v>
      </c>
      <c r="AK206" s="11" t="e">
        <f>#REF!</f>
        <v>#REF!</v>
      </c>
      <c r="AL206" s="11" t="e">
        <f>#REF!</f>
        <v>#REF!</v>
      </c>
      <c r="AM206" s="11" t="e">
        <f>#REF!</f>
        <v>#REF!</v>
      </c>
      <c r="AN206" s="11" t="e">
        <f>#REF!</f>
        <v>#REF!</v>
      </c>
      <c r="AO206" s="11" t="e">
        <f>#REF!</f>
        <v>#REF!</v>
      </c>
      <c r="AP206" s="11" t="e">
        <f>#REF!</f>
        <v>#REF!</v>
      </c>
    </row>
    <row r="207" spans="1:42" x14ac:dyDescent="0.25">
      <c r="A207" s="154" t="e">
        <f>#REF!</f>
        <v>#REF!</v>
      </c>
      <c r="B207" s="154" t="e">
        <f>#REF!</f>
        <v>#REF!</v>
      </c>
      <c r="C207" s="154" t="e">
        <f>#REF!</f>
        <v>#REF!</v>
      </c>
      <c r="D207" s="154" t="e">
        <f>#REF!</f>
        <v>#REF!</v>
      </c>
      <c r="E207" s="154" t="e">
        <f>#REF!</f>
        <v>#REF!</v>
      </c>
      <c r="F207" s="154" t="e">
        <f>#REF!</f>
        <v>#REF!</v>
      </c>
      <c r="G207" s="154" t="e">
        <f>#REF!</f>
        <v>#REF!</v>
      </c>
      <c r="H207" s="154" t="e">
        <f>#REF!</f>
        <v>#REF!</v>
      </c>
      <c r="I207" s="11"/>
      <c r="J207" s="11"/>
      <c r="K207" s="11"/>
      <c r="L207" s="11"/>
      <c r="M207" s="11"/>
      <c r="N207" s="154" t="e">
        <f t="shared" si="4"/>
        <v>#REF!</v>
      </c>
      <c r="O207" s="11">
        <f t="shared" si="4"/>
        <v>0</v>
      </c>
      <c r="P207" s="11">
        <f t="shared" si="4"/>
        <v>0</v>
      </c>
      <c r="Q207" s="11"/>
      <c r="R207" s="11"/>
      <c r="S207" s="11">
        <f t="shared" si="5"/>
        <v>0</v>
      </c>
      <c r="T207" s="155" t="e">
        <f>#REF!</f>
        <v>#REF!</v>
      </c>
      <c r="U207" s="155" t="e">
        <f>#REF!</f>
        <v>#REF!</v>
      </c>
      <c r="V207" s="155" t="e">
        <f>#REF!</f>
        <v>#REF!</v>
      </c>
      <c r="W207" s="11"/>
      <c r="X207" s="11"/>
      <c r="Y207" s="11"/>
      <c r="Z207" s="11"/>
      <c r="AA207" s="154" t="e">
        <f>#REF!</f>
        <v>#REF!</v>
      </c>
      <c r="AB207" s="11"/>
      <c r="AC207" s="11"/>
      <c r="AD207" s="11"/>
      <c r="AE207" s="11" t="e">
        <f>#REF!</f>
        <v>#REF!</v>
      </c>
      <c r="AF207" s="11" t="e">
        <f>#REF!</f>
        <v>#REF!</v>
      </c>
      <c r="AG207" s="11" t="e">
        <f>#REF!</f>
        <v>#REF!</v>
      </c>
      <c r="AH207" s="11" t="e">
        <f>#REF!</f>
        <v>#REF!</v>
      </c>
      <c r="AI207" s="11" t="e">
        <f>#REF!</f>
        <v>#REF!</v>
      </c>
      <c r="AJ207" s="11" t="e">
        <f>#REF!</f>
        <v>#REF!</v>
      </c>
      <c r="AK207" s="11" t="e">
        <f>#REF!</f>
        <v>#REF!</v>
      </c>
      <c r="AL207" s="11" t="e">
        <f>#REF!</f>
        <v>#REF!</v>
      </c>
      <c r="AM207" s="11" t="e">
        <f>#REF!</f>
        <v>#REF!</v>
      </c>
      <c r="AN207" s="11" t="e">
        <f>#REF!</f>
        <v>#REF!</v>
      </c>
      <c r="AO207" s="11" t="e">
        <f>#REF!</f>
        <v>#REF!</v>
      </c>
      <c r="AP207" s="11" t="e">
        <f>#REF!</f>
        <v>#REF!</v>
      </c>
    </row>
    <row r="208" spans="1:42" x14ac:dyDescent="0.25">
      <c r="A208" s="154" t="e">
        <f>#REF!</f>
        <v>#REF!</v>
      </c>
      <c r="B208" s="154" t="e">
        <f>#REF!</f>
        <v>#REF!</v>
      </c>
      <c r="C208" s="154" t="e">
        <f>#REF!</f>
        <v>#REF!</v>
      </c>
      <c r="D208" s="154" t="e">
        <f>#REF!</f>
        <v>#REF!</v>
      </c>
      <c r="E208" s="154" t="e">
        <f>#REF!</f>
        <v>#REF!</v>
      </c>
      <c r="F208" s="154" t="e">
        <f>#REF!</f>
        <v>#REF!</v>
      </c>
      <c r="G208" s="154" t="e">
        <f>#REF!</f>
        <v>#REF!</v>
      </c>
      <c r="H208" s="154" t="e">
        <f>#REF!</f>
        <v>#REF!</v>
      </c>
      <c r="I208" s="11"/>
      <c r="J208" s="11"/>
      <c r="K208" s="11"/>
      <c r="L208" s="11"/>
      <c r="M208" s="11"/>
      <c r="N208" s="154" t="e">
        <f t="shared" si="4"/>
        <v>#REF!</v>
      </c>
      <c r="O208" s="11">
        <f t="shared" si="4"/>
        <v>0</v>
      </c>
      <c r="P208" s="11">
        <f t="shared" si="4"/>
        <v>0</v>
      </c>
      <c r="Q208" s="11"/>
      <c r="R208" s="11"/>
      <c r="S208" s="11">
        <f t="shared" si="5"/>
        <v>0</v>
      </c>
      <c r="T208" s="155" t="e">
        <f>#REF!</f>
        <v>#REF!</v>
      </c>
      <c r="U208" s="155" t="e">
        <f>#REF!</f>
        <v>#REF!</v>
      </c>
      <c r="V208" s="155" t="e">
        <f>#REF!</f>
        <v>#REF!</v>
      </c>
      <c r="W208" s="11"/>
      <c r="X208" s="11"/>
      <c r="Y208" s="11"/>
      <c r="Z208" s="11"/>
      <c r="AA208" s="154" t="e">
        <f>#REF!</f>
        <v>#REF!</v>
      </c>
      <c r="AB208" s="11"/>
      <c r="AC208" s="11"/>
      <c r="AD208" s="11"/>
      <c r="AE208" s="11" t="e">
        <f>#REF!</f>
        <v>#REF!</v>
      </c>
      <c r="AF208" s="11" t="e">
        <f>#REF!</f>
        <v>#REF!</v>
      </c>
      <c r="AG208" s="11" t="e">
        <f>#REF!</f>
        <v>#REF!</v>
      </c>
      <c r="AH208" s="11" t="e">
        <f>#REF!</f>
        <v>#REF!</v>
      </c>
      <c r="AI208" s="11" t="e">
        <f>#REF!</f>
        <v>#REF!</v>
      </c>
      <c r="AJ208" s="11" t="e">
        <f>#REF!</f>
        <v>#REF!</v>
      </c>
      <c r="AK208" s="11" t="e">
        <f>#REF!</f>
        <v>#REF!</v>
      </c>
      <c r="AL208" s="11" t="e">
        <f>#REF!</f>
        <v>#REF!</v>
      </c>
      <c r="AM208" s="11" t="e">
        <f>#REF!</f>
        <v>#REF!</v>
      </c>
      <c r="AN208" s="11" t="e">
        <f>#REF!</f>
        <v>#REF!</v>
      </c>
      <c r="AO208" s="11" t="e">
        <f>#REF!</f>
        <v>#REF!</v>
      </c>
      <c r="AP208" s="11" t="e">
        <f>#REF!</f>
        <v>#REF!</v>
      </c>
    </row>
    <row r="209" spans="1:42" x14ac:dyDescent="0.25">
      <c r="A209" s="154" t="e">
        <f>#REF!</f>
        <v>#REF!</v>
      </c>
      <c r="B209" s="154" t="e">
        <f>#REF!</f>
        <v>#REF!</v>
      </c>
      <c r="C209" s="154" t="e">
        <f>#REF!</f>
        <v>#REF!</v>
      </c>
      <c r="D209" s="154" t="e">
        <f>#REF!</f>
        <v>#REF!</v>
      </c>
      <c r="E209" s="154" t="e">
        <f>#REF!</f>
        <v>#REF!</v>
      </c>
      <c r="F209" s="154" t="e">
        <f>#REF!</f>
        <v>#REF!</v>
      </c>
      <c r="G209" s="154" t="e">
        <f>#REF!</f>
        <v>#REF!</v>
      </c>
      <c r="H209" s="154" t="e">
        <f>#REF!</f>
        <v>#REF!</v>
      </c>
      <c r="I209" s="11"/>
      <c r="J209" s="11"/>
      <c r="K209" s="11"/>
      <c r="L209" s="11"/>
      <c r="M209" s="11"/>
      <c r="N209" s="154" t="e">
        <f t="shared" si="4"/>
        <v>#REF!</v>
      </c>
      <c r="O209" s="11">
        <f t="shared" si="4"/>
        <v>0</v>
      </c>
      <c r="P209" s="11">
        <f t="shared" si="4"/>
        <v>0</v>
      </c>
      <c r="Q209" s="11"/>
      <c r="R209" s="11"/>
      <c r="S209" s="11">
        <f t="shared" si="5"/>
        <v>0</v>
      </c>
      <c r="T209" s="155" t="e">
        <f>#REF!</f>
        <v>#REF!</v>
      </c>
      <c r="U209" s="155" t="e">
        <f>#REF!</f>
        <v>#REF!</v>
      </c>
      <c r="V209" s="155" t="e">
        <f>#REF!</f>
        <v>#REF!</v>
      </c>
      <c r="W209" s="11"/>
      <c r="X209" s="11"/>
      <c r="Y209" s="11"/>
      <c r="Z209" s="11"/>
      <c r="AA209" s="154" t="e">
        <f>#REF!</f>
        <v>#REF!</v>
      </c>
      <c r="AB209" s="11"/>
      <c r="AC209" s="11"/>
      <c r="AD209" s="11"/>
      <c r="AE209" s="11" t="e">
        <f>#REF!</f>
        <v>#REF!</v>
      </c>
      <c r="AF209" s="11" t="e">
        <f>#REF!</f>
        <v>#REF!</v>
      </c>
      <c r="AG209" s="11" t="e">
        <f>#REF!</f>
        <v>#REF!</v>
      </c>
      <c r="AH209" s="11" t="e">
        <f>#REF!</f>
        <v>#REF!</v>
      </c>
      <c r="AI209" s="11" t="e">
        <f>#REF!</f>
        <v>#REF!</v>
      </c>
      <c r="AJ209" s="11" t="e">
        <f>#REF!</f>
        <v>#REF!</v>
      </c>
      <c r="AK209" s="11" t="e">
        <f>#REF!</f>
        <v>#REF!</v>
      </c>
      <c r="AL209" s="11" t="e">
        <f>#REF!</f>
        <v>#REF!</v>
      </c>
      <c r="AM209" s="11" t="e">
        <f>#REF!</f>
        <v>#REF!</v>
      </c>
      <c r="AN209" s="11" t="e">
        <f>#REF!</f>
        <v>#REF!</v>
      </c>
      <c r="AO209" s="11" t="e">
        <f>#REF!</f>
        <v>#REF!</v>
      </c>
      <c r="AP209" s="11" t="e">
        <f>#REF!</f>
        <v>#REF!</v>
      </c>
    </row>
    <row r="210" spans="1:42" x14ac:dyDescent="0.25">
      <c r="A210" s="154" t="e">
        <f>#REF!</f>
        <v>#REF!</v>
      </c>
      <c r="B210" s="154" t="e">
        <f>#REF!</f>
        <v>#REF!</v>
      </c>
      <c r="C210" s="154" t="e">
        <f>#REF!</f>
        <v>#REF!</v>
      </c>
      <c r="D210" s="154" t="e">
        <f>#REF!</f>
        <v>#REF!</v>
      </c>
      <c r="E210" s="154" t="e">
        <f>#REF!</f>
        <v>#REF!</v>
      </c>
      <c r="F210" s="154" t="e">
        <f>#REF!</f>
        <v>#REF!</v>
      </c>
      <c r="G210" s="154" t="e">
        <f>#REF!</f>
        <v>#REF!</v>
      </c>
      <c r="H210" s="154" t="e">
        <f>#REF!</f>
        <v>#REF!</v>
      </c>
      <c r="I210" s="11"/>
      <c r="J210" s="11"/>
      <c r="K210" s="11"/>
      <c r="L210" s="11"/>
      <c r="M210" s="11"/>
      <c r="N210" s="154" t="e">
        <f t="shared" si="4"/>
        <v>#REF!</v>
      </c>
      <c r="O210" s="11">
        <f t="shared" si="4"/>
        <v>0</v>
      </c>
      <c r="P210" s="11">
        <f t="shared" si="4"/>
        <v>0</v>
      </c>
      <c r="Q210" s="11"/>
      <c r="R210" s="11"/>
      <c r="S210" s="11">
        <f t="shared" si="5"/>
        <v>0</v>
      </c>
      <c r="T210" s="155" t="e">
        <f>#REF!</f>
        <v>#REF!</v>
      </c>
      <c r="U210" s="155" t="e">
        <f>#REF!</f>
        <v>#REF!</v>
      </c>
      <c r="V210" s="155" t="e">
        <f>#REF!</f>
        <v>#REF!</v>
      </c>
      <c r="W210" s="11"/>
      <c r="X210" s="11"/>
      <c r="Y210" s="11"/>
      <c r="Z210" s="11"/>
      <c r="AA210" s="154" t="e">
        <f>#REF!</f>
        <v>#REF!</v>
      </c>
      <c r="AB210" s="11"/>
      <c r="AC210" s="11"/>
      <c r="AD210" s="11"/>
      <c r="AE210" s="11" t="e">
        <f>#REF!</f>
        <v>#REF!</v>
      </c>
      <c r="AF210" s="11" t="e">
        <f>#REF!</f>
        <v>#REF!</v>
      </c>
      <c r="AG210" s="11" t="e">
        <f>#REF!</f>
        <v>#REF!</v>
      </c>
      <c r="AH210" s="11" t="e">
        <f>#REF!</f>
        <v>#REF!</v>
      </c>
      <c r="AI210" s="11" t="e">
        <f>#REF!</f>
        <v>#REF!</v>
      </c>
      <c r="AJ210" s="11" t="e">
        <f>#REF!</f>
        <v>#REF!</v>
      </c>
      <c r="AK210" s="11" t="e">
        <f>#REF!</f>
        <v>#REF!</v>
      </c>
      <c r="AL210" s="11" t="e">
        <f>#REF!</f>
        <v>#REF!</v>
      </c>
      <c r="AM210" s="11" t="e">
        <f>#REF!</f>
        <v>#REF!</v>
      </c>
      <c r="AN210" s="11" t="e">
        <f>#REF!</f>
        <v>#REF!</v>
      </c>
      <c r="AO210" s="11" t="e">
        <f>#REF!</f>
        <v>#REF!</v>
      </c>
      <c r="AP210" s="11" t="e">
        <f>#REF!</f>
        <v>#REF!</v>
      </c>
    </row>
    <row r="211" spans="1:42" x14ac:dyDescent="0.25">
      <c r="A211" s="154" t="e">
        <f>#REF!</f>
        <v>#REF!</v>
      </c>
      <c r="B211" s="154" t="e">
        <f>#REF!</f>
        <v>#REF!</v>
      </c>
      <c r="C211" s="154" t="e">
        <f>#REF!</f>
        <v>#REF!</v>
      </c>
      <c r="D211" s="154" t="e">
        <f>#REF!</f>
        <v>#REF!</v>
      </c>
      <c r="E211" s="154" t="e">
        <f>#REF!</f>
        <v>#REF!</v>
      </c>
      <c r="F211" s="154" t="e">
        <f>#REF!</f>
        <v>#REF!</v>
      </c>
      <c r="G211" s="154" t="e">
        <f>#REF!</f>
        <v>#REF!</v>
      </c>
      <c r="H211" s="154" t="e">
        <f>#REF!</f>
        <v>#REF!</v>
      </c>
      <c r="I211" s="11"/>
      <c r="J211" s="11"/>
      <c r="K211" s="11"/>
      <c r="L211" s="11"/>
      <c r="M211" s="11"/>
      <c r="N211" s="154" t="e">
        <f t="shared" si="4"/>
        <v>#REF!</v>
      </c>
      <c r="O211" s="11">
        <f t="shared" si="4"/>
        <v>0</v>
      </c>
      <c r="P211" s="11">
        <f t="shared" si="4"/>
        <v>0</v>
      </c>
      <c r="Q211" s="11"/>
      <c r="R211" s="11"/>
      <c r="S211" s="11">
        <f t="shared" si="5"/>
        <v>0</v>
      </c>
      <c r="T211" s="155" t="e">
        <f>#REF!</f>
        <v>#REF!</v>
      </c>
      <c r="U211" s="155" t="e">
        <f>#REF!</f>
        <v>#REF!</v>
      </c>
      <c r="V211" s="155" t="e">
        <f>#REF!</f>
        <v>#REF!</v>
      </c>
      <c r="W211" s="11"/>
      <c r="X211" s="11"/>
      <c r="Y211" s="11"/>
      <c r="Z211" s="11"/>
      <c r="AA211" s="154" t="e">
        <f>#REF!</f>
        <v>#REF!</v>
      </c>
      <c r="AB211" s="11"/>
      <c r="AC211" s="11"/>
      <c r="AD211" s="11"/>
      <c r="AE211" s="11" t="e">
        <f>#REF!</f>
        <v>#REF!</v>
      </c>
      <c r="AF211" s="11" t="e">
        <f>#REF!</f>
        <v>#REF!</v>
      </c>
      <c r="AG211" s="11" t="e">
        <f>#REF!</f>
        <v>#REF!</v>
      </c>
      <c r="AH211" s="11" t="e">
        <f>#REF!</f>
        <v>#REF!</v>
      </c>
      <c r="AI211" s="11" t="e">
        <f>#REF!</f>
        <v>#REF!</v>
      </c>
      <c r="AJ211" s="11" t="e">
        <f>#REF!</f>
        <v>#REF!</v>
      </c>
      <c r="AK211" s="11" t="e">
        <f>#REF!</f>
        <v>#REF!</v>
      </c>
      <c r="AL211" s="11" t="e">
        <f>#REF!</f>
        <v>#REF!</v>
      </c>
      <c r="AM211" s="11" t="e">
        <f>#REF!</f>
        <v>#REF!</v>
      </c>
      <c r="AN211" s="11" t="e">
        <f>#REF!</f>
        <v>#REF!</v>
      </c>
      <c r="AO211" s="11" t="e">
        <f>#REF!</f>
        <v>#REF!</v>
      </c>
      <c r="AP211" s="11" t="e">
        <f>#REF!</f>
        <v>#REF!</v>
      </c>
    </row>
    <row r="212" spans="1:42" x14ac:dyDescent="0.25">
      <c r="A212" s="154" t="e">
        <f>#REF!</f>
        <v>#REF!</v>
      </c>
      <c r="B212" s="154" t="e">
        <f>#REF!</f>
        <v>#REF!</v>
      </c>
      <c r="C212" s="154" t="e">
        <f>#REF!</f>
        <v>#REF!</v>
      </c>
      <c r="D212" s="154" t="e">
        <f>#REF!</f>
        <v>#REF!</v>
      </c>
      <c r="E212" s="154" t="e">
        <f>#REF!</f>
        <v>#REF!</v>
      </c>
      <c r="F212" s="154" t="e">
        <f>#REF!</f>
        <v>#REF!</v>
      </c>
      <c r="G212" s="154" t="e">
        <f>#REF!</f>
        <v>#REF!</v>
      </c>
      <c r="H212" s="154" t="e">
        <f>#REF!</f>
        <v>#REF!</v>
      </c>
      <c r="I212" s="11"/>
      <c r="J212" s="11"/>
      <c r="K212" s="11"/>
      <c r="L212" s="11"/>
      <c r="M212" s="11"/>
      <c r="N212" s="154" t="e">
        <f t="shared" si="4"/>
        <v>#REF!</v>
      </c>
      <c r="O212" s="11">
        <f t="shared" si="4"/>
        <v>0</v>
      </c>
      <c r="P212" s="11">
        <f t="shared" si="4"/>
        <v>0</v>
      </c>
      <c r="Q212" s="11"/>
      <c r="R212" s="11"/>
      <c r="S212" s="11">
        <f t="shared" si="5"/>
        <v>0</v>
      </c>
      <c r="T212" s="155" t="e">
        <f>#REF!</f>
        <v>#REF!</v>
      </c>
      <c r="U212" s="155" t="e">
        <f>#REF!</f>
        <v>#REF!</v>
      </c>
      <c r="V212" s="155" t="e">
        <f>#REF!</f>
        <v>#REF!</v>
      </c>
      <c r="W212" s="11"/>
      <c r="X212" s="11"/>
      <c r="Y212" s="11"/>
      <c r="Z212" s="11"/>
      <c r="AA212" s="154" t="e">
        <f>#REF!</f>
        <v>#REF!</v>
      </c>
      <c r="AB212" s="11"/>
      <c r="AC212" s="11"/>
      <c r="AD212" s="11"/>
      <c r="AE212" s="11" t="e">
        <f>#REF!</f>
        <v>#REF!</v>
      </c>
      <c r="AF212" s="11" t="e">
        <f>#REF!</f>
        <v>#REF!</v>
      </c>
      <c r="AG212" s="11" t="e">
        <f>#REF!</f>
        <v>#REF!</v>
      </c>
      <c r="AH212" s="11" t="e">
        <f>#REF!</f>
        <v>#REF!</v>
      </c>
      <c r="AI212" s="11" t="e">
        <f>#REF!</f>
        <v>#REF!</v>
      </c>
      <c r="AJ212" s="11" t="e">
        <f>#REF!</f>
        <v>#REF!</v>
      </c>
      <c r="AK212" s="11" t="e">
        <f>#REF!</f>
        <v>#REF!</v>
      </c>
      <c r="AL212" s="11" t="e">
        <f>#REF!</f>
        <v>#REF!</v>
      </c>
      <c r="AM212" s="11" t="e">
        <f>#REF!</f>
        <v>#REF!</v>
      </c>
      <c r="AN212" s="11" t="e">
        <f>#REF!</f>
        <v>#REF!</v>
      </c>
      <c r="AO212" s="11" t="e">
        <f>#REF!</f>
        <v>#REF!</v>
      </c>
      <c r="AP212" s="11" t="e">
        <f>#REF!</f>
        <v>#REF!</v>
      </c>
    </row>
    <row r="213" spans="1:42" x14ac:dyDescent="0.25">
      <c r="A213" s="154" t="e">
        <f>#REF!</f>
        <v>#REF!</v>
      </c>
      <c r="B213" s="154" t="e">
        <f>#REF!</f>
        <v>#REF!</v>
      </c>
      <c r="C213" s="154" t="e">
        <f>#REF!</f>
        <v>#REF!</v>
      </c>
      <c r="D213" s="154" t="e">
        <f>#REF!</f>
        <v>#REF!</v>
      </c>
      <c r="E213" s="154" t="e">
        <f>#REF!</f>
        <v>#REF!</v>
      </c>
      <c r="F213" s="154" t="e">
        <f>#REF!</f>
        <v>#REF!</v>
      </c>
      <c r="G213" s="154" t="e">
        <f>#REF!</f>
        <v>#REF!</v>
      </c>
      <c r="H213" s="154" t="e">
        <f>#REF!</f>
        <v>#REF!</v>
      </c>
      <c r="I213" s="11"/>
      <c r="J213" s="11"/>
      <c r="K213" s="11"/>
      <c r="L213" s="11"/>
      <c r="M213" s="11"/>
      <c r="N213" s="154" t="e">
        <f t="shared" si="4"/>
        <v>#REF!</v>
      </c>
      <c r="O213" s="11">
        <f t="shared" si="4"/>
        <v>0</v>
      </c>
      <c r="P213" s="11">
        <f t="shared" si="4"/>
        <v>0</v>
      </c>
      <c r="Q213" s="11"/>
      <c r="R213" s="11"/>
      <c r="S213" s="11">
        <f t="shared" si="5"/>
        <v>0</v>
      </c>
      <c r="T213" s="155" t="e">
        <f>#REF!</f>
        <v>#REF!</v>
      </c>
      <c r="U213" s="155" t="e">
        <f>#REF!</f>
        <v>#REF!</v>
      </c>
      <c r="V213" s="155" t="e">
        <f>#REF!</f>
        <v>#REF!</v>
      </c>
      <c r="W213" s="11"/>
      <c r="X213" s="11"/>
      <c r="Y213" s="11"/>
      <c r="Z213" s="11"/>
      <c r="AA213" s="154" t="e">
        <f>#REF!</f>
        <v>#REF!</v>
      </c>
      <c r="AB213" s="11"/>
      <c r="AC213" s="11"/>
      <c r="AD213" s="11"/>
      <c r="AE213" s="11" t="e">
        <f>#REF!</f>
        <v>#REF!</v>
      </c>
      <c r="AF213" s="11" t="e">
        <f>#REF!</f>
        <v>#REF!</v>
      </c>
      <c r="AG213" s="11" t="e">
        <f>#REF!</f>
        <v>#REF!</v>
      </c>
      <c r="AH213" s="11" t="e">
        <f>#REF!</f>
        <v>#REF!</v>
      </c>
      <c r="AI213" s="11" t="e">
        <f>#REF!</f>
        <v>#REF!</v>
      </c>
      <c r="AJ213" s="11" t="e">
        <f>#REF!</f>
        <v>#REF!</v>
      </c>
      <c r="AK213" s="11" t="e">
        <f>#REF!</f>
        <v>#REF!</v>
      </c>
      <c r="AL213" s="11" t="e">
        <f>#REF!</f>
        <v>#REF!</v>
      </c>
      <c r="AM213" s="11" t="e">
        <f>#REF!</f>
        <v>#REF!</v>
      </c>
      <c r="AN213" s="11" t="e">
        <f>#REF!</f>
        <v>#REF!</v>
      </c>
      <c r="AO213" s="11" t="e">
        <f>#REF!</f>
        <v>#REF!</v>
      </c>
      <c r="AP213" s="11" t="e">
        <f>#REF!</f>
        <v>#REF!</v>
      </c>
    </row>
    <row r="214" spans="1:42" x14ac:dyDescent="0.25">
      <c r="A214" s="154" t="e">
        <f>#REF!</f>
        <v>#REF!</v>
      </c>
      <c r="B214" s="154" t="e">
        <f>#REF!</f>
        <v>#REF!</v>
      </c>
      <c r="C214" s="154" t="e">
        <f>#REF!</f>
        <v>#REF!</v>
      </c>
      <c r="D214" s="154" t="e">
        <f>#REF!</f>
        <v>#REF!</v>
      </c>
      <c r="E214" s="154" t="e">
        <f>#REF!</f>
        <v>#REF!</v>
      </c>
      <c r="F214" s="154" t="e">
        <f>#REF!</f>
        <v>#REF!</v>
      </c>
      <c r="G214" s="154" t="e">
        <f>#REF!</f>
        <v>#REF!</v>
      </c>
      <c r="H214" s="154" t="e">
        <f>#REF!</f>
        <v>#REF!</v>
      </c>
      <c r="I214" s="11"/>
      <c r="J214" s="11"/>
      <c r="K214" s="11"/>
      <c r="L214" s="11"/>
      <c r="M214" s="11"/>
      <c r="N214" s="154" t="e">
        <f t="shared" si="4"/>
        <v>#REF!</v>
      </c>
      <c r="O214" s="11">
        <f t="shared" si="4"/>
        <v>0</v>
      </c>
      <c r="P214" s="11">
        <f t="shared" si="4"/>
        <v>0</v>
      </c>
      <c r="Q214" s="11"/>
      <c r="R214" s="11"/>
      <c r="S214" s="11">
        <f t="shared" si="5"/>
        <v>0</v>
      </c>
      <c r="T214" s="155" t="e">
        <f>#REF!</f>
        <v>#REF!</v>
      </c>
      <c r="U214" s="155" t="e">
        <f>#REF!</f>
        <v>#REF!</v>
      </c>
      <c r="V214" s="155" t="e">
        <f>#REF!</f>
        <v>#REF!</v>
      </c>
      <c r="W214" s="11"/>
      <c r="X214" s="11"/>
      <c r="Y214" s="11"/>
      <c r="Z214" s="11"/>
      <c r="AA214" s="154" t="e">
        <f>#REF!</f>
        <v>#REF!</v>
      </c>
      <c r="AB214" s="11"/>
      <c r="AC214" s="11"/>
      <c r="AD214" s="11"/>
      <c r="AE214" s="11" t="e">
        <f>#REF!</f>
        <v>#REF!</v>
      </c>
      <c r="AF214" s="11" t="e">
        <f>#REF!</f>
        <v>#REF!</v>
      </c>
      <c r="AG214" s="11" t="e">
        <f>#REF!</f>
        <v>#REF!</v>
      </c>
      <c r="AH214" s="11" t="e">
        <f>#REF!</f>
        <v>#REF!</v>
      </c>
      <c r="AI214" s="11" t="e">
        <f>#REF!</f>
        <v>#REF!</v>
      </c>
      <c r="AJ214" s="11" t="e">
        <f>#REF!</f>
        <v>#REF!</v>
      </c>
      <c r="AK214" s="11" t="e">
        <f>#REF!</f>
        <v>#REF!</v>
      </c>
      <c r="AL214" s="11" t="e">
        <f>#REF!</f>
        <v>#REF!</v>
      </c>
      <c r="AM214" s="11" t="e">
        <f>#REF!</f>
        <v>#REF!</v>
      </c>
      <c r="AN214" s="11" t="e">
        <f>#REF!</f>
        <v>#REF!</v>
      </c>
      <c r="AO214" s="11" t="e">
        <f>#REF!</f>
        <v>#REF!</v>
      </c>
      <c r="AP214" s="11" t="e">
        <f>#REF!</f>
        <v>#REF!</v>
      </c>
    </row>
    <row r="215" spans="1:42" x14ac:dyDescent="0.25">
      <c r="A215" s="154" t="e">
        <f>#REF!</f>
        <v>#REF!</v>
      </c>
      <c r="B215" s="154" t="e">
        <f>#REF!</f>
        <v>#REF!</v>
      </c>
      <c r="C215" s="154" t="e">
        <f>#REF!</f>
        <v>#REF!</v>
      </c>
      <c r="D215" s="154" t="e">
        <f>#REF!</f>
        <v>#REF!</v>
      </c>
      <c r="E215" s="154" t="e">
        <f>#REF!</f>
        <v>#REF!</v>
      </c>
      <c r="F215" s="154" t="e">
        <f>#REF!</f>
        <v>#REF!</v>
      </c>
      <c r="G215" s="154" t="e">
        <f>#REF!</f>
        <v>#REF!</v>
      </c>
      <c r="H215" s="154" t="e">
        <f>#REF!</f>
        <v>#REF!</v>
      </c>
      <c r="I215" s="11"/>
      <c r="J215" s="11"/>
      <c r="K215" s="11"/>
      <c r="L215" s="11"/>
      <c r="M215" s="11"/>
      <c r="N215" s="154" t="e">
        <f t="shared" si="4"/>
        <v>#REF!</v>
      </c>
      <c r="O215" s="11">
        <f t="shared" si="4"/>
        <v>0</v>
      </c>
      <c r="P215" s="11">
        <f t="shared" si="4"/>
        <v>0</v>
      </c>
      <c r="Q215" s="11"/>
      <c r="R215" s="11"/>
      <c r="S215" s="11">
        <f t="shared" si="5"/>
        <v>0</v>
      </c>
      <c r="T215" s="155" t="e">
        <f>#REF!</f>
        <v>#REF!</v>
      </c>
      <c r="U215" s="155" t="e">
        <f>#REF!</f>
        <v>#REF!</v>
      </c>
      <c r="V215" s="155" t="e">
        <f>#REF!</f>
        <v>#REF!</v>
      </c>
      <c r="W215" s="11"/>
      <c r="X215" s="11"/>
      <c r="Y215" s="11"/>
      <c r="Z215" s="11"/>
      <c r="AA215" s="154" t="e">
        <f>#REF!</f>
        <v>#REF!</v>
      </c>
      <c r="AB215" s="11"/>
      <c r="AC215" s="11"/>
      <c r="AD215" s="11"/>
      <c r="AE215" s="11" t="e">
        <f>#REF!</f>
        <v>#REF!</v>
      </c>
      <c r="AF215" s="11" t="e">
        <f>#REF!</f>
        <v>#REF!</v>
      </c>
      <c r="AG215" s="11" t="e">
        <f>#REF!</f>
        <v>#REF!</v>
      </c>
      <c r="AH215" s="11" t="e">
        <f>#REF!</f>
        <v>#REF!</v>
      </c>
      <c r="AI215" s="11" t="e">
        <f>#REF!</f>
        <v>#REF!</v>
      </c>
      <c r="AJ215" s="11" t="e">
        <f>#REF!</f>
        <v>#REF!</v>
      </c>
      <c r="AK215" s="11" t="e">
        <f>#REF!</f>
        <v>#REF!</v>
      </c>
      <c r="AL215" s="11" t="e">
        <f>#REF!</f>
        <v>#REF!</v>
      </c>
      <c r="AM215" s="11" t="e">
        <f>#REF!</f>
        <v>#REF!</v>
      </c>
      <c r="AN215" s="11" t="e">
        <f>#REF!</f>
        <v>#REF!</v>
      </c>
      <c r="AO215" s="11" t="e">
        <f>#REF!</f>
        <v>#REF!</v>
      </c>
      <c r="AP215" s="11" t="e">
        <f>#REF!</f>
        <v>#REF!</v>
      </c>
    </row>
    <row r="216" spans="1:42" x14ac:dyDescent="0.25">
      <c r="A216" s="154" t="e">
        <f>#REF!</f>
        <v>#REF!</v>
      </c>
      <c r="B216" s="154" t="e">
        <f>#REF!</f>
        <v>#REF!</v>
      </c>
      <c r="C216" s="154" t="e">
        <f>#REF!</f>
        <v>#REF!</v>
      </c>
      <c r="D216" s="154" t="e">
        <f>#REF!</f>
        <v>#REF!</v>
      </c>
      <c r="E216" s="154" t="e">
        <f>#REF!</f>
        <v>#REF!</v>
      </c>
      <c r="F216" s="154" t="e">
        <f>#REF!</f>
        <v>#REF!</v>
      </c>
      <c r="G216" s="154" t="e">
        <f>#REF!</f>
        <v>#REF!</v>
      </c>
      <c r="H216" s="154" t="e">
        <f>#REF!</f>
        <v>#REF!</v>
      </c>
      <c r="I216" s="11"/>
      <c r="J216" s="11"/>
      <c r="K216" s="11"/>
      <c r="L216" s="11"/>
      <c r="M216" s="11"/>
      <c r="N216" s="154" t="e">
        <f t="shared" si="4"/>
        <v>#REF!</v>
      </c>
      <c r="O216" s="11">
        <f t="shared" si="4"/>
        <v>0</v>
      </c>
      <c r="P216" s="11">
        <f t="shared" si="4"/>
        <v>0</v>
      </c>
      <c r="Q216" s="11"/>
      <c r="R216" s="11"/>
      <c r="S216" s="11">
        <f t="shared" si="5"/>
        <v>0</v>
      </c>
      <c r="T216" s="155" t="e">
        <f>#REF!</f>
        <v>#REF!</v>
      </c>
      <c r="U216" s="155" t="e">
        <f>#REF!</f>
        <v>#REF!</v>
      </c>
      <c r="V216" s="155" t="e">
        <f>#REF!</f>
        <v>#REF!</v>
      </c>
      <c r="W216" s="11"/>
      <c r="X216" s="11"/>
      <c r="Y216" s="11"/>
      <c r="Z216" s="11"/>
      <c r="AA216" s="154" t="e">
        <f>#REF!</f>
        <v>#REF!</v>
      </c>
      <c r="AB216" s="11"/>
      <c r="AC216" s="11"/>
      <c r="AD216" s="11"/>
      <c r="AE216" s="11" t="e">
        <f>#REF!</f>
        <v>#REF!</v>
      </c>
      <c r="AF216" s="11" t="e">
        <f>#REF!</f>
        <v>#REF!</v>
      </c>
      <c r="AG216" s="11" t="e">
        <f>#REF!</f>
        <v>#REF!</v>
      </c>
      <c r="AH216" s="11" t="e">
        <f>#REF!</f>
        <v>#REF!</v>
      </c>
      <c r="AI216" s="11" t="e">
        <f>#REF!</f>
        <v>#REF!</v>
      </c>
      <c r="AJ216" s="11" t="e">
        <f>#REF!</f>
        <v>#REF!</v>
      </c>
      <c r="AK216" s="11" t="e">
        <f>#REF!</f>
        <v>#REF!</v>
      </c>
      <c r="AL216" s="11" t="e">
        <f>#REF!</f>
        <v>#REF!</v>
      </c>
      <c r="AM216" s="11" t="e">
        <f>#REF!</f>
        <v>#REF!</v>
      </c>
      <c r="AN216" s="11" t="e">
        <f>#REF!</f>
        <v>#REF!</v>
      </c>
      <c r="AO216" s="11" t="e">
        <f>#REF!</f>
        <v>#REF!</v>
      </c>
      <c r="AP216" s="11" t="e">
        <f>#REF!</f>
        <v>#REF!</v>
      </c>
    </row>
    <row r="217" spans="1:42" x14ac:dyDescent="0.25">
      <c r="A217" s="154" t="e">
        <f>#REF!</f>
        <v>#REF!</v>
      </c>
      <c r="B217" s="154" t="e">
        <f>#REF!</f>
        <v>#REF!</v>
      </c>
      <c r="C217" s="154" t="e">
        <f>#REF!</f>
        <v>#REF!</v>
      </c>
      <c r="D217" s="154" t="e">
        <f>#REF!</f>
        <v>#REF!</v>
      </c>
      <c r="E217" s="154" t="e">
        <f>#REF!</f>
        <v>#REF!</v>
      </c>
      <c r="F217" s="154" t="e">
        <f>#REF!</f>
        <v>#REF!</v>
      </c>
      <c r="G217" s="154" t="e">
        <f>#REF!</f>
        <v>#REF!</v>
      </c>
      <c r="H217" s="154" t="e">
        <f>#REF!</f>
        <v>#REF!</v>
      </c>
      <c r="I217" s="11"/>
      <c r="J217" s="11"/>
      <c r="K217" s="11"/>
      <c r="L217" s="11"/>
      <c r="M217" s="11"/>
      <c r="N217" s="154" t="e">
        <f t="shared" si="4"/>
        <v>#REF!</v>
      </c>
      <c r="O217" s="11">
        <f t="shared" si="4"/>
        <v>0</v>
      </c>
      <c r="P217" s="11">
        <f t="shared" si="4"/>
        <v>0</v>
      </c>
      <c r="Q217" s="11"/>
      <c r="R217" s="11"/>
      <c r="S217" s="11">
        <f t="shared" si="5"/>
        <v>0</v>
      </c>
      <c r="T217" s="155" t="e">
        <f>#REF!</f>
        <v>#REF!</v>
      </c>
      <c r="U217" s="155" t="e">
        <f>#REF!</f>
        <v>#REF!</v>
      </c>
      <c r="V217" s="155" t="e">
        <f>#REF!</f>
        <v>#REF!</v>
      </c>
      <c r="W217" s="11"/>
      <c r="X217" s="11"/>
      <c r="Y217" s="11"/>
      <c r="Z217" s="11"/>
      <c r="AA217" s="154" t="e">
        <f>#REF!</f>
        <v>#REF!</v>
      </c>
      <c r="AB217" s="11"/>
      <c r="AC217" s="11"/>
      <c r="AD217" s="11"/>
      <c r="AE217" s="11" t="e">
        <f>#REF!</f>
        <v>#REF!</v>
      </c>
      <c r="AF217" s="11" t="e">
        <f>#REF!</f>
        <v>#REF!</v>
      </c>
      <c r="AG217" s="11" t="e">
        <f>#REF!</f>
        <v>#REF!</v>
      </c>
      <c r="AH217" s="11" t="e">
        <f>#REF!</f>
        <v>#REF!</v>
      </c>
      <c r="AI217" s="11" t="e">
        <f>#REF!</f>
        <v>#REF!</v>
      </c>
      <c r="AJ217" s="11" t="e">
        <f>#REF!</f>
        <v>#REF!</v>
      </c>
      <c r="AK217" s="11" t="e">
        <f>#REF!</f>
        <v>#REF!</v>
      </c>
      <c r="AL217" s="11" t="e">
        <f>#REF!</f>
        <v>#REF!</v>
      </c>
      <c r="AM217" s="11" t="e">
        <f>#REF!</f>
        <v>#REF!</v>
      </c>
      <c r="AN217" s="11" t="e">
        <f>#REF!</f>
        <v>#REF!</v>
      </c>
      <c r="AO217" s="11" t="e">
        <f>#REF!</f>
        <v>#REF!</v>
      </c>
      <c r="AP217" s="11" t="e">
        <f>#REF!</f>
        <v>#REF!</v>
      </c>
    </row>
    <row r="218" spans="1:42" x14ac:dyDescent="0.25">
      <c r="A218" s="154" t="e">
        <f>#REF!</f>
        <v>#REF!</v>
      </c>
      <c r="B218" s="154" t="e">
        <f>#REF!</f>
        <v>#REF!</v>
      </c>
      <c r="C218" s="154" t="e">
        <f>#REF!</f>
        <v>#REF!</v>
      </c>
      <c r="D218" s="154" t="e">
        <f>#REF!</f>
        <v>#REF!</v>
      </c>
      <c r="E218" s="154" t="e">
        <f>#REF!</f>
        <v>#REF!</v>
      </c>
      <c r="F218" s="154" t="e">
        <f>#REF!</f>
        <v>#REF!</v>
      </c>
      <c r="G218" s="154" t="e">
        <f>#REF!</f>
        <v>#REF!</v>
      </c>
      <c r="H218" s="154" t="e">
        <f>#REF!</f>
        <v>#REF!</v>
      </c>
      <c r="I218" s="11"/>
      <c r="J218" s="11"/>
      <c r="K218" s="11"/>
      <c r="L218" s="11"/>
      <c r="M218" s="11"/>
      <c r="N218" s="154" t="e">
        <f t="shared" si="4"/>
        <v>#REF!</v>
      </c>
      <c r="O218" s="11">
        <f t="shared" si="4"/>
        <v>0</v>
      </c>
      <c r="P218" s="11">
        <f t="shared" si="4"/>
        <v>0</v>
      </c>
      <c r="Q218" s="11"/>
      <c r="R218" s="11"/>
      <c r="S218" s="11">
        <f t="shared" si="5"/>
        <v>0</v>
      </c>
      <c r="T218" s="155" t="e">
        <f>#REF!</f>
        <v>#REF!</v>
      </c>
      <c r="U218" s="155" t="e">
        <f>#REF!</f>
        <v>#REF!</v>
      </c>
      <c r="V218" s="155" t="e">
        <f>#REF!</f>
        <v>#REF!</v>
      </c>
      <c r="W218" s="11"/>
      <c r="X218" s="11"/>
      <c r="Y218" s="11"/>
      <c r="Z218" s="11"/>
      <c r="AA218" s="154" t="e">
        <f>#REF!</f>
        <v>#REF!</v>
      </c>
      <c r="AB218" s="11"/>
      <c r="AC218" s="11"/>
      <c r="AD218" s="11"/>
      <c r="AE218" s="11" t="e">
        <f>#REF!</f>
        <v>#REF!</v>
      </c>
      <c r="AF218" s="11" t="e">
        <f>#REF!</f>
        <v>#REF!</v>
      </c>
      <c r="AG218" s="11" t="e">
        <f>#REF!</f>
        <v>#REF!</v>
      </c>
      <c r="AH218" s="11" t="e">
        <f>#REF!</f>
        <v>#REF!</v>
      </c>
      <c r="AI218" s="11" t="e">
        <f>#REF!</f>
        <v>#REF!</v>
      </c>
      <c r="AJ218" s="11" t="e">
        <f>#REF!</f>
        <v>#REF!</v>
      </c>
      <c r="AK218" s="11" t="e">
        <f>#REF!</f>
        <v>#REF!</v>
      </c>
      <c r="AL218" s="11" t="e">
        <f>#REF!</f>
        <v>#REF!</v>
      </c>
      <c r="AM218" s="11" t="e">
        <f>#REF!</f>
        <v>#REF!</v>
      </c>
      <c r="AN218" s="11" t="e">
        <f>#REF!</f>
        <v>#REF!</v>
      </c>
      <c r="AO218" s="11" t="e">
        <f>#REF!</f>
        <v>#REF!</v>
      </c>
      <c r="AP218" s="11" t="e">
        <f>#REF!</f>
        <v>#REF!</v>
      </c>
    </row>
    <row r="219" spans="1:42" x14ac:dyDescent="0.25">
      <c r="A219" s="154" t="e">
        <f>#REF!</f>
        <v>#REF!</v>
      </c>
      <c r="B219" s="154" t="e">
        <f>#REF!</f>
        <v>#REF!</v>
      </c>
      <c r="C219" s="154" t="e">
        <f>#REF!</f>
        <v>#REF!</v>
      </c>
      <c r="D219" s="154" t="e">
        <f>#REF!</f>
        <v>#REF!</v>
      </c>
      <c r="E219" s="154" t="e">
        <f>#REF!</f>
        <v>#REF!</v>
      </c>
      <c r="F219" s="154" t="e">
        <f>#REF!</f>
        <v>#REF!</v>
      </c>
      <c r="G219" s="154" t="e">
        <f>#REF!</f>
        <v>#REF!</v>
      </c>
      <c r="H219" s="154" t="e">
        <f>#REF!</f>
        <v>#REF!</v>
      </c>
      <c r="I219" s="11"/>
      <c r="J219" s="11"/>
      <c r="K219" s="11"/>
      <c r="L219" s="11"/>
      <c r="M219" s="11"/>
      <c r="N219" s="154" t="e">
        <f t="shared" si="4"/>
        <v>#REF!</v>
      </c>
      <c r="O219" s="11">
        <f t="shared" si="4"/>
        <v>0</v>
      </c>
      <c r="P219" s="11">
        <f t="shared" si="4"/>
        <v>0</v>
      </c>
      <c r="Q219" s="11"/>
      <c r="R219" s="11"/>
      <c r="S219" s="11">
        <f t="shared" si="5"/>
        <v>0</v>
      </c>
      <c r="T219" s="155" t="e">
        <f>#REF!</f>
        <v>#REF!</v>
      </c>
      <c r="U219" s="155" t="e">
        <f>#REF!</f>
        <v>#REF!</v>
      </c>
      <c r="V219" s="155" t="e">
        <f>#REF!</f>
        <v>#REF!</v>
      </c>
      <c r="W219" s="11"/>
      <c r="X219" s="11"/>
      <c r="Y219" s="11"/>
      <c r="Z219" s="11"/>
      <c r="AA219" s="154" t="e">
        <f>#REF!</f>
        <v>#REF!</v>
      </c>
      <c r="AB219" s="11"/>
      <c r="AC219" s="11"/>
      <c r="AD219" s="11"/>
      <c r="AE219" s="11" t="e">
        <f>#REF!</f>
        <v>#REF!</v>
      </c>
      <c r="AF219" s="11" t="e">
        <f>#REF!</f>
        <v>#REF!</v>
      </c>
      <c r="AG219" s="11" t="e">
        <f>#REF!</f>
        <v>#REF!</v>
      </c>
      <c r="AH219" s="11" t="e">
        <f>#REF!</f>
        <v>#REF!</v>
      </c>
      <c r="AI219" s="11" t="e">
        <f>#REF!</f>
        <v>#REF!</v>
      </c>
      <c r="AJ219" s="11" t="e">
        <f>#REF!</f>
        <v>#REF!</v>
      </c>
      <c r="AK219" s="11" t="e">
        <f>#REF!</f>
        <v>#REF!</v>
      </c>
      <c r="AL219" s="11" t="e">
        <f>#REF!</f>
        <v>#REF!</v>
      </c>
      <c r="AM219" s="11" t="e">
        <f>#REF!</f>
        <v>#REF!</v>
      </c>
      <c r="AN219" s="11" t="e">
        <f>#REF!</f>
        <v>#REF!</v>
      </c>
      <c r="AO219" s="11" t="e">
        <f>#REF!</f>
        <v>#REF!</v>
      </c>
      <c r="AP219" s="11" t="e">
        <f>#REF!</f>
        <v>#REF!</v>
      </c>
    </row>
    <row r="220" spans="1:42" x14ac:dyDescent="0.25">
      <c r="A220" s="154" t="e">
        <f>#REF!</f>
        <v>#REF!</v>
      </c>
      <c r="B220" s="154" t="e">
        <f>#REF!</f>
        <v>#REF!</v>
      </c>
      <c r="C220" s="154" t="e">
        <f>#REF!</f>
        <v>#REF!</v>
      </c>
      <c r="D220" s="154" t="e">
        <f>#REF!</f>
        <v>#REF!</v>
      </c>
      <c r="E220" s="154" t="e">
        <f>#REF!</f>
        <v>#REF!</v>
      </c>
      <c r="F220" s="154" t="e">
        <f>#REF!</f>
        <v>#REF!</v>
      </c>
      <c r="G220" s="154" t="e">
        <f>#REF!</f>
        <v>#REF!</v>
      </c>
      <c r="H220" s="154" t="e">
        <f>#REF!</f>
        <v>#REF!</v>
      </c>
      <c r="I220" s="11"/>
      <c r="J220" s="11"/>
      <c r="K220" s="11"/>
      <c r="L220" s="11"/>
      <c r="M220" s="11"/>
      <c r="N220" s="154" t="e">
        <f t="shared" si="4"/>
        <v>#REF!</v>
      </c>
      <c r="O220" s="11">
        <f t="shared" si="4"/>
        <v>0</v>
      </c>
      <c r="P220" s="11">
        <f t="shared" si="4"/>
        <v>0</v>
      </c>
      <c r="Q220" s="11"/>
      <c r="R220" s="11"/>
      <c r="S220" s="11">
        <f t="shared" si="5"/>
        <v>0</v>
      </c>
      <c r="T220" s="155" t="e">
        <f>#REF!</f>
        <v>#REF!</v>
      </c>
      <c r="U220" s="155" t="e">
        <f>#REF!</f>
        <v>#REF!</v>
      </c>
      <c r="V220" s="155" t="e">
        <f>#REF!</f>
        <v>#REF!</v>
      </c>
      <c r="W220" s="11"/>
      <c r="X220" s="11"/>
      <c r="Y220" s="11"/>
      <c r="Z220" s="11"/>
      <c r="AA220" s="154" t="e">
        <f>#REF!</f>
        <v>#REF!</v>
      </c>
      <c r="AB220" s="11"/>
      <c r="AC220" s="11"/>
      <c r="AD220" s="11"/>
      <c r="AE220" s="11" t="e">
        <f>#REF!</f>
        <v>#REF!</v>
      </c>
      <c r="AF220" s="11" t="e">
        <f>#REF!</f>
        <v>#REF!</v>
      </c>
      <c r="AG220" s="11" t="e">
        <f>#REF!</f>
        <v>#REF!</v>
      </c>
      <c r="AH220" s="11" t="e">
        <f>#REF!</f>
        <v>#REF!</v>
      </c>
      <c r="AI220" s="11" t="e">
        <f>#REF!</f>
        <v>#REF!</v>
      </c>
      <c r="AJ220" s="11" t="e">
        <f>#REF!</f>
        <v>#REF!</v>
      </c>
      <c r="AK220" s="11" t="e">
        <f>#REF!</f>
        <v>#REF!</v>
      </c>
      <c r="AL220" s="11" t="e">
        <f>#REF!</f>
        <v>#REF!</v>
      </c>
      <c r="AM220" s="11" t="e">
        <f>#REF!</f>
        <v>#REF!</v>
      </c>
      <c r="AN220" s="11" t="e">
        <f>#REF!</f>
        <v>#REF!</v>
      </c>
      <c r="AO220" s="11" t="e">
        <f>#REF!</f>
        <v>#REF!</v>
      </c>
      <c r="AP220" s="11" t="e">
        <f>#REF!</f>
        <v>#REF!</v>
      </c>
    </row>
    <row r="221" spans="1:42" x14ac:dyDescent="0.25">
      <c r="A221" s="154" t="e">
        <f>#REF!</f>
        <v>#REF!</v>
      </c>
      <c r="B221" s="154" t="e">
        <f>#REF!</f>
        <v>#REF!</v>
      </c>
      <c r="C221" s="154" t="e">
        <f>#REF!</f>
        <v>#REF!</v>
      </c>
      <c r="D221" s="154" t="e">
        <f>#REF!</f>
        <v>#REF!</v>
      </c>
      <c r="E221" s="154" t="e">
        <f>#REF!</f>
        <v>#REF!</v>
      </c>
      <c r="F221" s="154" t="e">
        <f>#REF!</f>
        <v>#REF!</v>
      </c>
      <c r="G221" s="154" t="e">
        <f>#REF!</f>
        <v>#REF!</v>
      </c>
      <c r="H221" s="154" t="e">
        <f>#REF!</f>
        <v>#REF!</v>
      </c>
      <c r="I221" s="11"/>
      <c r="J221" s="11"/>
      <c r="K221" s="11"/>
      <c r="L221" s="11"/>
      <c r="M221" s="11"/>
      <c r="N221" s="154" t="e">
        <f t="shared" si="4"/>
        <v>#REF!</v>
      </c>
      <c r="O221" s="11">
        <f t="shared" si="4"/>
        <v>0</v>
      </c>
      <c r="P221" s="11">
        <f t="shared" si="4"/>
        <v>0</v>
      </c>
      <c r="Q221" s="11"/>
      <c r="R221" s="11"/>
      <c r="S221" s="11">
        <f t="shared" si="5"/>
        <v>0</v>
      </c>
      <c r="T221" s="155" t="e">
        <f>#REF!</f>
        <v>#REF!</v>
      </c>
      <c r="U221" s="155" t="e">
        <f>#REF!</f>
        <v>#REF!</v>
      </c>
      <c r="V221" s="155" t="e">
        <f>#REF!</f>
        <v>#REF!</v>
      </c>
      <c r="W221" s="11"/>
      <c r="X221" s="11"/>
      <c r="Y221" s="11"/>
      <c r="Z221" s="11"/>
      <c r="AA221" s="154" t="e">
        <f>#REF!</f>
        <v>#REF!</v>
      </c>
      <c r="AB221" s="11"/>
      <c r="AC221" s="11"/>
      <c r="AD221" s="11"/>
      <c r="AE221" s="11" t="e">
        <f>#REF!</f>
        <v>#REF!</v>
      </c>
      <c r="AF221" s="11" t="e">
        <f>#REF!</f>
        <v>#REF!</v>
      </c>
      <c r="AG221" s="11" t="e">
        <f>#REF!</f>
        <v>#REF!</v>
      </c>
      <c r="AH221" s="11" t="e">
        <f>#REF!</f>
        <v>#REF!</v>
      </c>
      <c r="AI221" s="11" t="e">
        <f>#REF!</f>
        <v>#REF!</v>
      </c>
      <c r="AJ221" s="11" t="e">
        <f>#REF!</f>
        <v>#REF!</v>
      </c>
      <c r="AK221" s="11" t="e">
        <f>#REF!</f>
        <v>#REF!</v>
      </c>
      <c r="AL221" s="11" t="e">
        <f>#REF!</f>
        <v>#REF!</v>
      </c>
      <c r="AM221" s="11" t="e">
        <f>#REF!</f>
        <v>#REF!</v>
      </c>
      <c r="AN221" s="11" t="e">
        <f>#REF!</f>
        <v>#REF!</v>
      </c>
      <c r="AO221" s="11" t="e">
        <f>#REF!</f>
        <v>#REF!</v>
      </c>
      <c r="AP221" s="11" t="e">
        <f>#REF!</f>
        <v>#REF!</v>
      </c>
    </row>
    <row r="222" spans="1:42" x14ac:dyDescent="0.25">
      <c r="A222" s="154" t="e">
        <f>#REF!</f>
        <v>#REF!</v>
      </c>
      <c r="B222" s="154" t="e">
        <f>#REF!</f>
        <v>#REF!</v>
      </c>
      <c r="C222" s="154" t="e">
        <f>#REF!</f>
        <v>#REF!</v>
      </c>
      <c r="D222" s="154" t="e">
        <f>#REF!</f>
        <v>#REF!</v>
      </c>
      <c r="E222" s="154" t="e">
        <f>#REF!</f>
        <v>#REF!</v>
      </c>
      <c r="F222" s="154" t="e">
        <f>#REF!</f>
        <v>#REF!</v>
      </c>
      <c r="G222" s="154" t="e">
        <f>#REF!</f>
        <v>#REF!</v>
      </c>
      <c r="H222" s="154" t="e">
        <f>#REF!</f>
        <v>#REF!</v>
      </c>
      <c r="I222" s="11"/>
      <c r="J222" s="11"/>
      <c r="K222" s="11"/>
      <c r="L222" s="11"/>
      <c r="M222" s="11"/>
      <c r="N222" s="154" t="e">
        <f t="shared" si="4"/>
        <v>#REF!</v>
      </c>
      <c r="O222" s="11">
        <f t="shared" si="4"/>
        <v>0</v>
      </c>
      <c r="P222" s="11">
        <f t="shared" si="4"/>
        <v>0</v>
      </c>
      <c r="Q222" s="11"/>
      <c r="R222" s="11"/>
      <c r="S222" s="11">
        <f t="shared" si="5"/>
        <v>0</v>
      </c>
      <c r="T222" s="155" t="e">
        <f>#REF!</f>
        <v>#REF!</v>
      </c>
      <c r="U222" s="155" t="e">
        <f>#REF!</f>
        <v>#REF!</v>
      </c>
      <c r="V222" s="155" t="e">
        <f>#REF!</f>
        <v>#REF!</v>
      </c>
      <c r="W222" s="11"/>
      <c r="X222" s="11"/>
      <c r="Y222" s="11"/>
      <c r="Z222" s="11"/>
      <c r="AA222" s="154" t="e">
        <f>#REF!</f>
        <v>#REF!</v>
      </c>
      <c r="AB222" s="11"/>
      <c r="AC222" s="11"/>
      <c r="AD222" s="11"/>
      <c r="AE222" s="11" t="e">
        <f>#REF!</f>
        <v>#REF!</v>
      </c>
      <c r="AF222" s="11" t="e">
        <f>#REF!</f>
        <v>#REF!</v>
      </c>
      <c r="AG222" s="11" t="e">
        <f>#REF!</f>
        <v>#REF!</v>
      </c>
      <c r="AH222" s="11" t="e">
        <f>#REF!</f>
        <v>#REF!</v>
      </c>
      <c r="AI222" s="11" t="e">
        <f>#REF!</f>
        <v>#REF!</v>
      </c>
      <c r="AJ222" s="11" t="e">
        <f>#REF!</f>
        <v>#REF!</v>
      </c>
      <c r="AK222" s="11" t="e">
        <f>#REF!</f>
        <v>#REF!</v>
      </c>
      <c r="AL222" s="11" t="e">
        <f>#REF!</f>
        <v>#REF!</v>
      </c>
      <c r="AM222" s="11" t="e">
        <f>#REF!</f>
        <v>#REF!</v>
      </c>
      <c r="AN222" s="11" t="e">
        <f>#REF!</f>
        <v>#REF!</v>
      </c>
      <c r="AO222" s="11" t="e">
        <f>#REF!</f>
        <v>#REF!</v>
      </c>
      <c r="AP222" s="11" t="e">
        <f>#REF!</f>
        <v>#REF!</v>
      </c>
    </row>
    <row r="223" spans="1:42" x14ac:dyDescent="0.25">
      <c r="A223" s="154" t="e">
        <f>#REF!</f>
        <v>#REF!</v>
      </c>
      <c r="B223" s="154" t="e">
        <f>#REF!</f>
        <v>#REF!</v>
      </c>
      <c r="C223" s="154" t="e">
        <f>#REF!</f>
        <v>#REF!</v>
      </c>
      <c r="D223" s="154" t="e">
        <f>#REF!</f>
        <v>#REF!</v>
      </c>
      <c r="E223" s="154" t="e">
        <f>#REF!</f>
        <v>#REF!</v>
      </c>
      <c r="F223" s="154" t="e">
        <f>#REF!</f>
        <v>#REF!</v>
      </c>
      <c r="G223" s="154" t="e">
        <f>#REF!</f>
        <v>#REF!</v>
      </c>
      <c r="H223" s="154" t="e">
        <f>#REF!</f>
        <v>#REF!</v>
      </c>
      <c r="I223" s="11"/>
      <c r="J223" s="11"/>
      <c r="K223" s="11"/>
      <c r="L223" s="11"/>
      <c r="M223" s="11"/>
      <c r="N223" s="154" t="e">
        <f t="shared" si="4"/>
        <v>#REF!</v>
      </c>
      <c r="O223" s="11">
        <f t="shared" si="4"/>
        <v>0</v>
      </c>
      <c r="P223" s="11">
        <f t="shared" si="4"/>
        <v>0</v>
      </c>
      <c r="Q223" s="11"/>
      <c r="R223" s="11"/>
      <c r="S223" s="11">
        <f t="shared" si="5"/>
        <v>0</v>
      </c>
      <c r="T223" s="155" t="e">
        <f>#REF!</f>
        <v>#REF!</v>
      </c>
      <c r="U223" s="155" t="e">
        <f>#REF!</f>
        <v>#REF!</v>
      </c>
      <c r="V223" s="155" t="e">
        <f>#REF!</f>
        <v>#REF!</v>
      </c>
      <c r="W223" s="11"/>
      <c r="X223" s="11"/>
      <c r="Y223" s="11"/>
      <c r="Z223" s="11"/>
      <c r="AA223" s="154" t="e">
        <f>#REF!</f>
        <v>#REF!</v>
      </c>
      <c r="AB223" s="11"/>
      <c r="AC223" s="11"/>
      <c r="AD223" s="11"/>
      <c r="AE223" s="11" t="e">
        <f>#REF!</f>
        <v>#REF!</v>
      </c>
      <c r="AF223" s="11" t="e">
        <f>#REF!</f>
        <v>#REF!</v>
      </c>
      <c r="AG223" s="11" t="e">
        <f>#REF!</f>
        <v>#REF!</v>
      </c>
      <c r="AH223" s="11" t="e">
        <f>#REF!</f>
        <v>#REF!</v>
      </c>
      <c r="AI223" s="11" t="e">
        <f>#REF!</f>
        <v>#REF!</v>
      </c>
      <c r="AJ223" s="11" t="e">
        <f>#REF!</f>
        <v>#REF!</v>
      </c>
      <c r="AK223" s="11" t="e">
        <f>#REF!</f>
        <v>#REF!</v>
      </c>
      <c r="AL223" s="11" t="e">
        <f>#REF!</f>
        <v>#REF!</v>
      </c>
      <c r="AM223" s="11" t="e">
        <f>#REF!</f>
        <v>#REF!</v>
      </c>
      <c r="AN223" s="11" t="e">
        <f>#REF!</f>
        <v>#REF!</v>
      </c>
      <c r="AO223" s="11" t="e">
        <f>#REF!</f>
        <v>#REF!</v>
      </c>
      <c r="AP223" s="11" t="e">
        <f>#REF!</f>
        <v>#REF!</v>
      </c>
    </row>
    <row r="224" spans="1:42" x14ac:dyDescent="0.25">
      <c r="A224" s="154" t="e">
        <f>#REF!</f>
        <v>#REF!</v>
      </c>
      <c r="B224" s="154" t="e">
        <f>#REF!</f>
        <v>#REF!</v>
      </c>
      <c r="C224" s="154" t="e">
        <f>#REF!</f>
        <v>#REF!</v>
      </c>
      <c r="D224" s="154" t="e">
        <f>#REF!</f>
        <v>#REF!</v>
      </c>
      <c r="E224" s="154" t="e">
        <f>#REF!</f>
        <v>#REF!</v>
      </c>
      <c r="F224" s="154" t="e">
        <f>#REF!</f>
        <v>#REF!</v>
      </c>
      <c r="G224" s="154" t="e">
        <f>#REF!</f>
        <v>#REF!</v>
      </c>
      <c r="H224" s="154" t="e">
        <f>#REF!</f>
        <v>#REF!</v>
      </c>
      <c r="I224" s="11"/>
      <c r="J224" s="11"/>
      <c r="K224" s="11"/>
      <c r="L224" s="11"/>
      <c r="M224" s="11"/>
      <c r="N224" s="154" t="e">
        <f t="shared" si="4"/>
        <v>#REF!</v>
      </c>
      <c r="O224" s="11">
        <f t="shared" si="4"/>
        <v>0</v>
      </c>
      <c r="P224" s="11">
        <f t="shared" si="4"/>
        <v>0</v>
      </c>
      <c r="Q224" s="11"/>
      <c r="R224" s="11"/>
      <c r="S224" s="11">
        <f t="shared" si="5"/>
        <v>0</v>
      </c>
      <c r="T224" s="155" t="e">
        <f>#REF!</f>
        <v>#REF!</v>
      </c>
      <c r="U224" s="155" t="e">
        <f>#REF!</f>
        <v>#REF!</v>
      </c>
      <c r="V224" s="155" t="e">
        <f>#REF!</f>
        <v>#REF!</v>
      </c>
      <c r="W224" s="11"/>
      <c r="X224" s="11"/>
      <c r="Y224" s="11"/>
      <c r="Z224" s="11"/>
      <c r="AA224" s="154" t="e">
        <f>#REF!</f>
        <v>#REF!</v>
      </c>
      <c r="AB224" s="11"/>
      <c r="AC224" s="11"/>
      <c r="AD224" s="11"/>
      <c r="AE224" s="11" t="e">
        <f>#REF!</f>
        <v>#REF!</v>
      </c>
      <c r="AF224" s="11" t="e">
        <f>#REF!</f>
        <v>#REF!</v>
      </c>
      <c r="AG224" s="11" t="e">
        <f>#REF!</f>
        <v>#REF!</v>
      </c>
      <c r="AH224" s="11" t="e">
        <f>#REF!</f>
        <v>#REF!</v>
      </c>
      <c r="AI224" s="11" t="e">
        <f>#REF!</f>
        <v>#REF!</v>
      </c>
      <c r="AJ224" s="11" t="e">
        <f>#REF!</f>
        <v>#REF!</v>
      </c>
      <c r="AK224" s="11" t="e">
        <f>#REF!</f>
        <v>#REF!</v>
      </c>
      <c r="AL224" s="11" t="e">
        <f>#REF!</f>
        <v>#REF!</v>
      </c>
      <c r="AM224" s="11" t="e">
        <f>#REF!</f>
        <v>#REF!</v>
      </c>
      <c r="AN224" s="11" t="e">
        <f>#REF!</f>
        <v>#REF!</v>
      </c>
      <c r="AO224" s="11" t="e">
        <f>#REF!</f>
        <v>#REF!</v>
      </c>
      <c r="AP224" s="11" t="e">
        <f>#REF!</f>
        <v>#REF!</v>
      </c>
    </row>
    <row r="225" spans="1:42" x14ac:dyDescent="0.25">
      <c r="A225" s="154" t="e">
        <f>#REF!</f>
        <v>#REF!</v>
      </c>
      <c r="B225" s="154" t="e">
        <f>#REF!</f>
        <v>#REF!</v>
      </c>
      <c r="C225" s="154" t="e">
        <f>#REF!</f>
        <v>#REF!</v>
      </c>
      <c r="D225" s="154" t="e">
        <f>#REF!</f>
        <v>#REF!</v>
      </c>
      <c r="E225" s="154" t="e">
        <f>#REF!</f>
        <v>#REF!</v>
      </c>
      <c r="F225" s="154" t="e">
        <f>#REF!</f>
        <v>#REF!</v>
      </c>
      <c r="G225" s="154" t="e">
        <f>#REF!</f>
        <v>#REF!</v>
      </c>
      <c r="H225" s="154" t="e">
        <f>#REF!</f>
        <v>#REF!</v>
      </c>
      <c r="I225" s="11"/>
      <c r="J225" s="11"/>
      <c r="K225" s="11"/>
      <c r="L225" s="11"/>
      <c r="M225" s="11"/>
      <c r="N225" s="154" t="e">
        <f t="shared" si="4"/>
        <v>#REF!</v>
      </c>
      <c r="O225" s="11">
        <f t="shared" si="4"/>
        <v>0</v>
      </c>
      <c r="P225" s="11">
        <f t="shared" si="4"/>
        <v>0</v>
      </c>
      <c r="Q225" s="11"/>
      <c r="R225" s="11"/>
      <c r="S225" s="11">
        <f t="shared" si="5"/>
        <v>0</v>
      </c>
      <c r="T225" s="155" t="e">
        <f>#REF!</f>
        <v>#REF!</v>
      </c>
      <c r="U225" s="155" t="e">
        <f>#REF!</f>
        <v>#REF!</v>
      </c>
      <c r="V225" s="155" t="e">
        <f>#REF!</f>
        <v>#REF!</v>
      </c>
      <c r="W225" s="11"/>
      <c r="X225" s="11"/>
      <c r="Y225" s="11"/>
      <c r="Z225" s="11"/>
      <c r="AA225" s="154" t="e">
        <f>#REF!</f>
        <v>#REF!</v>
      </c>
      <c r="AB225" s="11"/>
      <c r="AC225" s="11"/>
      <c r="AD225" s="11"/>
      <c r="AE225" s="11" t="e">
        <f>#REF!</f>
        <v>#REF!</v>
      </c>
      <c r="AF225" s="11" t="e">
        <f>#REF!</f>
        <v>#REF!</v>
      </c>
      <c r="AG225" s="11" t="e">
        <f>#REF!</f>
        <v>#REF!</v>
      </c>
      <c r="AH225" s="11" t="e">
        <f>#REF!</f>
        <v>#REF!</v>
      </c>
      <c r="AI225" s="11" t="e">
        <f>#REF!</f>
        <v>#REF!</v>
      </c>
      <c r="AJ225" s="11" t="e">
        <f>#REF!</f>
        <v>#REF!</v>
      </c>
      <c r="AK225" s="11" t="e">
        <f>#REF!</f>
        <v>#REF!</v>
      </c>
      <c r="AL225" s="11" t="e">
        <f>#REF!</f>
        <v>#REF!</v>
      </c>
      <c r="AM225" s="11" t="e">
        <f>#REF!</f>
        <v>#REF!</v>
      </c>
      <c r="AN225" s="11" t="e">
        <f>#REF!</f>
        <v>#REF!</v>
      </c>
      <c r="AO225" s="11" t="e">
        <f>#REF!</f>
        <v>#REF!</v>
      </c>
      <c r="AP225" s="11" t="e">
        <f>#REF!</f>
        <v>#REF!</v>
      </c>
    </row>
    <row r="226" spans="1:42" x14ac:dyDescent="0.25">
      <c r="A226" s="154" t="e">
        <f>#REF!</f>
        <v>#REF!</v>
      </c>
      <c r="B226" s="154" t="e">
        <f>#REF!</f>
        <v>#REF!</v>
      </c>
      <c r="C226" s="154" t="e">
        <f>#REF!</f>
        <v>#REF!</v>
      </c>
      <c r="D226" s="154" t="e">
        <f>#REF!</f>
        <v>#REF!</v>
      </c>
      <c r="E226" s="154" t="e">
        <f>#REF!</f>
        <v>#REF!</v>
      </c>
      <c r="F226" s="154" t="e">
        <f>#REF!</f>
        <v>#REF!</v>
      </c>
      <c r="G226" s="154" t="e">
        <f>#REF!</f>
        <v>#REF!</v>
      </c>
      <c r="H226" s="154" t="e">
        <f>#REF!</f>
        <v>#REF!</v>
      </c>
      <c r="I226" s="11"/>
      <c r="J226" s="11"/>
      <c r="K226" s="11"/>
      <c r="L226" s="11"/>
      <c r="M226" s="11"/>
      <c r="N226" s="154" t="e">
        <f t="shared" si="4"/>
        <v>#REF!</v>
      </c>
      <c r="O226" s="11">
        <f t="shared" si="4"/>
        <v>0</v>
      </c>
      <c r="P226" s="11">
        <f t="shared" si="4"/>
        <v>0</v>
      </c>
      <c r="Q226" s="11"/>
      <c r="R226" s="11"/>
      <c r="S226" s="11">
        <f t="shared" si="5"/>
        <v>0</v>
      </c>
      <c r="T226" s="155" t="e">
        <f>#REF!</f>
        <v>#REF!</v>
      </c>
      <c r="U226" s="155" t="e">
        <f>#REF!</f>
        <v>#REF!</v>
      </c>
      <c r="V226" s="155" t="e">
        <f>#REF!</f>
        <v>#REF!</v>
      </c>
      <c r="W226" s="11"/>
      <c r="X226" s="11"/>
      <c r="Y226" s="11"/>
      <c r="Z226" s="11"/>
      <c r="AA226" s="154" t="e">
        <f>#REF!</f>
        <v>#REF!</v>
      </c>
      <c r="AB226" s="11"/>
      <c r="AC226" s="11"/>
      <c r="AD226" s="11"/>
      <c r="AE226" s="11" t="e">
        <f>#REF!</f>
        <v>#REF!</v>
      </c>
      <c r="AF226" s="11" t="e">
        <f>#REF!</f>
        <v>#REF!</v>
      </c>
      <c r="AG226" s="11" t="e">
        <f>#REF!</f>
        <v>#REF!</v>
      </c>
      <c r="AH226" s="11" t="e">
        <f>#REF!</f>
        <v>#REF!</v>
      </c>
      <c r="AI226" s="11" t="e">
        <f>#REF!</f>
        <v>#REF!</v>
      </c>
      <c r="AJ226" s="11" t="e">
        <f>#REF!</f>
        <v>#REF!</v>
      </c>
      <c r="AK226" s="11" t="e">
        <f>#REF!</f>
        <v>#REF!</v>
      </c>
      <c r="AL226" s="11" t="e">
        <f>#REF!</f>
        <v>#REF!</v>
      </c>
      <c r="AM226" s="11" t="e">
        <f>#REF!</f>
        <v>#REF!</v>
      </c>
      <c r="AN226" s="11" t="e">
        <f>#REF!</f>
        <v>#REF!</v>
      </c>
      <c r="AO226" s="11" t="e">
        <f>#REF!</f>
        <v>#REF!</v>
      </c>
      <c r="AP226" s="11" t="e">
        <f>#REF!</f>
        <v>#REF!</v>
      </c>
    </row>
    <row r="227" spans="1:42" x14ac:dyDescent="0.25">
      <c r="A227" s="154" t="e">
        <f>#REF!</f>
        <v>#REF!</v>
      </c>
      <c r="B227" s="154" t="e">
        <f>#REF!</f>
        <v>#REF!</v>
      </c>
      <c r="C227" s="154" t="e">
        <f>#REF!</f>
        <v>#REF!</v>
      </c>
      <c r="D227" s="154" t="e">
        <f>#REF!</f>
        <v>#REF!</v>
      </c>
      <c r="E227" s="154" t="e">
        <f>#REF!</f>
        <v>#REF!</v>
      </c>
      <c r="F227" s="154" t="e">
        <f>#REF!</f>
        <v>#REF!</v>
      </c>
      <c r="G227" s="154" t="e">
        <f>#REF!</f>
        <v>#REF!</v>
      </c>
      <c r="H227" s="154" t="e">
        <f>#REF!</f>
        <v>#REF!</v>
      </c>
      <c r="I227" s="11"/>
      <c r="J227" s="11"/>
      <c r="K227" s="11"/>
      <c r="L227" s="11"/>
      <c r="M227" s="11"/>
      <c r="N227" s="154" t="e">
        <f t="shared" si="4"/>
        <v>#REF!</v>
      </c>
      <c r="O227" s="11">
        <f t="shared" si="4"/>
        <v>0</v>
      </c>
      <c r="P227" s="11">
        <f t="shared" si="4"/>
        <v>0</v>
      </c>
      <c r="Q227" s="11"/>
      <c r="R227" s="11"/>
      <c r="S227" s="11">
        <f t="shared" si="5"/>
        <v>0</v>
      </c>
      <c r="T227" s="155" t="e">
        <f>#REF!</f>
        <v>#REF!</v>
      </c>
      <c r="U227" s="155" t="e">
        <f>#REF!</f>
        <v>#REF!</v>
      </c>
      <c r="V227" s="155" t="e">
        <f>#REF!</f>
        <v>#REF!</v>
      </c>
      <c r="W227" s="11"/>
      <c r="X227" s="11"/>
      <c r="Y227" s="11"/>
      <c r="Z227" s="11"/>
      <c r="AA227" s="154" t="e">
        <f>#REF!</f>
        <v>#REF!</v>
      </c>
      <c r="AB227" s="11"/>
      <c r="AC227" s="11"/>
      <c r="AD227" s="11"/>
      <c r="AE227" s="11" t="e">
        <f>#REF!</f>
        <v>#REF!</v>
      </c>
      <c r="AF227" s="11" t="e">
        <f>#REF!</f>
        <v>#REF!</v>
      </c>
      <c r="AG227" s="11" t="e">
        <f>#REF!</f>
        <v>#REF!</v>
      </c>
      <c r="AH227" s="11" t="e">
        <f>#REF!</f>
        <v>#REF!</v>
      </c>
      <c r="AI227" s="11" t="e">
        <f>#REF!</f>
        <v>#REF!</v>
      </c>
      <c r="AJ227" s="11" t="e">
        <f>#REF!</f>
        <v>#REF!</v>
      </c>
      <c r="AK227" s="11" t="e">
        <f>#REF!</f>
        <v>#REF!</v>
      </c>
      <c r="AL227" s="11" t="e">
        <f>#REF!</f>
        <v>#REF!</v>
      </c>
      <c r="AM227" s="11" t="e">
        <f>#REF!</f>
        <v>#REF!</v>
      </c>
      <c r="AN227" s="11" t="e">
        <f>#REF!</f>
        <v>#REF!</v>
      </c>
      <c r="AO227" s="11" t="e">
        <f>#REF!</f>
        <v>#REF!</v>
      </c>
      <c r="AP227" s="11" t="e">
        <f>#REF!</f>
        <v>#REF!</v>
      </c>
    </row>
    <row r="228" spans="1:42" x14ac:dyDescent="0.25">
      <c r="A228" s="154" t="e">
        <f>#REF!</f>
        <v>#REF!</v>
      </c>
      <c r="B228" s="154" t="e">
        <f>#REF!</f>
        <v>#REF!</v>
      </c>
      <c r="C228" s="154" t="e">
        <f>#REF!</f>
        <v>#REF!</v>
      </c>
      <c r="D228" s="154" t="e">
        <f>#REF!</f>
        <v>#REF!</v>
      </c>
      <c r="E228" s="154" t="e">
        <f>#REF!</f>
        <v>#REF!</v>
      </c>
      <c r="F228" s="154" t="e">
        <f>#REF!</f>
        <v>#REF!</v>
      </c>
      <c r="G228" s="154" t="e">
        <f>#REF!</f>
        <v>#REF!</v>
      </c>
      <c r="H228" s="154" t="e">
        <f>#REF!</f>
        <v>#REF!</v>
      </c>
      <c r="I228" s="11"/>
      <c r="J228" s="11"/>
      <c r="K228" s="11"/>
      <c r="L228" s="11"/>
      <c r="M228" s="11"/>
      <c r="N228" s="154" t="e">
        <f t="shared" ref="N228:P249" si="6">H228+K228</f>
        <v>#REF!</v>
      </c>
      <c r="O228" s="11">
        <f t="shared" si="6"/>
        <v>0</v>
      </c>
      <c r="P228" s="11">
        <f t="shared" si="6"/>
        <v>0</v>
      </c>
      <c r="Q228" s="11"/>
      <c r="R228" s="11"/>
      <c r="S228" s="11">
        <f t="shared" si="5"/>
        <v>0</v>
      </c>
      <c r="T228" s="155" t="e">
        <f>#REF!</f>
        <v>#REF!</v>
      </c>
      <c r="U228" s="155" t="e">
        <f>#REF!</f>
        <v>#REF!</v>
      </c>
      <c r="V228" s="155" t="e">
        <f>#REF!</f>
        <v>#REF!</v>
      </c>
      <c r="W228" s="11"/>
      <c r="X228" s="11"/>
      <c r="Y228" s="11"/>
      <c r="Z228" s="11"/>
      <c r="AA228" s="154" t="e">
        <f>#REF!</f>
        <v>#REF!</v>
      </c>
      <c r="AB228" s="11"/>
      <c r="AC228" s="11"/>
      <c r="AD228" s="11"/>
      <c r="AE228" s="11" t="e">
        <f>#REF!</f>
        <v>#REF!</v>
      </c>
      <c r="AF228" s="11" t="e">
        <f>#REF!</f>
        <v>#REF!</v>
      </c>
      <c r="AG228" s="11" t="e">
        <f>#REF!</f>
        <v>#REF!</v>
      </c>
      <c r="AH228" s="11" t="e">
        <f>#REF!</f>
        <v>#REF!</v>
      </c>
      <c r="AI228" s="11" t="e">
        <f>#REF!</f>
        <v>#REF!</v>
      </c>
      <c r="AJ228" s="11" t="e">
        <f>#REF!</f>
        <v>#REF!</v>
      </c>
      <c r="AK228" s="11" t="e">
        <f>#REF!</f>
        <v>#REF!</v>
      </c>
      <c r="AL228" s="11" t="e">
        <f>#REF!</f>
        <v>#REF!</v>
      </c>
      <c r="AM228" s="11" t="e">
        <f>#REF!</f>
        <v>#REF!</v>
      </c>
      <c r="AN228" s="11" t="e">
        <f>#REF!</f>
        <v>#REF!</v>
      </c>
      <c r="AO228" s="11" t="e">
        <f>#REF!</f>
        <v>#REF!</v>
      </c>
      <c r="AP228" s="11" t="e">
        <f>#REF!</f>
        <v>#REF!</v>
      </c>
    </row>
    <row r="229" spans="1:42" x14ac:dyDescent="0.25">
      <c r="A229" s="154" t="e">
        <f>#REF!</f>
        <v>#REF!</v>
      </c>
      <c r="B229" s="154" t="e">
        <f>#REF!</f>
        <v>#REF!</v>
      </c>
      <c r="C229" s="154" t="e">
        <f>#REF!</f>
        <v>#REF!</v>
      </c>
      <c r="D229" s="154" t="e">
        <f>#REF!</f>
        <v>#REF!</v>
      </c>
      <c r="E229" s="154" t="e">
        <f>#REF!</f>
        <v>#REF!</v>
      </c>
      <c r="F229" s="154" t="e">
        <f>#REF!</f>
        <v>#REF!</v>
      </c>
      <c r="G229" s="154" t="e">
        <f>#REF!</f>
        <v>#REF!</v>
      </c>
      <c r="H229" s="154" t="e">
        <f>#REF!</f>
        <v>#REF!</v>
      </c>
      <c r="I229" s="11"/>
      <c r="J229" s="11"/>
      <c r="K229" s="11"/>
      <c r="L229" s="11"/>
      <c r="M229" s="11"/>
      <c r="N229" s="154" t="e">
        <f t="shared" si="6"/>
        <v>#REF!</v>
      </c>
      <c r="O229" s="11">
        <f t="shared" si="6"/>
        <v>0</v>
      </c>
      <c r="P229" s="11">
        <f t="shared" si="6"/>
        <v>0</v>
      </c>
      <c r="Q229" s="11"/>
      <c r="R229" s="11"/>
      <c r="S229" s="11">
        <f t="shared" si="5"/>
        <v>0</v>
      </c>
      <c r="T229" s="155" t="e">
        <f>#REF!</f>
        <v>#REF!</v>
      </c>
      <c r="U229" s="155" t="e">
        <f>#REF!</f>
        <v>#REF!</v>
      </c>
      <c r="V229" s="155" t="e">
        <f>#REF!</f>
        <v>#REF!</v>
      </c>
      <c r="W229" s="11"/>
      <c r="X229" s="11"/>
      <c r="Y229" s="11"/>
      <c r="Z229" s="11"/>
      <c r="AA229" s="154" t="e">
        <f>#REF!</f>
        <v>#REF!</v>
      </c>
      <c r="AB229" s="11"/>
      <c r="AC229" s="11"/>
      <c r="AD229" s="11"/>
      <c r="AE229" s="11" t="e">
        <f>#REF!</f>
        <v>#REF!</v>
      </c>
      <c r="AF229" s="11" t="e">
        <f>#REF!</f>
        <v>#REF!</v>
      </c>
      <c r="AG229" s="11" t="e">
        <f>#REF!</f>
        <v>#REF!</v>
      </c>
      <c r="AH229" s="11" t="e">
        <f>#REF!</f>
        <v>#REF!</v>
      </c>
      <c r="AI229" s="11" t="e">
        <f>#REF!</f>
        <v>#REF!</v>
      </c>
      <c r="AJ229" s="11" t="e">
        <f>#REF!</f>
        <v>#REF!</v>
      </c>
      <c r="AK229" s="11" t="e">
        <f>#REF!</f>
        <v>#REF!</v>
      </c>
      <c r="AL229" s="11" t="e">
        <f>#REF!</f>
        <v>#REF!</v>
      </c>
      <c r="AM229" s="11" t="e">
        <f>#REF!</f>
        <v>#REF!</v>
      </c>
      <c r="AN229" s="11" t="e">
        <f>#REF!</f>
        <v>#REF!</v>
      </c>
      <c r="AO229" s="11" t="e">
        <f>#REF!</f>
        <v>#REF!</v>
      </c>
      <c r="AP229" s="11" t="e">
        <f>#REF!</f>
        <v>#REF!</v>
      </c>
    </row>
    <row r="230" spans="1:42" x14ac:dyDescent="0.25">
      <c r="A230" s="154" t="e">
        <f>#REF!</f>
        <v>#REF!</v>
      </c>
      <c r="B230" s="154" t="e">
        <f>#REF!</f>
        <v>#REF!</v>
      </c>
      <c r="C230" s="154" t="e">
        <f>#REF!</f>
        <v>#REF!</v>
      </c>
      <c r="D230" s="154" t="e">
        <f>#REF!</f>
        <v>#REF!</v>
      </c>
      <c r="E230" s="154" t="e">
        <f>#REF!</f>
        <v>#REF!</v>
      </c>
      <c r="F230" s="154" t="e">
        <f>#REF!</f>
        <v>#REF!</v>
      </c>
      <c r="G230" s="154" t="e">
        <f>#REF!</f>
        <v>#REF!</v>
      </c>
      <c r="H230" s="154" t="e">
        <f>#REF!</f>
        <v>#REF!</v>
      </c>
      <c r="I230" s="11"/>
      <c r="J230" s="11"/>
      <c r="K230" s="11"/>
      <c r="L230" s="11"/>
      <c r="M230" s="11"/>
      <c r="N230" s="154" t="e">
        <f t="shared" si="6"/>
        <v>#REF!</v>
      </c>
      <c r="O230" s="11">
        <f t="shared" si="6"/>
        <v>0</v>
      </c>
      <c r="P230" s="11">
        <f t="shared" si="6"/>
        <v>0</v>
      </c>
      <c r="Q230" s="11"/>
      <c r="R230" s="11"/>
      <c r="S230" s="11">
        <f t="shared" si="5"/>
        <v>0</v>
      </c>
      <c r="T230" s="155" t="e">
        <f>#REF!</f>
        <v>#REF!</v>
      </c>
      <c r="U230" s="155" t="e">
        <f>#REF!</f>
        <v>#REF!</v>
      </c>
      <c r="V230" s="155" t="e">
        <f>#REF!</f>
        <v>#REF!</v>
      </c>
      <c r="W230" s="11"/>
      <c r="X230" s="11"/>
      <c r="Y230" s="11"/>
      <c r="Z230" s="11"/>
      <c r="AA230" s="154" t="e">
        <f>#REF!</f>
        <v>#REF!</v>
      </c>
      <c r="AB230" s="11"/>
      <c r="AC230" s="11"/>
      <c r="AD230" s="11"/>
      <c r="AE230" s="11" t="e">
        <f>#REF!</f>
        <v>#REF!</v>
      </c>
      <c r="AF230" s="11" t="e">
        <f>#REF!</f>
        <v>#REF!</v>
      </c>
      <c r="AG230" s="11" t="e">
        <f>#REF!</f>
        <v>#REF!</v>
      </c>
      <c r="AH230" s="11" t="e">
        <f>#REF!</f>
        <v>#REF!</v>
      </c>
      <c r="AI230" s="11" t="e">
        <f>#REF!</f>
        <v>#REF!</v>
      </c>
      <c r="AJ230" s="11" t="e">
        <f>#REF!</f>
        <v>#REF!</v>
      </c>
      <c r="AK230" s="11" t="e">
        <f>#REF!</f>
        <v>#REF!</v>
      </c>
      <c r="AL230" s="11" t="e">
        <f>#REF!</f>
        <v>#REF!</v>
      </c>
      <c r="AM230" s="11" t="e">
        <f>#REF!</f>
        <v>#REF!</v>
      </c>
      <c r="AN230" s="11" t="e">
        <f>#REF!</f>
        <v>#REF!</v>
      </c>
      <c r="AO230" s="11" t="e">
        <f>#REF!</f>
        <v>#REF!</v>
      </c>
      <c r="AP230" s="11" t="e">
        <f>#REF!</f>
        <v>#REF!</v>
      </c>
    </row>
    <row r="231" spans="1:42" x14ac:dyDescent="0.25">
      <c r="A231" s="154" t="e">
        <f>#REF!</f>
        <v>#REF!</v>
      </c>
      <c r="B231" s="154" t="e">
        <f>#REF!</f>
        <v>#REF!</v>
      </c>
      <c r="C231" s="154" t="e">
        <f>#REF!</f>
        <v>#REF!</v>
      </c>
      <c r="D231" s="154" t="e">
        <f>#REF!</f>
        <v>#REF!</v>
      </c>
      <c r="E231" s="154" t="e">
        <f>#REF!</f>
        <v>#REF!</v>
      </c>
      <c r="F231" s="154" t="e">
        <f>#REF!</f>
        <v>#REF!</v>
      </c>
      <c r="G231" s="154" t="e">
        <f>#REF!</f>
        <v>#REF!</v>
      </c>
      <c r="H231" s="154" t="e">
        <f>#REF!</f>
        <v>#REF!</v>
      </c>
      <c r="I231" s="11"/>
      <c r="J231" s="11"/>
      <c r="K231" s="11"/>
      <c r="L231" s="11"/>
      <c r="M231" s="11"/>
      <c r="N231" s="154" t="e">
        <f t="shared" si="6"/>
        <v>#REF!</v>
      </c>
      <c r="O231" s="11">
        <f t="shared" si="6"/>
        <v>0</v>
      </c>
      <c r="P231" s="11">
        <f t="shared" si="6"/>
        <v>0</v>
      </c>
      <c r="Q231" s="11"/>
      <c r="R231" s="11"/>
      <c r="S231" s="11">
        <f t="shared" si="5"/>
        <v>0</v>
      </c>
      <c r="T231" s="155" t="e">
        <f>#REF!</f>
        <v>#REF!</v>
      </c>
      <c r="U231" s="155" t="e">
        <f>#REF!</f>
        <v>#REF!</v>
      </c>
      <c r="V231" s="155" t="e">
        <f>#REF!</f>
        <v>#REF!</v>
      </c>
      <c r="W231" s="11"/>
      <c r="X231" s="11"/>
      <c r="Y231" s="11"/>
      <c r="Z231" s="11"/>
      <c r="AA231" s="154" t="e">
        <f>#REF!</f>
        <v>#REF!</v>
      </c>
      <c r="AB231" s="11"/>
      <c r="AC231" s="11"/>
      <c r="AD231" s="11"/>
      <c r="AE231" s="11" t="e">
        <f>#REF!</f>
        <v>#REF!</v>
      </c>
      <c r="AF231" s="11" t="e">
        <f>#REF!</f>
        <v>#REF!</v>
      </c>
      <c r="AG231" s="11" t="e">
        <f>#REF!</f>
        <v>#REF!</v>
      </c>
      <c r="AH231" s="11" t="e">
        <f>#REF!</f>
        <v>#REF!</v>
      </c>
      <c r="AI231" s="11" t="e">
        <f>#REF!</f>
        <v>#REF!</v>
      </c>
      <c r="AJ231" s="11" t="e">
        <f>#REF!</f>
        <v>#REF!</v>
      </c>
      <c r="AK231" s="11" t="e">
        <f>#REF!</f>
        <v>#REF!</v>
      </c>
      <c r="AL231" s="11" t="e">
        <f>#REF!</f>
        <v>#REF!</v>
      </c>
      <c r="AM231" s="11" t="e">
        <f>#REF!</f>
        <v>#REF!</v>
      </c>
      <c r="AN231" s="11" t="e">
        <f>#REF!</f>
        <v>#REF!</v>
      </c>
      <c r="AO231" s="11" t="e">
        <f>#REF!</f>
        <v>#REF!</v>
      </c>
      <c r="AP231" s="11" t="e">
        <f>#REF!</f>
        <v>#REF!</v>
      </c>
    </row>
    <row r="232" spans="1:42" x14ac:dyDescent="0.25">
      <c r="A232" s="154" t="e">
        <f>#REF!</f>
        <v>#REF!</v>
      </c>
      <c r="B232" s="154" t="e">
        <f>#REF!</f>
        <v>#REF!</v>
      </c>
      <c r="C232" s="154" t="e">
        <f>#REF!</f>
        <v>#REF!</v>
      </c>
      <c r="D232" s="154" t="e">
        <f>#REF!</f>
        <v>#REF!</v>
      </c>
      <c r="E232" s="154" t="e">
        <f>#REF!</f>
        <v>#REF!</v>
      </c>
      <c r="F232" s="154" t="e">
        <f>#REF!</f>
        <v>#REF!</v>
      </c>
      <c r="G232" s="154" t="e">
        <f>#REF!</f>
        <v>#REF!</v>
      </c>
      <c r="H232" s="154" t="e">
        <f>#REF!</f>
        <v>#REF!</v>
      </c>
      <c r="I232" s="11"/>
      <c r="J232" s="11"/>
      <c r="K232" s="11"/>
      <c r="L232" s="11"/>
      <c r="M232" s="11"/>
      <c r="N232" s="154" t="e">
        <f t="shared" si="6"/>
        <v>#REF!</v>
      </c>
      <c r="O232" s="11">
        <f t="shared" si="6"/>
        <v>0</v>
      </c>
      <c r="P232" s="11">
        <f t="shared" si="6"/>
        <v>0</v>
      </c>
      <c r="Q232" s="11"/>
      <c r="R232" s="11"/>
      <c r="S232" s="11">
        <f t="shared" si="5"/>
        <v>0</v>
      </c>
      <c r="T232" s="155" t="e">
        <f>#REF!</f>
        <v>#REF!</v>
      </c>
      <c r="U232" s="155" t="e">
        <f>#REF!</f>
        <v>#REF!</v>
      </c>
      <c r="V232" s="155" t="e">
        <f>#REF!</f>
        <v>#REF!</v>
      </c>
      <c r="W232" s="11"/>
      <c r="X232" s="11"/>
      <c r="Y232" s="11"/>
      <c r="Z232" s="11"/>
      <c r="AA232" s="154" t="e">
        <f>#REF!</f>
        <v>#REF!</v>
      </c>
      <c r="AB232" s="11"/>
      <c r="AC232" s="11"/>
      <c r="AD232" s="11"/>
      <c r="AE232" s="11" t="e">
        <f>#REF!</f>
        <v>#REF!</v>
      </c>
      <c r="AF232" s="11" t="e">
        <f>#REF!</f>
        <v>#REF!</v>
      </c>
      <c r="AG232" s="11" t="e">
        <f>#REF!</f>
        <v>#REF!</v>
      </c>
      <c r="AH232" s="11" t="e">
        <f>#REF!</f>
        <v>#REF!</v>
      </c>
      <c r="AI232" s="11" t="e">
        <f>#REF!</f>
        <v>#REF!</v>
      </c>
      <c r="AJ232" s="11" t="e">
        <f>#REF!</f>
        <v>#REF!</v>
      </c>
      <c r="AK232" s="11" t="e">
        <f>#REF!</f>
        <v>#REF!</v>
      </c>
      <c r="AL232" s="11" t="e">
        <f>#REF!</f>
        <v>#REF!</v>
      </c>
      <c r="AM232" s="11" t="e">
        <f>#REF!</f>
        <v>#REF!</v>
      </c>
      <c r="AN232" s="11" t="e">
        <f>#REF!</f>
        <v>#REF!</v>
      </c>
      <c r="AO232" s="11" t="e">
        <f>#REF!</f>
        <v>#REF!</v>
      </c>
      <c r="AP232" s="11" t="e">
        <f>#REF!</f>
        <v>#REF!</v>
      </c>
    </row>
    <row r="233" spans="1:42" x14ac:dyDescent="0.25">
      <c r="A233" s="154" t="e">
        <f>#REF!</f>
        <v>#REF!</v>
      </c>
      <c r="B233" s="154" t="e">
        <f>#REF!</f>
        <v>#REF!</v>
      </c>
      <c r="C233" s="154" t="e">
        <f>#REF!</f>
        <v>#REF!</v>
      </c>
      <c r="D233" s="154" t="e">
        <f>#REF!</f>
        <v>#REF!</v>
      </c>
      <c r="E233" s="154" t="e">
        <f>#REF!</f>
        <v>#REF!</v>
      </c>
      <c r="F233" s="154" t="e">
        <f>#REF!</f>
        <v>#REF!</v>
      </c>
      <c r="G233" s="154" t="e">
        <f>#REF!</f>
        <v>#REF!</v>
      </c>
      <c r="H233" s="154" t="e">
        <f>#REF!</f>
        <v>#REF!</v>
      </c>
      <c r="I233" s="11"/>
      <c r="J233" s="11"/>
      <c r="K233" s="11"/>
      <c r="L233" s="11"/>
      <c r="M233" s="11"/>
      <c r="N233" s="154" t="e">
        <f t="shared" si="6"/>
        <v>#REF!</v>
      </c>
      <c r="O233" s="11">
        <f t="shared" si="6"/>
        <v>0</v>
      </c>
      <c r="P233" s="11">
        <f t="shared" si="6"/>
        <v>0</v>
      </c>
      <c r="Q233" s="11"/>
      <c r="R233" s="11"/>
      <c r="S233" s="11">
        <f t="shared" si="5"/>
        <v>0</v>
      </c>
      <c r="T233" s="155" t="e">
        <f>#REF!</f>
        <v>#REF!</v>
      </c>
      <c r="U233" s="155" t="e">
        <f>#REF!</f>
        <v>#REF!</v>
      </c>
      <c r="V233" s="155" t="e">
        <f>#REF!</f>
        <v>#REF!</v>
      </c>
      <c r="W233" s="11"/>
      <c r="X233" s="11"/>
      <c r="Y233" s="11"/>
      <c r="Z233" s="11"/>
      <c r="AA233" s="154" t="e">
        <f>#REF!</f>
        <v>#REF!</v>
      </c>
      <c r="AB233" s="11"/>
      <c r="AC233" s="11"/>
      <c r="AD233" s="11"/>
      <c r="AE233" s="11" t="e">
        <f>#REF!</f>
        <v>#REF!</v>
      </c>
      <c r="AF233" s="11" t="e">
        <f>#REF!</f>
        <v>#REF!</v>
      </c>
      <c r="AG233" s="11" t="e">
        <f>#REF!</f>
        <v>#REF!</v>
      </c>
      <c r="AH233" s="11" t="e">
        <f>#REF!</f>
        <v>#REF!</v>
      </c>
      <c r="AI233" s="11" t="e">
        <f>#REF!</f>
        <v>#REF!</v>
      </c>
      <c r="AJ233" s="11" t="e">
        <f>#REF!</f>
        <v>#REF!</v>
      </c>
      <c r="AK233" s="11" t="e">
        <f>#REF!</f>
        <v>#REF!</v>
      </c>
      <c r="AL233" s="11" t="e">
        <f>#REF!</f>
        <v>#REF!</v>
      </c>
      <c r="AM233" s="11" t="e">
        <f>#REF!</f>
        <v>#REF!</v>
      </c>
      <c r="AN233" s="11" t="e">
        <f>#REF!</f>
        <v>#REF!</v>
      </c>
      <c r="AO233" s="11" t="e">
        <f>#REF!</f>
        <v>#REF!</v>
      </c>
      <c r="AP233" s="11" t="e">
        <f>#REF!</f>
        <v>#REF!</v>
      </c>
    </row>
    <row r="234" spans="1:42" x14ac:dyDescent="0.25">
      <c r="A234" s="154" t="e">
        <f>#REF!</f>
        <v>#REF!</v>
      </c>
      <c r="B234" s="154" t="e">
        <f>#REF!</f>
        <v>#REF!</v>
      </c>
      <c r="C234" s="154" t="e">
        <f>#REF!</f>
        <v>#REF!</v>
      </c>
      <c r="D234" s="154" t="e">
        <f>#REF!</f>
        <v>#REF!</v>
      </c>
      <c r="E234" s="154" t="e">
        <f>#REF!</f>
        <v>#REF!</v>
      </c>
      <c r="F234" s="154" t="e">
        <f>#REF!</f>
        <v>#REF!</v>
      </c>
      <c r="G234" s="154" t="e">
        <f>#REF!</f>
        <v>#REF!</v>
      </c>
      <c r="H234" s="154" t="e">
        <f>#REF!</f>
        <v>#REF!</v>
      </c>
      <c r="I234" s="11"/>
      <c r="J234" s="11"/>
      <c r="K234" s="11"/>
      <c r="L234" s="11"/>
      <c r="M234" s="11"/>
      <c r="N234" s="154" t="e">
        <f t="shared" si="6"/>
        <v>#REF!</v>
      </c>
      <c r="O234" s="11">
        <f t="shared" si="6"/>
        <v>0</v>
      </c>
      <c r="P234" s="11">
        <f t="shared" si="6"/>
        <v>0</v>
      </c>
      <c r="Q234" s="11"/>
      <c r="R234" s="11"/>
      <c r="S234" s="11">
        <f t="shared" si="5"/>
        <v>0</v>
      </c>
      <c r="T234" s="155" t="e">
        <f>#REF!</f>
        <v>#REF!</v>
      </c>
      <c r="U234" s="155" t="e">
        <f>#REF!</f>
        <v>#REF!</v>
      </c>
      <c r="V234" s="155" t="e">
        <f>#REF!</f>
        <v>#REF!</v>
      </c>
      <c r="W234" s="11"/>
      <c r="X234" s="11"/>
      <c r="Y234" s="11"/>
      <c r="Z234" s="11"/>
      <c r="AA234" s="154" t="e">
        <f>#REF!</f>
        <v>#REF!</v>
      </c>
      <c r="AB234" s="11"/>
      <c r="AC234" s="11"/>
      <c r="AD234" s="11"/>
      <c r="AE234" s="11" t="e">
        <f>#REF!</f>
        <v>#REF!</v>
      </c>
      <c r="AF234" s="11" t="e">
        <f>#REF!</f>
        <v>#REF!</v>
      </c>
      <c r="AG234" s="11" t="e">
        <f>#REF!</f>
        <v>#REF!</v>
      </c>
      <c r="AH234" s="11" t="e">
        <f>#REF!</f>
        <v>#REF!</v>
      </c>
      <c r="AI234" s="11" t="e">
        <f>#REF!</f>
        <v>#REF!</v>
      </c>
      <c r="AJ234" s="11" t="e">
        <f>#REF!</f>
        <v>#REF!</v>
      </c>
      <c r="AK234" s="11" t="e">
        <f>#REF!</f>
        <v>#REF!</v>
      </c>
      <c r="AL234" s="11" t="e">
        <f>#REF!</f>
        <v>#REF!</v>
      </c>
      <c r="AM234" s="11" t="e">
        <f>#REF!</f>
        <v>#REF!</v>
      </c>
      <c r="AN234" s="11" t="e">
        <f>#REF!</f>
        <v>#REF!</v>
      </c>
      <c r="AO234" s="11" t="e">
        <f>#REF!</f>
        <v>#REF!</v>
      </c>
      <c r="AP234" s="11" t="e">
        <f>#REF!</f>
        <v>#REF!</v>
      </c>
    </row>
    <row r="235" spans="1:42" x14ac:dyDescent="0.25">
      <c r="A235" s="154" t="e">
        <f>#REF!</f>
        <v>#REF!</v>
      </c>
      <c r="B235" s="154" t="e">
        <f>#REF!</f>
        <v>#REF!</v>
      </c>
      <c r="C235" s="154" t="e">
        <f>#REF!</f>
        <v>#REF!</v>
      </c>
      <c r="D235" s="154" t="e">
        <f>#REF!</f>
        <v>#REF!</v>
      </c>
      <c r="E235" s="154" t="e">
        <f>#REF!</f>
        <v>#REF!</v>
      </c>
      <c r="F235" s="154" t="e">
        <f>#REF!</f>
        <v>#REF!</v>
      </c>
      <c r="G235" s="154" t="e">
        <f>#REF!</f>
        <v>#REF!</v>
      </c>
      <c r="H235" s="154" t="e">
        <f>#REF!</f>
        <v>#REF!</v>
      </c>
      <c r="I235" s="11"/>
      <c r="J235" s="11"/>
      <c r="K235" s="11"/>
      <c r="L235" s="11"/>
      <c r="M235" s="11"/>
      <c r="N235" s="154" t="e">
        <f t="shared" si="6"/>
        <v>#REF!</v>
      </c>
      <c r="O235" s="11">
        <f t="shared" si="6"/>
        <v>0</v>
      </c>
      <c r="P235" s="11">
        <f t="shared" si="6"/>
        <v>0</v>
      </c>
      <c r="Q235" s="11"/>
      <c r="R235" s="11"/>
      <c r="S235" s="11">
        <f t="shared" si="5"/>
        <v>0</v>
      </c>
      <c r="T235" s="155" t="e">
        <f>#REF!</f>
        <v>#REF!</v>
      </c>
      <c r="U235" s="155" t="e">
        <f>#REF!</f>
        <v>#REF!</v>
      </c>
      <c r="V235" s="155" t="e">
        <f>#REF!</f>
        <v>#REF!</v>
      </c>
      <c r="W235" s="11"/>
      <c r="X235" s="11"/>
      <c r="Y235" s="11"/>
      <c r="Z235" s="11"/>
      <c r="AA235" s="154" t="e">
        <f>#REF!</f>
        <v>#REF!</v>
      </c>
      <c r="AB235" s="11"/>
      <c r="AC235" s="11"/>
      <c r="AD235" s="11"/>
      <c r="AE235" s="11" t="e">
        <f>#REF!</f>
        <v>#REF!</v>
      </c>
      <c r="AF235" s="11" t="e">
        <f>#REF!</f>
        <v>#REF!</v>
      </c>
      <c r="AG235" s="11" t="e">
        <f>#REF!</f>
        <v>#REF!</v>
      </c>
      <c r="AH235" s="11" t="e">
        <f>#REF!</f>
        <v>#REF!</v>
      </c>
      <c r="AI235" s="11" t="e">
        <f>#REF!</f>
        <v>#REF!</v>
      </c>
      <c r="AJ235" s="11" t="e">
        <f>#REF!</f>
        <v>#REF!</v>
      </c>
      <c r="AK235" s="11" t="e">
        <f>#REF!</f>
        <v>#REF!</v>
      </c>
      <c r="AL235" s="11" t="e">
        <f>#REF!</f>
        <v>#REF!</v>
      </c>
      <c r="AM235" s="11" t="e">
        <f>#REF!</f>
        <v>#REF!</v>
      </c>
      <c r="AN235" s="11" t="e">
        <f>#REF!</f>
        <v>#REF!</v>
      </c>
      <c r="AO235" s="11" t="e">
        <f>#REF!</f>
        <v>#REF!</v>
      </c>
      <c r="AP235" s="11" t="e">
        <f>#REF!</f>
        <v>#REF!</v>
      </c>
    </row>
    <row r="236" spans="1:42" x14ac:dyDescent="0.25">
      <c r="A236" s="154" t="e">
        <f>#REF!</f>
        <v>#REF!</v>
      </c>
      <c r="B236" s="154" t="e">
        <f>#REF!</f>
        <v>#REF!</v>
      </c>
      <c r="C236" s="154" t="e">
        <f>#REF!</f>
        <v>#REF!</v>
      </c>
      <c r="D236" s="154" t="e">
        <f>#REF!</f>
        <v>#REF!</v>
      </c>
      <c r="E236" s="154" t="e">
        <f>#REF!</f>
        <v>#REF!</v>
      </c>
      <c r="F236" s="154" t="e">
        <f>#REF!</f>
        <v>#REF!</v>
      </c>
      <c r="G236" s="154" t="e">
        <f>#REF!</f>
        <v>#REF!</v>
      </c>
      <c r="H236" s="154" t="e">
        <f>#REF!</f>
        <v>#REF!</v>
      </c>
      <c r="I236" s="11"/>
      <c r="J236" s="11"/>
      <c r="K236" s="11"/>
      <c r="L236" s="11"/>
      <c r="M236" s="11"/>
      <c r="N236" s="154" t="e">
        <f t="shared" si="6"/>
        <v>#REF!</v>
      </c>
      <c r="O236" s="11">
        <f t="shared" si="6"/>
        <v>0</v>
      </c>
      <c r="P236" s="11">
        <f t="shared" si="6"/>
        <v>0</v>
      </c>
      <c r="Q236" s="11"/>
      <c r="R236" s="11"/>
      <c r="S236" s="11">
        <f t="shared" si="5"/>
        <v>0</v>
      </c>
      <c r="T236" s="155" t="e">
        <f>#REF!</f>
        <v>#REF!</v>
      </c>
      <c r="U236" s="155" t="e">
        <f>#REF!</f>
        <v>#REF!</v>
      </c>
      <c r="V236" s="155" t="e">
        <f>#REF!</f>
        <v>#REF!</v>
      </c>
      <c r="W236" s="11"/>
      <c r="X236" s="11"/>
      <c r="Y236" s="11"/>
      <c r="Z236" s="11"/>
      <c r="AA236" s="154" t="e">
        <f>#REF!</f>
        <v>#REF!</v>
      </c>
      <c r="AB236" s="11"/>
      <c r="AC236" s="11"/>
      <c r="AD236" s="11"/>
      <c r="AE236" s="11" t="e">
        <f>#REF!</f>
        <v>#REF!</v>
      </c>
      <c r="AF236" s="11" t="e">
        <f>#REF!</f>
        <v>#REF!</v>
      </c>
      <c r="AG236" s="11" t="e">
        <f>#REF!</f>
        <v>#REF!</v>
      </c>
      <c r="AH236" s="11" t="e">
        <f>#REF!</f>
        <v>#REF!</v>
      </c>
      <c r="AI236" s="11" t="e">
        <f>#REF!</f>
        <v>#REF!</v>
      </c>
      <c r="AJ236" s="11" t="e">
        <f>#REF!</f>
        <v>#REF!</v>
      </c>
      <c r="AK236" s="11" t="e">
        <f>#REF!</f>
        <v>#REF!</v>
      </c>
      <c r="AL236" s="11" t="e">
        <f>#REF!</f>
        <v>#REF!</v>
      </c>
      <c r="AM236" s="11" t="e">
        <f>#REF!</f>
        <v>#REF!</v>
      </c>
      <c r="AN236" s="11" t="e">
        <f>#REF!</f>
        <v>#REF!</v>
      </c>
      <c r="AO236" s="11" t="e">
        <f>#REF!</f>
        <v>#REF!</v>
      </c>
      <c r="AP236" s="11" t="e">
        <f>#REF!</f>
        <v>#REF!</v>
      </c>
    </row>
    <row r="237" spans="1:42" x14ac:dyDescent="0.25">
      <c r="A237" s="154" t="e">
        <f>#REF!</f>
        <v>#REF!</v>
      </c>
      <c r="B237" s="154" t="e">
        <f>#REF!</f>
        <v>#REF!</v>
      </c>
      <c r="C237" s="154" t="e">
        <f>#REF!</f>
        <v>#REF!</v>
      </c>
      <c r="D237" s="154" t="e">
        <f>#REF!</f>
        <v>#REF!</v>
      </c>
      <c r="E237" s="154" t="e">
        <f>#REF!</f>
        <v>#REF!</v>
      </c>
      <c r="F237" s="154" t="e">
        <f>#REF!</f>
        <v>#REF!</v>
      </c>
      <c r="G237" s="154" t="e">
        <f>#REF!</f>
        <v>#REF!</v>
      </c>
      <c r="H237" s="154" t="e">
        <f>#REF!</f>
        <v>#REF!</v>
      </c>
      <c r="I237" s="11"/>
      <c r="J237" s="11"/>
      <c r="K237" s="11"/>
      <c r="L237" s="11"/>
      <c r="M237" s="11"/>
      <c r="N237" s="154" t="e">
        <f t="shared" si="6"/>
        <v>#REF!</v>
      </c>
      <c r="O237" s="11">
        <f t="shared" si="6"/>
        <v>0</v>
      </c>
      <c r="P237" s="11">
        <f t="shared" si="6"/>
        <v>0</v>
      </c>
      <c r="Q237" s="11"/>
      <c r="R237" s="11"/>
      <c r="S237" s="11">
        <f t="shared" si="5"/>
        <v>0</v>
      </c>
      <c r="T237" s="155" t="e">
        <f>#REF!</f>
        <v>#REF!</v>
      </c>
      <c r="U237" s="155" t="e">
        <f>#REF!</f>
        <v>#REF!</v>
      </c>
      <c r="V237" s="155" t="e">
        <f>#REF!</f>
        <v>#REF!</v>
      </c>
      <c r="W237" s="11"/>
      <c r="X237" s="11"/>
      <c r="Y237" s="11"/>
      <c r="Z237" s="11"/>
      <c r="AA237" s="154" t="e">
        <f>#REF!</f>
        <v>#REF!</v>
      </c>
      <c r="AB237" s="11"/>
      <c r="AC237" s="11"/>
      <c r="AD237" s="11"/>
      <c r="AE237" s="11" t="e">
        <f>#REF!</f>
        <v>#REF!</v>
      </c>
      <c r="AF237" s="11" t="e">
        <f>#REF!</f>
        <v>#REF!</v>
      </c>
      <c r="AG237" s="11" t="e">
        <f>#REF!</f>
        <v>#REF!</v>
      </c>
      <c r="AH237" s="11" t="e">
        <f>#REF!</f>
        <v>#REF!</v>
      </c>
      <c r="AI237" s="11" t="e">
        <f>#REF!</f>
        <v>#REF!</v>
      </c>
      <c r="AJ237" s="11" t="e">
        <f>#REF!</f>
        <v>#REF!</v>
      </c>
      <c r="AK237" s="11" t="e">
        <f>#REF!</f>
        <v>#REF!</v>
      </c>
      <c r="AL237" s="11" t="e">
        <f>#REF!</f>
        <v>#REF!</v>
      </c>
      <c r="AM237" s="11" t="e">
        <f>#REF!</f>
        <v>#REF!</v>
      </c>
      <c r="AN237" s="11" t="e">
        <f>#REF!</f>
        <v>#REF!</v>
      </c>
      <c r="AO237" s="11" t="e">
        <f>#REF!</f>
        <v>#REF!</v>
      </c>
      <c r="AP237" s="11" t="e">
        <f>#REF!</f>
        <v>#REF!</v>
      </c>
    </row>
    <row r="238" spans="1:42" x14ac:dyDescent="0.25">
      <c r="A238" s="154" t="e">
        <f>#REF!</f>
        <v>#REF!</v>
      </c>
      <c r="B238" s="154" t="e">
        <f>#REF!</f>
        <v>#REF!</v>
      </c>
      <c r="C238" s="154" t="e">
        <f>#REF!</f>
        <v>#REF!</v>
      </c>
      <c r="D238" s="154" t="e">
        <f>#REF!</f>
        <v>#REF!</v>
      </c>
      <c r="E238" s="154" t="e">
        <f>#REF!</f>
        <v>#REF!</v>
      </c>
      <c r="F238" s="154" t="e">
        <f>#REF!</f>
        <v>#REF!</v>
      </c>
      <c r="G238" s="154" t="e">
        <f>#REF!</f>
        <v>#REF!</v>
      </c>
      <c r="H238" s="154" t="e">
        <f>#REF!</f>
        <v>#REF!</v>
      </c>
      <c r="I238" s="11"/>
      <c r="J238" s="11"/>
      <c r="K238" s="11"/>
      <c r="L238" s="11"/>
      <c r="M238" s="11"/>
      <c r="N238" s="154" t="e">
        <f t="shared" si="6"/>
        <v>#REF!</v>
      </c>
      <c r="O238" s="11">
        <f t="shared" si="6"/>
        <v>0</v>
      </c>
      <c r="P238" s="11">
        <f t="shared" si="6"/>
        <v>0</v>
      </c>
      <c r="Q238" s="11"/>
      <c r="R238" s="11"/>
      <c r="S238" s="11">
        <f t="shared" si="5"/>
        <v>0</v>
      </c>
      <c r="T238" s="155" t="e">
        <f>#REF!</f>
        <v>#REF!</v>
      </c>
      <c r="U238" s="155" t="e">
        <f>#REF!</f>
        <v>#REF!</v>
      </c>
      <c r="V238" s="155" t="e">
        <f>#REF!</f>
        <v>#REF!</v>
      </c>
      <c r="W238" s="11"/>
      <c r="X238" s="11"/>
      <c r="Y238" s="11"/>
      <c r="Z238" s="11"/>
      <c r="AA238" s="154" t="e">
        <f>#REF!</f>
        <v>#REF!</v>
      </c>
      <c r="AB238" s="11"/>
      <c r="AC238" s="11"/>
      <c r="AD238" s="11"/>
      <c r="AE238" s="11" t="e">
        <f>#REF!</f>
        <v>#REF!</v>
      </c>
      <c r="AF238" s="11" t="e">
        <f>#REF!</f>
        <v>#REF!</v>
      </c>
      <c r="AG238" s="11" t="e">
        <f>#REF!</f>
        <v>#REF!</v>
      </c>
      <c r="AH238" s="11" t="e">
        <f>#REF!</f>
        <v>#REF!</v>
      </c>
      <c r="AI238" s="11" t="e">
        <f>#REF!</f>
        <v>#REF!</v>
      </c>
      <c r="AJ238" s="11" t="e">
        <f>#REF!</f>
        <v>#REF!</v>
      </c>
      <c r="AK238" s="11" t="e">
        <f>#REF!</f>
        <v>#REF!</v>
      </c>
      <c r="AL238" s="11" t="e">
        <f>#REF!</f>
        <v>#REF!</v>
      </c>
      <c r="AM238" s="11" t="e">
        <f>#REF!</f>
        <v>#REF!</v>
      </c>
      <c r="AN238" s="11" t="e">
        <f>#REF!</f>
        <v>#REF!</v>
      </c>
      <c r="AO238" s="11" t="e">
        <f>#REF!</f>
        <v>#REF!</v>
      </c>
      <c r="AP238" s="11" t="e">
        <f>#REF!</f>
        <v>#REF!</v>
      </c>
    </row>
    <row r="239" spans="1:42" x14ac:dyDescent="0.25">
      <c r="A239" s="154" t="e">
        <f>#REF!</f>
        <v>#REF!</v>
      </c>
      <c r="B239" s="154" t="e">
        <f>#REF!</f>
        <v>#REF!</v>
      </c>
      <c r="C239" s="154" t="e">
        <f>#REF!</f>
        <v>#REF!</v>
      </c>
      <c r="D239" s="154" t="e">
        <f>#REF!</f>
        <v>#REF!</v>
      </c>
      <c r="E239" s="154" t="e">
        <f>#REF!</f>
        <v>#REF!</v>
      </c>
      <c r="F239" s="154" t="e">
        <f>#REF!</f>
        <v>#REF!</v>
      </c>
      <c r="G239" s="154" t="e">
        <f>#REF!</f>
        <v>#REF!</v>
      </c>
      <c r="H239" s="154" t="e">
        <f>#REF!</f>
        <v>#REF!</v>
      </c>
      <c r="I239" s="11"/>
      <c r="J239" s="11"/>
      <c r="K239" s="11"/>
      <c r="L239" s="11"/>
      <c r="M239" s="11"/>
      <c r="N239" s="154" t="e">
        <f t="shared" si="6"/>
        <v>#REF!</v>
      </c>
      <c r="O239" s="11">
        <f t="shared" si="6"/>
        <v>0</v>
      </c>
      <c r="P239" s="11">
        <f t="shared" si="6"/>
        <v>0</v>
      </c>
      <c r="Q239" s="11"/>
      <c r="R239" s="11"/>
      <c r="S239" s="11">
        <f t="shared" si="5"/>
        <v>0</v>
      </c>
      <c r="T239" s="155" t="e">
        <f>#REF!</f>
        <v>#REF!</v>
      </c>
      <c r="U239" s="155" t="e">
        <f>#REF!</f>
        <v>#REF!</v>
      </c>
      <c r="V239" s="155" t="e">
        <f>#REF!</f>
        <v>#REF!</v>
      </c>
      <c r="W239" s="11"/>
      <c r="X239" s="11"/>
      <c r="Y239" s="11"/>
      <c r="Z239" s="11"/>
      <c r="AA239" s="154" t="e">
        <f>#REF!</f>
        <v>#REF!</v>
      </c>
      <c r="AB239" s="11"/>
      <c r="AC239" s="11"/>
      <c r="AD239" s="11"/>
      <c r="AE239" s="11" t="e">
        <f>#REF!</f>
        <v>#REF!</v>
      </c>
      <c r="AF239" s="11" t="e">
        <f>#REF!</f>
        <v>#REF!</v>
      </c>
      <c r="AG239" s="11" t="e">
        <f>#REF!</f>
        <v>#REF!</v>
      </c>
      <c r="AH239" s="11" t="e">
        <f>#REF!</f>
        <v>#REF!</v>
      </c>
      <c r="AI239" s="11" t="e">
        <f>#REF!</f>
        <v>#REF!</v>
      </c>
      <c r="AJ239" s="11" t="e">
        <f>#REF!</f>
        <v>#REF!</v>
      </c>
      <c r="AK239" s="11" t="e">
        <f>#REF!</f>
        <v>#REF!</v>
      </c>
      <c r="AL239" s="11" t="e">
        <f>#REF!</f>
        <v>#REF!</v>
      </c>
      <c r="AM239" s="11" t="e">
        <f>#REF!</f>
        <v>#REF!</v>
      </c>
      <c r="AN239" s="11" t="e">
        <f>#REF!</f>
        <v>#REF!</v>
      </c>
      <c r="AO239" s="11" t="e">
        <f>#REF!</f>
        <v>#REF!</v>
      </c>
      <c r="AP239" s="11" t="e">
        <f>#REF!</f>
        <v>#REF!</v>
      </c>
    </row>
    <row r="240" spans="1:42" x14ac:dyDescent="0.25">
      <c r="A240" s="154" t="e">
        <f>#REF!</f>
        <v>#REF!</v>
      </c>
      <c r="B240" s="154" t="e">
        <f>#REF!</f>
        <v>#REF!</v>
      </c>
      <c r="C240" s="154" t="e">
        <f>#REF!</f>
        <v>#REF!</v>
      </c>
      <c r="D240" s="154" t="e">
        <f>#REF!</f>
        <v>#REF!</v>
      </c>
      <c r="E240" s="154" t="e">
        <f>#REF!</f>
        <v>#REF!</v>
      </c>
      <c r="F240" s="154" t="e">
        <f>#REF!</f>
        <v>#REF!</v>
      </c>
      <c r="G240" s="154" t="e">
        <f>#REF!</f>
        <v>#REF!</v>
      </c>
      <c r="H240" s="154" t="e">
        <f>#REF!</f>
        <v>#REF!</v>
      </c>
      <c r="I240" s="11"/>
      <c r="J240" s="11"/>
      <c r="K240" s="11"/>
      <c r="L240" s="11"/>
      <c r="M240" s="11"/>
      <c r="N240" s="154" t="e">
        <f t="shared" si="6"/>
        <v>#REF!</v>
      </c>
      <c r="O240" s="11">
        <f t="shared" si="6"/>
        <v>0</v>
      </c>
      <c r="P240" s="11">
        <f t="shared" si="6"/>
        <v>0</v>
      </c>
      <c r="Q240" s="11"/>
      <c r="R240" s="11"/>
      <c r="S240" s="11">
        <f t="shared" si="5"/>
        <v>0</v>
      </c>
      <c r="T240" s="155" t="e">
        <f>#REF!</f>
        <v>#REF!</v>
      </c>
      <c r="U240" s="155" t="e">
        <f>#REF!</f>
        <v>#REF!</v>
      </c>
      <c r="V240" s="155" t="e">
        <f>#REF!</f>
        <v>#REF!</v>
      </c>
      <c r="W240" s="11"/>
      <c r="X240" s="11"/>
      <c r="Y240" s="11"/>
      <c r="Z240" s="11"/>
      <c r="AA240" s="154" t="e">
        <f>#REF!</f>
        <v>#REF!</v>
      </c>
      <c r="AB240" s="11"/>
      <c r="AC240" s="11"/>
      <c r="AD240" s="11"/>
      <c r="AE240" s="11" t="e">
        <f>#REF!</f>
        <v>#REF!</v>
      </c>
      <c r="AF240" s="11" t="e">
        <f>#REF!</f>
        <v>#REF!</v>
      </c>
      <c r="AG240" s="11" t="e">
        <f>#REF!</f>
        <v>#REF!</v>
      </c>
      <c r="AH240" s="11" t="e">
        <f>#REF!</f>
        <v>#REF!</v>
      </c>
      <c r="AI240" s="11" t="e">
        <f>#REF!</f>
        <v>#REF!</v>
      </c>
      <c r="AJ240" s="11" t="e">
        <f>#REF!</f>
        <v>#REF!</v>
      </c>
      <c r="AK240" s="11" t="e">
        <f>#REF!</f>
        <v>#REF!</v>
      </c>
      <c r="AL240" s="11" t="e">
        <f>#REF!</f>
        <v>#REF!</v>
      </c>
      <c r="AM240" s="11" t="e">
        <f>#REF!</f>
        <v>#REF!</v>
      </c>
      <c r="AN240" s="11" t="e">
        <f>#REF!</f>
        <v>#REF!</v>
      </c>
      <c r="AO240" s="11" t="e">
        <f>#REF!</f>
        <v>#REF!</v>
      </c>
      <c r="AP240" s="11" t="e">
        <f>#REF!</f>
        <v>#REF!</v>
      </c>
    </row>
    <row r="241" spans="1:42" x14ac:dyDescent="0.25">
      <c r="A241" s="154" t="e">
        <f>#REF!</f>
        <v>#REF!</v>
      </c>
      <c r="B241" s="154" t="e">
        <f>#REF!</f>
        <v>#REF!</v>
      </c>
      <c r="C241" s="154" t="e">
        <f>#REF!</f>
        <v>#REF!</v>
      </c>
      <c r="D241" s="154" t="e">
        <f>#REF!</f>
        <v>#REF!</v>
      </c>
      <c r="E241" s="154" t="e">
        <f>#REF!</f>
        <v>#REF!</v>
      </c>
      <c r="F241" s="154" t="e">
        <f>#REF!</f>
        <v>#REF!</v>
      </c>
      <c r="G241" s="154" t="e">
        <f>#REF!</f>
        <v>#REF!</v>
      </c>
      <c r="H241" s="154" t="e">
        <f>#REF!</f>
        <v>#REF!</v>
      </c>
      <c r="I241" s="11"/>
      <c r="J241" s="11"/>
      <c r="K241" s="11"/>
      <c r="L241" s="11"/>
      <c r="M241" s="11"/>
      <c r="N241" s="154" t="e">
        <f t="shared" si="6"/>
        <v>#REF!</v>
      </c>
      <c r="O241" s="11">
        <f t="shared" si="6"/>
        <v>0</v>
      </c>
      <c r="P241" s="11">
        <f t="shared" si="6"/>
        <v>0</v>
      </c>
      <c r="Q241" s="11"/>
      <c r="R241" s="11"/>
      <c r="S241" s="11">
        <f t="shared" si="5"/>
        <v>0</v>
      </c>
      <c r="T241" s="155" t="e">
        <f>#REF!</f>
        <v>#REF!</v>
      </c>
      <c r="U241" s="155" t="e">
        <f>#REF!</f>
        <v>#REF!</v>
      </c>
      <c r="V241" s="155" t="e">
        <f>#REF!</f>
        <v>#REF!</v>
      </c>
      <c r="W241" s="11"/>
      <c r="X241" s="11"/>
      <c r="Y241" s="11"/>
      <c r="Z241" s="11"/>
      <c r="AA241" s="154" t="e">
        <f>#REF!</f>
        <v>#REF!</v>
      </c>
      <c r="AB241" s="11"/>
      <c r="AC241" s="11"/>
      <c r="AD241" s="11"/>
      <c r="AE241" s="11" t="e">
        <f>#REF!</f>
        <v>#REF!</v>
      </c>
      <c r="AF241" s="11" t="e">
        <f>#REF!</f>
        <v>#REF!</v>
      </c>
      <c r="AG241" s="11" t="e">
        <f>#REF!</f>
        <v>#REF!</v>
      </c>
      <c r="AH241" s="11" t="e">
        <f>#REF!</f>
        <v>#REF!</v>
      </c>
      <c r="AI241" s="11" t="e">
        <f>#REF!</f>
        <v>#REF!</v>
      </c>
      <c r="AJ241" s="11" t="e">
        <f>#REF!</f>
        <v>#REF!</v>
      </c>
      <c r="AK241" s="11" t="e">
        <f>#REF!</f>
        <v>#REF!</v>
      </c>
      <c r="AL241" s="11" t="e">
        <f>#REF!</f>
        <v>#REF!</v>
      </c>
      <c r="AM241" s="11" t="e">
        <f>#REF!</f>
        <v>#REF!</v>
      </c>
      <c r="AN241" s="11" t="e">
        <f>#REF!</f>
        <v>#REF!</v>
      </c>
      <c r="AO241" s="11" t="e">
        <f>#REF!</f>
        <v>#REF!</v>
      </c>
      <c r="AP241" s="11" t="e">
        <f>#REF!</f>
        <v>#REF!</v>
      </c>
    </row>
    <row r="242" spans="1:42" x14ac:dyDescent="0.25">
      <c r="A242" s="154" t="e">
        <f>#REF!</f>
        <v>#REF!</v>
      </c>
      <c r="B242" s="154" t="e">
        <f>#REF!</f>
        <v>#REF!</v>
      </c>
      <c r="C242" s="154" t="e">
        <f>#REF!</f>
        <v>#REF!</v>
      </c>
      <c r="D242" s="154" t="e">
        <f>#REF!</f>
        <v>#REF!</v>
      </c>
      <c r="E242" s="154" t="e">
        <f>#REF!</f>
        <v>#REF!</v>
      </c>
      <c r="F242" s="154" t="e">
        <f>#REF!</f>
        <v>#REF!</v>
      </c>
      <c r="G242" s="154" t="e">
        <f>#REF!</f>
        <v>#REF!</v>
      </c>
      <c r="H242" s="154" t="e">
        <f>#REF!</f>
        <v>#REF!</v>
      </c>
      <c r="I242" s="11"/>
      <c r="J242" s="11"/>
      <c r="K242" s="11"/>
      <c r="L242" s="11"/>
      <c r="M242" s="11"/>
      <c r="N242" s="154" t="e">
        <f t="shared" si="6"/>
        <v>#REF!</v>
      </c>
      <c r="O242" s="11">
        <f t="shared" si="6"/>
        <v>0</v>
      </c>
      <c r="P242" s="11">
        <f t="shared" si="6"/>
        <v>0</v>
      </c>
      <c r="Q242" s="11"/>
      <c r="R242" s="11"/>
      <c r="S242" s="11">
        <f t="shared" si="5"/>
        <v>0</v>
      </c>
      <c r="T242" s="155" t="e">
        <f>#REF!</f>
        <v>#REF!</v>
      </c>
      <c r="U242" s="155" t="e">
        <f>#REF!</f>
        <v>#REF!</v>
      </c>
      <c r="V242" s="155" t="e">
        <f>#REF!</f>
        <v>#REF!</v>
      </c>
      <c r="W242" s="11"/>
      <c r="X242" s="11"/>
      <c r="Y242" s="11"/>
      <c r="Z242" s="11"/>
      <c r="AA242" s="154" t="e">
        <f>#REF!</f>
        <v>#REF!</v>
      </c>
      <c r="AB242" s="11"/>
      <c r="AC242" s="11"/>
      <c r="AD242" s="11"/>
      <c r="AE242" s="11" t="e">
        <f>#REF!</f>
        <v>#REF!</v>
      </c>
      <c r="AF242" s="11" t="e">
        <f>#REF!</f>
        <v>#REF!</v>
      </c>
      <c r="AG242" s="11" t="e">
        <f>#REF!</f>
        <v>#REF!</v>
      </c>
      <c r="AH242" s="11" t="e">
        <f>#REF!</f>
        <v>#REF!</v>
      </c>
      <c r="AI242" s="11" t="e">
        <f>#REF!</f>
        <v>#REF!</v>
      </c>
      <c r="AJ242" s="11" t="e">
        <f>#REF!</f>
        <v>#REF!</v>
      </c>
      <c r="AK242" s="11" t="e">
        <f>#REF!</f>
        <v>#REF!</v>
      </c>
      <c r="AL242" s="11" t="e">
        <f>#REF!</f>
        <v>#REF!</v>
      </c>
      <c r="AM242" s="11" t="e">
        <f>#REF!</f>
        <v>#REF!</v>
      </c>
      <c r="AN242" s="11" t="e">
        <f>#REF!</f>
        <v>#REF!</v>
      </c>
      <c r="AO242" s="11" t="e">
        <f>#REF!</f>
        <v>#REF!</v>
      </c>
      <c r="AP242" s="11" t="e">
        <f>#REF!</f>
        <v>#REF!</v>
      </c>
    </row>
    <row r="243" spans="1:42" x14ac:dyDescent="0.25">
      <c r="A243" s="154" t="e">
        <f>#REF!</f>
        <v>#REF!</v>
      </c>
      <c r="B243" s="154" t="e">
        <f>#REF!</f>
        <v>#REF!</v>
      </c>
      <c r="C243" s="154" t="e">
        <f>#REF!</f>
        <v>#REF!</v>
      </c>
      <c r="D243" s="154" t="e">
        <f>#REF!</f>
        <v>#REF!</v>
      </c>
      <c r="E243" s="154" t="e">
        <f>#REF!</f>
        <v>#REF!</v>
      </c>
      <c r="F243" s="154" t="e">
        <f>#REF!</f>
        <v>#REF!</v>
      </c>
      <c r="G243" s="154" t="e">
        <f>#REF!</f>
        <v>#REF!</v>
      </c>
      <c r="H243" s="154" t="e">
        <f>#REF!</f>
        <v>#REF!</v>
      </c>
      <c r="I243" s="11"/>
      <c r="J243" s="11"/>
      <c r="K243" s="11"/>
      <c r="L243" s="11"/>
      <c r="M243" s="11"/>
      <c r="N243" s="154" t="e">
        <f t="shared" si="6"/>
        <v>#REF!</v>
      </c>
      <c r="O243" s="11">
        <f t="shared" si="6"/>
        <v>0</v>
      </c>
      <c r="P243" s="11">
        <f t="shared" si="6"/>
        <v>0</v>
      </c>
      <c r="Q243" s="11"/>
      <c r="R243" s="11"/>
      <c r="S243" s="11">
        <f t="shared" si="5"/>
        <v>0</v>
      </c>
      <c r="T243" s="155" t="e">
        <f>#REF!</f>
        <v>#REF!</v>
      </c>
      <c r="U243" s="155" t="e">
        <f>#REF!</f>
        <v>#REF!</v>
      </c>
      <c r="V243" s="155" t="e">
        <f>#REF!</f>
        <v>#REF!</v>
      </c>
      <c r="W243" s="11"/>
      <c r="X243" s="11"/>
      <c r="Y243" s="11"/>
      <c r="Z243" s="11"/>
      <c r="AA243" s="154" t="e">
        <f>#REF!</f>
        <v>#REF!</v>
      </c>
      <c r="AB243" s="11"/>
      <c r="AC243" s="11"/>
      <c r="AD243" s="11"/>
      <c r="AE243" s="11" t="e">
        <f>#REF!</f>
        <v>#REF!</v>
      </c>
      <c r="AF243" s="11" t="e">
        <f>#REF!</f>
        <v>#REF!</v>
      </c>
      <c r="AG243" s="11" t="e">
        <f>#REF!</f>
        <v>#REF!</v>
      </c>
      <c r="AH243" s="11" t="e">
        <f>#REF!</f>
        <v>#REF!</v>
      </c>
      <c r="AI243" s="11" t="e">
        <f>#REF!</f>
        <v>#REF!</v>
      </c>
      <c r="AJ243" s="11" t="e">
        <f>#REF!</f>
        <v>#REF!</v>
      </c>
      <c r="AK243" s="11" t="e">
        <f>#REF!</f>
        <v>#REF!</v>
      </c>
      <c r="AL243" s="11" t="e">
        <f>#REF!</f>
        <v>#REF!</v>
      </c>
      <c r="AM243" s="11" t="e">
        <f>#REF!</f>
        <v>#REF!</v>
      </c>
      <c r="AN243" s="11" t="e">
        <f>#REF!</f>
        <v>#REF!</v>
      </c>
      <c r="AO243" s="11" t="e">
        <f>#REF!</f>
        <v>#REF!</v>
      </c>
      <c r="AP243" s="11" t="e">
        <f>#REF!</f>
        <v>#REF!</v>
      </c>
    </row>
    <row r="244" spans="1:42" x14ac:dyDescent="0.25">
      <c r="A244" s="154" t="e">
        <f>#REF!</f>
        <v>#REF!</v>
      </c>
      <c r="B244" s="154" t="e">
        <f>#REF!</f>
        <v>#REF!</v>
      </c>
      <c r="C244" s="154" t="e">
        <f>#REF!</f>
        <v>#REF!</v>
      </c>
      <c r="D244" s="154" t="e">
        <f>#REF!</f>
        <v>#REF!</v>
      </c>
      <c r="E244" s="154" t="e">
        <f>#REF!</f>
        <v>#REF!</v>
      </c>
      <c r="F244" s="154" t="e">
        <f>#REF!</f>
        <v>#REF!</v>
      </c>
      <c r="G244" s="154" t="e">
        <f>#REF!</f>
        <v>#REF!</v>
      </c>
      <c r="H244" s="154" t="e">
        <f>#REF!</f>
        <v>#REF!</v>
      </c>
      <c r="I244" s="11"/>
      <c r="J244" s="11"/>
      <c r="K244" s="11"/>
      <c r="L244" s="11"/>
      <c r="M244" s="11"/>
      <c r="N244" s="154" t="e">
        <f t="shared" si="6"/>
        <v>#REF!</v>
      </c>
      <c r="O244" s="11">
        <f t="shared" si="6"/>
        <v>0</v>
      </c>
      <c r="P244" s="11">
        <f t="shared" si="6"/>
        <v>0</v>
      </c>
      <c r="Q244" s="11"/>
      <c r="R244" s="11"/>
      <c r="S244" s="11">
        <f t="shared" si="5"/>
        <v>0</v>
      </c>
      <c r="T244" s="155" t="e">
        <f>#REF!</f>
        <v>#REF!</v>
      </c>
      <c r="U244" s="155" t="e">
        <f>#REF!</f>
        <v>#REF!</v>
      </c>
      <c r="V244" s="155" t="e">
        <f>#REF!</f>
        <v>#REF!</v>
      </c>
      <c r="W244" s="11"/>
      <c r="X244" s="11"/>
      <c r="Y244" s="11"/>
      <c r="Z244" s="11"/>
      <c r="AA244" s="154" t="e">
        <f>#REF!</f>
        <v>#REF!</v>
      </c>
      <c r="AB244" s="11"/>
      <c r="AC244" s="11"/>
      <c r="AD244" s="11"/>
      <c r="AE244" s="11" t="e">
        <f>#REF!</f>
        <v>#REF!</v>
      </c>
      <c r="AF244" s="11" t="e">
        <f>#REF!</f>
        <v>#REF!</v>
      </c>
      <c r="AG244" s="11" t="e">
        <f>#REF!</f>
        <v>#REF!</v>
      </c>
      <c r="AH244" s="11" t="e">
        <f>#REF!</f>
        <v>#REF!</v>
      </c>
      <c r="AI244" s="11" t="e">
        <f>#REF!</f>
        <v>#REF!</v>
      </c>
      <c r="AJ244" s="11" t="e">
        <f>#REF!</f>
        <v>#REF!</v>
      </c>
      <c r="AK244" s="11" t="e">
        <f>#REF!</f>
        <v>#REF!</v>
      </c>
      <c r="AL244" s="11" t="e">
        <f>#REF!</f>
        <v>#REF!</v>
      </c>
      <c r="AM244" s="11" t="e">
        <f>#REF!</f>
        <v>#REF!</v>
      </c>
      <c r="AN244" s="11" t="e">
        <f>#REF!</f>
        <v>#REF!</v>
      </c>
      <c r="AO244" s="11" t="e">
        <f>#REF!</f>
        <v>#REF!</v>
      </c>
      <c r="AP244" s="11" t="e">
        <f>#REF!</f>
        <v>#REF!</v>
      </c>
    </row>
    <row r="245" spans="1:42" x14ac:dyDescent="0.25">
      <c r="A245" s="154" t="e">
        <f>#REF!</f>
        <v>#REF!</v>
      </c>
      <c r="B245" s="154" t="e">
        <f>#REF!</f>
        <v>#REF!</v>
      </c>
      <c r="C245" s="154" t="e">
        <f>#REF!</f>
        <v>#REF!</v>
      </c>
      <c r="D245" s="154" t="e">
        <f>#REF!</f>
        <v>#REF!</v>
      </c>
      <c r="E245" s="154" t="e">
        <f>#REF!</f>
        <v>#REF!</v>
      </c>
      <c r="F245" s="154" t="e">
        <f>#REF!</f>
        <v>#REF!</v>
      </c>
      <c r="G245" s="154" t="e">
        <f>#REF!</f>
        <v>#REF!</v>
      </c>
      <c r="H245" s="154" t="e">
        <f>#REF!</f>
        <v>#REF!</v>
      </c>
      <c r="I245" s="11"/>
      <c r="J245" s="11"/>
      <c r="K245" s="11"/>
      <c r="L245" s="11"/>
      <c r="M245" s="11"/>
      <c r="N245" s="154" t="e">
        <f t="shared" si="6"/>
        <v>#REF!</v>
      </c>
      <c r="O245" s="11">
        <f t="shared" si="6"/>
        <v>0</v>
      </c>
      <c r="P245" s="11">
        <f t="shared" si="6"/>
        <v>0</v>
      </c>
      <c r="Q245" s="11"/>
      <c r="R245" s="11"/>
      <c r="S245" s="11">
        <f t="shared" si="5"/>
        <v>0</v>
      </c>
      <c r="T245" s="155" t="e">
        <f>#REF!</f>
        <v>#REF!</v>
      </c>
      <c r="U245" s="155" t="e">
        <f>#REF!</f>
        <v>#REF!</v>
      </c>
      <c r="V245" s="155" t="e">
        <f>#REF!</f>
        <v>#REF!</v>
      </c>
      <c r="W245" s="11"/>
      <c r="X245" s="11"/>
      <c r="Y245" s="11"/>
      <c r="Z245" s="11"/>
      <c r="AA245" s="154" t="e">
        <f>#REF!</f>
        <v>#REF!</v>
      </c>
      <c r="AB245" s="11"/>
      <c r="AC245" s="11"/>
      <c r="AD245" s="11"/>
      <c r="AE245" s="11" t="e">
        <f>#REF!</f>
        <v>#REF!</v>
      </c>
      <c r="AF245" s="11" t="e">
        <f>#REF!</f>
        <v>#REF!</v>
      </c>
      <c r="AG245" s="11" t="e">
        <f>#REF!</f>
        <v>#REF!</v>
      </c>
      <c r="AH245" s="11" t="e">
        <f>#REF!</f>
        <v>#REF!</v>
      </c>
      <c r="AI245" s="11" t="e">
        <f>#REF!</f>
        <v>#REF!</v>
      </c>
      <c r="AJ245" s="11" t="e">
        <f>#REF!</f>
        <v>#REF!</v>
      </c>
      <c r="AK245" s="11" t="e">
        <f>#REF!</f>
        <v>#REF!</v>
      </c>
      <c r="AL245" s="11" t="e">
        <f>#REF!</f>
        <v>#REF!</v>
      </c>
      <c r="AM245" s="11" t="e">
        <f>#REF!</f>
        <v>#REF!</v>
      </c>
      <c r="AN245" s="11" t="e">
        <f>#REF!</f>
        <v>#REF!</v>
      </c>
      <c r="AO245" s="11" t="e">
        <f>#REF!</f>
        <v>#REF!</v>
      </c>
      <c r="AP245" s="11" t="e">
        <f>#REF!</f>
        <v>#REF!</v>
      </c>
    </row>
    <row r="246" spans="1:42" x14ac:dyDescent="0.25">
      <c r="A246" s="154" t="e">
        <f>#REF!</f>
        <v>#REF!</v>
      </c>
      <c r="B246" s="154" t="e">
        <f>#REF!</f>
        <v>#REF!</v>
      </c>
      <c r="C246" s="154" t="e">
        <f>#REF!</f>
        <v>#REF!</v>
      </c>
      <c r="D246" s="154" t="e">
        <f>#REF!</f>
        <v>#REF!</v>
      </c>
      <c r="E246" s="154" t="e">
        <f>#REF!</f>
        <v>#REF!</v>
      </c>
      <c r="F246" s="154" t="e">
        <f>#REF!</f>
        <v>#REF!</v>
      </c>
      <c r="G246" s="154" t="e">
        <f>#REF!</f>
        <v>#REF!</v>
      </c>
      <c r="H246" s="154" t="e">
        <f>#REF!</f>
        <v>#REF!</v>
      </c>
      <c r="I246" s="11"/>
      <c r="J246" s="11"/>
      <c r="K246" s="11"/>
      <c r="L246" s="11"/>
      <c r="M246" s="11"/>
      <c r="N246" s="154" t="e">
        <f t="shared" si="6"/>
        <v>#REF!</v>
      </c>
      <c r="O246" s="11">
        <f t="shared" si="6"/>
        <v>0</v>
      </c>
      <c r="P246" s="11">
        <f t="shared" si="6"/>
        <v>0</v>
      </c>
      <c r="Q246" s="11"/>
      <c r="R246" s="11"/>
      <c r="S246" s="11">
        <f t="shared" si="5"/>
        <v>0</v>
      </c>
      <c r="T246" s="155" t="e">
        <f>#REF!</f>
        <v>#REF!</v>
      </c>
      <c r="U246" s="155" t="e">
        <f>#REF!</f>
        <v>#REF!</v>
      </c>
      <c r="V246" s="155" t="e">
        <f>#REF!</f>
        <v>#REF!</v>
      </c>
      <c r="W246" s="11"/>
      <c r="X246" s="11"/>
      <c r="Y246" s="11"/>
      <c r="Z246" s="11"/>
      <c r="AA246" s="154" t="e">
        <f>#REF!</f>
        <v>#REF!</v>
      </c>
      <c r="AB246" s="11"/>
      <c r="AC246" s="11"/>
      <c r="AD246" s="11"/>
      <c r="AE246" s="11" t="e">
        <f>#REF!</f>
        <v>#REF!</v>
      </c>
      <c r="AF246" s="11" t="e">
        <f>#REF!</f>
        <v>#REF!</v>
      </c>
      <c r="AG246" s="11" t="e">
        <f>#REF!</f>
        <v>#REF!</v>
      </c>
      <c r="AH246" s="11" t="e">
        <f>#REF!</f>
        <v>#REF!</v>
      </c>
      <c r="AI246" s="11" t="e">
        <f>#REF!</f>
        <v>#REF!</v>
      </c>
      <c r="AJ246" s="11" t="e">
        <f>#REF!</f>
        <v>#REF!</v>
      </c>
      <c r="AK246" s="11" t="e">
        <f>#REF!</f>
        <v>#REF!</v>
      </c>
      <c r="AL246" s="11" t="e">
        <f>#REF!</f>
        <v>#REF!</v>
      </c>
      <c r="AM246" s="11" t="e">
        <f>#REF!</f>
        <v>#REF!</v>
      </c>
      <c r="AN246" s="11" t="e">
        <f>#REF!</f>
        <v>#REF!</v>
      </c>
      <c r="AO246" s="11" t="e">
        <f>#REF!</f>
        <v>#REF!</v>
      </c>
      <c r="AP246" s="11" t="e">
        <f>#REF!</f>
        <v>#REF!</v>
      </c>
    </row>
    <row r="247" spans="1:42" x14ac:dyDescent="0.25">
      <c r="A247" s="154" t="e">
        <f>#REF!</f>
        <v>#REF!</v>
      </c>
      <c r="B247" s="154" t="e">
        <f>#REF!</f>
        <v>#REF!</v>
      </c>
      <c r="C247" s="154" t="e">
        <f>#REF!</f>
        <v>#REF!</v>
      </c>
      <c r="D247" s="154" t="e">
        <f>#REF!</f>
        <v>#REF!</v>
      </c>
      <c r="E247" s="154" t="e">
        <f>#REF!</f>
        <v>#REF!</v>
      </c>
      <c r="F247" s="154" t="e">
        <f>#REF!</f>
        <v>#REF!</v>
      </c>
      <c r="G247" s="154" t="e">
        <f>#REF!</f>
        <v>#REF!</v>
      </c>
      <c r="H247" s="154" t="e">
        <f>#REF!</f>
        <v>#REF!</v>
      </c>
      <c r="I247" s="11"/>
      <c r="J247" s="11"/>
      <c r="K247" s="11"/>
      <c r="L247" s="11"/>
      <c r="M247" s="11"/>
      <c r="N247" s="154" t="e">
        <f t="shared" si="6"/>
        <v>#REF!</v>
      </c>
      <c r="O247" s="11">
        <f t="shared" si="6"/>
        <v>0</v>
      </c>
      <c r="P247" s="11">
        <f t="shared" si="6"/>
        <v>0</v>
      </c>
      <c r="Q247" s="11"/>
      <c r="R247" s="11"/>
      <c r="S247" s="11">
        <f t="shared" si="5"/>
        <v>0</v>
      </c>
      <c r="T247" s="155" t="e">
        <f>#REF!</f>
        <v>#REF!</v>
      </c>
      <c r="U247" s="155" t="e">
        <f>#REF!</f>
        <v>#REF!</v>
      </c>
      <c r="V247" s="155" t="e">
        <f>#REF!</f>
        <v>#REF!</v>
      </c>
      <c r="W247" s="11"/>
      <c r="X247" s="11"/>
      <c r="Y247" s="11"/>
      <c r="Z247" s="11"/>
      <c r="AA247" s="154" t="e">
        <f>#REF!</f>
        <v>#REF!</v>
      </c>
      <c r="AB247" s="11"/>
      <c r="AC247" s="11"/>
      <c r="AD247" s="11"/>
      <c r="AE247" s="11" t="e">
        <f>#REF!</f>
        <v>#REF!</v>
      </c>
      <c r="AF247" s="11" t="e">
        <f>#REF!</f>
        <v>#REF!</v>
      </c>
      <c r="AG247" s="11" t="e">
        <f>#REF!</f>
        <v>#REF!</v>
      </c>
      <c r="AH247" s="11" t="e">
        <f>#REF!</f>
        <v>#REF!</v>
      </c>
      <c r="AI247" s="11" t="e">
        <f>#REF!</f>
        <v>#REF!</v>
      </c>
      <c r="AJ247" s="11" t="e">
        <f>#REF!</f>
        <v>#REF!</v>
      </c>
      <c r="AK247" s="11" t="e">
        <f>#REF!</f>
        <v>#REF!</v>
      </c>
      <c r="AL247" s="11" t="e">
        <f>#REF!</f>
        <v>#REF!</v>
      </c>
      <c r="AM247" s="11" t="e">
        <f>#REF!</f>
        <v>#REF!</v>
      </c>
      <c r="AN247" s="11" t="e">
        <f>#REF!</f>
        <v>#REF!</v>
      </c>
      <c r="AO247" s="11" t="e">
        <f>#REF!</f>
        <v>#REF!</v>
      </c>
      <c r="AP247" s="11" t="e">
        <f>#REF!</f>
        <v>#REF!</v>
      </c>
    </row>
    <row r="248" spans="1:42" x14ac:dyDescent="0.25">
      <c r="A248" s="154" t="e">
        <f>#REF!</f>
        <v>#REF!</v>
      </c>
      <c r="B248" s="154" t="e">
        <f>#REF!</f>
        <v>#REF!</v>
      </c>
      <c r="C248" s="154" t="e">
        <f>#REF!</f>
        <v>#REF!</v>
      </c>
      <c r="D248" s="154" t="e">
        <f>#REF!</f>
        <v>#REF!</v>
      </c>
      <c r="E248" s="154" t="e">
        <f>#REF!</f>
        <v>#REF!</v>
      </c>
      <c r="F248" s="154" t="e">
        <f>#REF!</f>
        <v>#REF!</v>
      </c>
      <c r="G248" s="154" t="e">
        <f>#REF!</f>
        <v>#REF!</v>
      </c>
      <c r="H248" s="154" t="e">
        <f>#REF!</f>
        <v>#REF!</v>
      </c>
      <c r="I248" s="11"/>
      <c r="J248" s="11"/>
      <c r="K248" s="11"/>
      <c r="L248" s="11"/>
      <c r="M248" s="11"/>
      <c r="N248" s="154" t="e">
        <f t="shared" si="6"/>
        <v>#REF!</v>
      </c>
      <c r="O248" s="11">
        <f t="shared" si="6"/>
        <v>0</v>
      </c>
      <c r="P248" s="11">
        <f t="shared" si="6"/>
        <v>0</v>
      </c>
      <c r="Q248" s="11"/>
      <c r="R248" s="11"/>
      <c r="S248" s="11">
        <f t="shared" si="5"/>
        <v>0</v>
      </c>
      <c r="T248" s="155" t="e">
        <f>#REF!</f>
        <v>#REF!</v>
      </c>
      <c r="U248" s="155" t="e">
        <f>#REF!</f>
        <v>#REF!</v>
      </c>
      <c r="V248" s="155" t="e">
        <f>#REF!</f>
        <v>#REF!</v>
      </c>
      <c r="W248" s="11"/>
      <c r="X248" s="11"/>
      <c r="Y248" s="11"/>
      <c r="Z248" s="11"/>
      <c r="AA248" s="154" t="e">
        <f>#REF!</f>
        <v>#REF!</v>
      </c>
      <c r="AB248" s="11"/>
      <c r="AC248" s="11"/>
      <c r="AD248" s="11"/>
      <c r="AE248" s="11" t="e">
        <f>#REF!</f>
        <v>#REF!</v>
      </c>
      <c r="AF248" s="11" t="e">
        <f>#REF!</f>
        <v>#REF!</v>
      </c>
      <c r="AG248" s="11" t="e">
        <f>#REF!</f>
        <v>#REF!</v>
      </c>
      <c r="AH248" s="11" t="e">
        <f>#REF!</f>
        <v>#REF!</v>
      </c>
      <c r="AI248" s="11" t="e">
        <f>#REF!</f>
        <v>#REF!</v>
      </c>
      <c r="AJ248" s="11" t="e">
        <f>#REF!</f>
        <v>#REF!</v>
      </c>
      <c r="AK248" s="11" t="e">
        <f>#REF!</f>
        <v>#REF!</v>
      </c>
      <c r="AL248" s="11" t="e">
        <f>#REF!</f>
        <v>#REF!</v>
      </c>
      <c r="AM248" s="11" t="e">
        <f>#REF!</f>
        <v>#REF!</v>
      </c>
      <c r="AN248" s="11" t="e">
        <f>#REF!</f>
        <v>#REF!</v>
      </c>
      <c r="AO248" s="11" t="e">
        <f>#REF!</f>
        <v>#REF!</v>
      </c>
      <c r="AP248" s="11" t="e">
        <f>#REF!</f>
        <v>#REF!</v>
      </c>
    </row>
    <row r="249" spans="1:42" x14ac:dyDescent="0.25">
      <c r="A249" s="154" t="e">
        <f>#REF!</f>
        <v>#REF!</v>
      </c>
      <c r="B249" s="154" t="e">
        <f>#REF!</f>
        <v>#REF!</v>
      </c>
      <c r="C249" s="154" t="e">
        <f>#REF!</f>
        <v>#REF!</v>
      </c>
      <c r="D249" s="154" t="e">
        <f>#REF!</f>
        <v>#REF!</v>
      </c>
      <c r="E249" s="154" t="e">
        <f>#REF!</f>
        <v>#REF!</v>
      </c>
      <c r="F249" s="154" t="e">
        <f>#REF!</f>
        <v>#REF!</v>
      </c>
      <c r="G249" s="154" t="e">
        <f>#REF!</f>
        <v>#REF!</v>
      </c>
      <c r="H249" s="154" t="e">
        <f>#REF!</f>
        <v>#REF!</v>
      </c>
      <c r="I249" s="11"/>
      <c r="J249" s="11"/>
      <c r="K249" s="11"/>
      <c r="L249" s="11"/>
      <c r="M249" s="11"/>
      <c r="N249" s="154" t="e">
        <f t="shared" si="6"/>
        <v>#REF!</v>
      </c>
      <c r="O249" s="11">
        <f t="shared" si="6"/>
        <v>0</v>
      </c>
      <c r="P249" s="11">
        <f t="shared" si="6"/>
        <v>0</v>
      </c>
      <c r="Q249" s="11"/>
      <c r="R249" s="11"/>
      <c r="S249" s="11">
        <f t="shared" si="5"/>
        <v>0</v>
      </c>
      <c r="T249" s="155" t="e">
        <f>#REF!</f>
        <v>#REF!</v>
      </c>
      <c r="U249" s="155" t="e">
        <f>#REF!</f>
        <v>#REF!</v>
      </c>
      <c r="V249" s="155" t="e">
        <f>#REF!</f>
        <v>#REF!</v>
      </c>
      <c r="W249" s="11"/>
      <c r="X249" s="11"/>
      <c r="Y249" s="11"/>
      <c r="Z249" s="11"/>
      <c r="AA249" s="154" t="e">
        <f>#REF!</f>
        <v>#REF!</v>
      </c>
      <c r="AB249" s="11"/>
      <c r="AC249" s="11"/>
      <c r="AD249" s="11"/>
      <c r="AE249" s="11" t="e">
        <f>#REF!</f>
        <v>#REF!</v>
      </c>
      <c r="AF249" s="11" t="e">
        <f>#REF!</f>
        <v>#REF!</v>
      </c>
      <c r="AG249" s="11" t="e">
        <f>#REF!</f>
        <v>#REF!</v>
      </c>
      <c r="AH249" s="11" t="e">
        <f>#REF!</f>
        <v>#REF!</v>
      </c>
      <c r="AI249" s="11" t="e">
        <f>#REF!</f>
        <v>#REF!</v>
      </c>
      <c r="AJ249" s="11" t="e">
        <f>#REF!</f>
        <v>#REF!</v>
      </c>
      <c r="AK249" s="11" t="e">
        <f>#REF!</f>
        <v>#REF!</v>
      </c>
      <c r="AL249" s="11" t="e">
        <f>#REF!</f>
        <v>#REF!</v>
      </c>
      <c r="AM249" s="11" t="e">
        <f>#REF!</f>
        <v>#REF!</v>
      </c>
      <c r="AN249" s="11" t="e">
        <f>#REF!</f>
        <v>#REF!</v>
      </c>
      <c r="AO249" s="11" t="e">
        <f>#REF!</f>
        <v>#REF!</v>
      </c>
      <c r="AP249" s="11" t="e">
        <f>#REF!</f>
        <v>#REF!</v>
      </c>
    </row>
    <row r="250" spans="1:42" x14ac:dyDescent="0.25">
      <c r="A250" s="164" t="e">
        <f>#REF!</f>
        <v>#REF!</v>
      </c>
      <c r="B250" s="164" t="e">
        <f>#REF!</f>
        <v>#REF!</v>
      </c>
      <c r="C250" s="164" t="e">
        <f>#REF!</f>
        <v>#REF!</v>
      </c>
      <c r="D250" s="164" t="e">
        <f>#REF!</f>
        <v>#REF!</v>
      </c>
      <c r="E250" s="164" t="e">
        <f>#REF!</f>
        <v>#REF!</v>
      </c>
      <c r="F250" s="164" t="e">
        <f>#REF!</f>
        <v>#REF!</v>
      </c>
      <c r="G250" s="164" t="e">
        <f>#REF!</f>
        <v>#REF!</v>
      </c>
      <c r="H250" s="164" t="e">
        <f>#REF!</f>
        <v>#REF!</v>
      </c>
    </row>
  </sheetData>
  <sheetProtection algorithmName="SHA-512" hashValue="W3w1ihNG5GgyqvwLU4yIe2LAM8vpzJbkfGBZq9dGGkc4b6t9+oEPbyo2mnsu1CQEvc35Xn5wrjqPF6Jh+T2UDQ==" saltValue="SGoiZLimycJOVE7Il8LcUg=="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866"/>
  <sheetViews>
    <sheetView topLeftCell="I4" zoomScale="80" zoomScaleNormal="80" workbookViewId="0">
      <pane ySplit="5" topLeftCell="A13" activePane="bottomLeft" state="frozen"/>
      <selection activeCell="A4" sqref="A4"/>
      <selection pane="bottomLeft" activeCell="T15" sqref="T15"/>
    </sheetView>
  </sheetViews>
  <sheetFormatPr baseColWidth="10" defaultColWidth="13.28515625" defaultRowHeight="15" x14ac:dyDescent="0.25"/>
  <cols>
    <col min="1" max="1" width="14.140625" style="1" customWidth="1"/>
    <col min="2" max="2" width="18.140625" style="1" customWidth="1"/>
    <col min="3" max="3" width="17" style="1" customWidth="1"/>
    <col min="4" max="4" width="13.28515625" style="1"/>
    <col min="5" max="5" width="16.140625" style="1" customWidth="1"/>
    <col min="6" max="6" width="16.7109375" style="1" customWidth="1"/>
    <col min="7" max="7" width="13.28515625" style="1"/>
    <col min="8" max="8" width="25.140625" style="1" customWidth="1"/>
    <col min="9" max="9" width="19.5703125" style="1" customWidth="1"/>
    <col min="10" max="10" width="19.42578125" style="1" customWidth="1"/>
    <col min="11" max="11" width="25.28515625" style="1" customWidth="1"/>
    <col min="12" max="12" width="16.5703125" style="1" customWidth="1"/>
    <col min="13" max="13" width="15.5703125" style="1" customWidth="1"/>
    <col min="14" max="14" width="16.140625" style="138" customWidth="1"/>
    <col min="15" max="16" width="13.28515625" style="1"/>
    <col min="17" max="17" width="63" style="1" customWidth="1"/>
    <col min="18" max="18" width="18.85546875" style="1" customWidth="1"/>
    <col min="19" max="16384" width="13.285156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717">
        <v>2013</v>
      </c>
      <c r="B4" s="717"/>
      <c r="C4" s="717"/>
      <c r="D4" s="717"/>
      <c r="E4" s="717"/>
      <c r="F4" s="717"/>
      <c r="G4" s="717"/>
      <c r="H4" s="717"/>
      <c r="I4" s="717"/>
      <c r="J4" s="717"/>
      <c r="K4" s="717"/>
      <c r="L4" s="717"/>
      <c r="M4" s="717"/>
      <c r="N4" s="717"/>
      <c r="O4" s="717"/>
      <c r="P4" s="168"/>
      <c r="Q4" s="168"/>
    </row>
    <row r="5" spans="1:97" x14ac:dyDescent="0.25">
      <c r="A5" s="193"/>
      <c r="B5" s="193"/>
      <c r="C5" s="193"/>
      <c r="D5" s="193"/>
      <c r="E5" s="193"/>
      <c r="F5" s="193"/>
      <c r="G5" s="193"/>
      <c r="H5" s="193"/>
      <c r="I5" s="193"/>
      <c r="J5" s="193"/>
      <c r="K5" s="193"/>
      <c r="L5" s="194"/>
      <c r="M5" s="182"/>
      <c r="N5" s="194"/>
      <c r="O5" s="182"/>
      <c r="P5" s="168"/>
      <c r="Q5" s="168"/>
    </row>
    <row r="6" spans="1:97" x14ac:dyDescent="0.25">
      <c r="A6" s="183" t="s">
        <v>4</v>
      </c>
      <c r="B6" s="712" t="s">
        <v>1501</v>
      </c>
      <c r="C6" s="712"/>
      <c r="D6" s="712"/>
      <c r="E6" s="712"/>
      <c r="F6" s="712"/>
      <c r="G6" s="712"/>
      <c r="H6" s="712"/>
      <c r="I6" s="712"/>
      <c r="J6" s="712"/>
      <c r="K6" s="712"/>
      <c r="L6" s="712"/>
      <c r="M6" s="712"/>
      <c r="N6" s="712"/>
      <c r="O6" s="712"/>
      <c r="P6" s="168"/>
      <c r="Q6" s="168"/>
    </row>
    <row r="7" spans="1:97" ht="15" customHeight="1"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97" ht="36" customHeight="1" x14ac:dyDescent="0.25">
      <c r="A8" s="638"/>
      <c r="B8" s="638"/>
      <c r="C8" s="638"/>
      <c r="D8" s="638"/>
      <c r="E8" s="638"/>
      <c r="F8" s="638"/>
      <c r="G8" s="638"/>
      <c r="H8" s="638"/>
      <c r="I8" s="644"/>
      <c r="J8" s="644"/>
      <c r="K8" s="638"/>
      <c r="L8" s="638"/>
      <c r="M8" s="638"/>
      <c r="N8" s="640"/>
      <c r="O8" s="640"/>
      <c r="P8" s="640"/>
      <c r="Q8" s="642"/>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267" customHeight="1" x14ac:dyDescent="0.25">
      <c r="A9" s="37" t="s">
        <v>483</v>
      </c>
      <c r="B9" s="37" t="s">
        <v>515</v>
      </c>
      <c r="C9" s="37" t="s">
        <v>1502</v>
      </c>
      <c r="D9" s="37">
        <v>243110007</v>
      </c>
      <c r="E9" s="37" t="s">
        <v>1611</v>
      </c>
      <c r="F9" s="127" t="s">
        <v>1503</v>
      </c>
      <c r="G9" s="37" t="s">
        <v>1504</v>
      </c>
      <c r="H9" s="36" t="s">
        <v>1505</v>
      </c>
      <c r="I9" s="195">
        <v>-32259203</v>
      </c>
      <c r="J9" s="196"/>
      <c r="K9" s="36" t="s">
        <v>1612</v>
      </c>
      <c r="L9" s="37">
        <v>12</v>
      </c>
      <c r="M9" s="37">
        <v>23</v>
      </c>
      <c r="N9" s="36"/>
      <c r="O9" s="37">
        <v>23</v>
      </c>
      <c r="P9" s="170"/>
      <c r="Q9" s="117" t="s">
        <v>1613</v>
      </c>
      <c r="R9" s="73"/>
      <c r="U9" s="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105" customHeight="1" x14ac:dyDescent="0.25">
      <c r="A10" s="37" t="s">
        <v>483</v>
      </c>
      <c r="B10" s="37" t="s">
        <v>515</v>
      </c>
      <c r="C10" s="37" t="s">
        <v>1502</v>
      </c>
      <c r="D10" s="37" t="s">
        <v>1515</v>
      </c>
      <c r="E10" s="37" t="s">
        <v>1614</v>
      </c>
      <c r="F10" s="127" t="s">
        <v>1516</v>
      </c>
      <c r="G10" s="37" t="s">
        <v>1517</v>
      </c>
      <c r="H10" s="36" t="s">
        <v>1518</v>
      </c>
      <c r="I10" s="195">
        <v>0</v>
      </c>
      <c r="J10" s="36"/>
      <c r="K10" s="36" t="s">
        <v>1615</v>
      </c>
      <c r="L10" s="37">
        <v>750</v>
      </c>
      <c r="M10" s="37">
        <v>750</v>
      </c>
      <c r="N10" s="36"/>
      <c r="O10" s="36">
        <v>329</v>
      </c>
      <c r="P10" s="36"/>
      <c r="Q10" s="116" t="s">
        <v>1616</v>
      </c>
      <c r="R10" s="73"/>
      <c r="U10" s="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132.75" customHeight="1" x14ac:dyDescent="0.25">
      <c r="A11" s="37" t="s">
        <v>483</v>
      </c>
      <c r="B11" s="37" t="s">
        <v>515</v>
      </c>
      <c r="C11" s="37" t="s">
        <v>1502</v>
      </c>
      <c r="D11" s="37" t="s">
        <v>1528</v>
      </c>
      <c r="E11" s="37" t="s">
        <v>1617</v>
      </c>
      <c r="F11" s="127" t="s">
        <v>1529</v>
      </c>
      <c r="G11" s="37" t="s">
        <v>1530</v>
      </c>
      <c r="H11" s="36" t="s">
        <v>1531</v>
      </c>
      <c r="I11" s="195">
        <v>-40000000</v>
      </c>
      <c r="J11" s="36"/>
      <c r="K11" s="36" t="s">
        <v>1618</v>
      </c>
      <c r="L11" s="37">
        <v>13000</v>
      </c>
      <c r="M11" s="37">
        <v>13000</v>
      </c>
      <c r="N11" s="36"/>
      <c r="O11" s="36">
        <v>0</v>
      </c>
      <c r="P11" s="36"/>
      <c r="Q11" s="117" t="s">
        <v>1619</v>
      </c>
      <c r="R11" s="73"/>
      <c r="U11" s="7"/>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72" customHeight="1" x14ac:dyDescent="0.25">
      <c r="A12" s="37"/>
      <c r="B12" s="37"/>
      <c r="C12" s="37"/>
      <c r="D12" s="37"/>
      <c r="E12" s="37"/>
      <c r="F12" s="127"/>
      <c r="G12" s="37"/>
      <c r="H12" s="36"/>
      <c r="I12" s="195"/>
      <c r="J12" s="36"/>
      <c r="K12" s="36" t="s">
        <v>1620</v>
      </c>
      <c r="L12" s="37">
        <v>10</v>
      </c>
      <c r="M12" s="37">
        <v>20</v>
      </c>
      <c r="N12" s="197"/>
      <c r="O12" s="197">
        <v>0.05</v>
      </c>
      <c r="P12" s="36"/>
      <c r="Q12" s="36" t="s">
        <v>1621</v>
      </c>
      <c r="R12" s="137"/>
      <c r="U12" s="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129" customHeight="1" x14ac:dyDescent="0.25">
      <c r="A13" s="37" t="s">
        <v>483</v>
      </c>
      <c r="B13" s="37" t="s">
        <v>515</v>
      </c>
      <c r="C13" s="37" t="s">
        <v>1544</v>
      </c>
      <c r="D13" s="37">
        <v>243210007</v>
      </c>
      <c r="E13" s="37" t="s">
        <v>1622</v>
      </c>
      <c r="F13" s="127" t="s">
        <v>1545</v>
      </c>
      <c r="G13" s="37" t="s">
        <v>1546</v>
      </c>
      <c r="H13" s="36" t="s">
        <v>1547</v>
      </c>
      <c r="I13" s="195">
        <v>-208652533</v>
      </c>
      <c r="J13" s="36"/>
      <c r="K13" s="36" t="s">
        <v>1623</v>
      </c>
      <c r="L13" s="37">
        <v>3284</v>
      </c>
      <c r="M13" s="37">
        <v>3284</v>
      </c>
      <c r="N13" s="36"/>
      <c r="O13" s="36">
        <v>4872</v>
      </c>
      <c r="P13" s="36"/>
      <c r="Q13" s="37" t="s">
        <v>1624</v>
      </c>
      <c r="R13" s="73"/>
      <c r="U13" s="7"/>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ht="66" customHeight="1" x14ac:dyDescent="0.25">
      <c r="A14" s="37"/>
      <c r="B14" s="37"/>
      <c r="C14" s="37"/>
      <c r="D14" s="37"/>
      <c r="E14" s="37"/>
      <c r="F14" s="127"/>
      <c r="G14" s="37"/>
      <c r="H14" s="36"/>
      <c r="I14" s="195"/>
      <c r="J14" s="36"/>
      <c r="K14" s="36" t="s">
        <v>1625</v>
      </c>
      <c r="L14" s="37">
        <v>857</v>
      </c>
      <c r="M14" s="37">
        <v>857</v>
      </c>
      <c r="N14" s="36"/>
      <c r="O14" s="36">
        <v>487</v>
      </c>
      <c r="P14" s="36"/>
      <c r="Q14" s="36" t="s">
        <v>1626</v>
      </c>
      <c r="R14" s="73"/>
      <c r="U14" s="7"/>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ht="145.5" customHeight="1" x14ac:dyDescent="0.25">
      <c r="A15" s="37" t="s">
        <v>483</v>
      </c>
      <c r="B15" s="37" t="s">
        <v>515</v>
      </c>
      <c r="C15" s="37" t="s">
        <v>1563</v>
      </c>
      <c r="D15" s="37">
        <v>243310007</v>
      </c>
      <c r="E15" s="37" t="s">
        <v>1627</v>
      </c>
      <c r="F15" s="127" t="s">
        <v>1564</v>
      </c>
      <c r="G15" s="37" t="s">
        <v>1565</v>
      </c>
      <c r="H15" s="36" t="s">
        <v>1566</v>
      </c>
      <c r="I15" s="195">
        <v>94430622</v>
      </c>
      <c r="J15" s="36"/>
      <c r="K15" s="36" t="s">
        <v>1628</v>
      </c>
      <c r="L15" s="37">
        <v>17596</v>
      </c>
      <c r="M15" s="37">
        <v>17596</v>
      </c>
      <c r="N15" s="36"/>
      <c r="O15" s="36">
        <v>0</v>
      </c>
      <c r="P15" s="36"/>
      <c r="Q15" s="198" t="s">
        <v>1629</v>
      </c>
      <c r="R15" s="73"/>
      <c r="U15" s="7"/>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ht="104.25" customHeight="1" x14ac:dyDescent="0.25">
      <c r="A16" s="37"/>
      <c r="B16" s="37"/>
      <c r="C16" s="37"/>
      <c r="D16" s="37"/>
      <c r="E16" s="37"/>
      <c r="F16" s="127"/>
      <c r="G16" s="37"/>
      <c r="H16" s="36"/>
      <c r="I16" s="195"/>
      <c r="J16" s="36"/>
      <c r="K16" s="36" t="s">
        <v>1630</v>
      </c>
      <c r="L16" s="37">
        <v>17596</v>
      </c>
      <c r="M16" s="37">
        <v>17596</v>
      </c>
      <c r="N16" s="36"/>
      <c r="O16" s="36">
        <v>2179</v>
      </c>
      <c r="P16" s="36"/>
      <c r="Q16" s="198" t="s">
        <v>1631</v>
      </c>
      <c r="R16" s="73"/>
      <c r="U16" s="7"/>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ht="94.5" customHeight="1" x14ac:dyDescent="0.25">
      <c r="A17" s="37" t="s">
        <v>483</v>
      </c>
      <c r="B17" s="37" t="s">
        <v>515</v>
      </c>
      <c r="C17" s="37" t="s">
        <v>1576</v>
      </c>
      <c r="D17" s="37">
        <v>243410008</v>
      </c>
      <c r="E17" s="37" t="s">
        <v>1632</v>
      </c>
      <c r="F17" s="127" t="s">
        <v>1577</v>
      </c>
      <c r="G17" s="37" t="s">
        <v>1578</v>
      </c>
      <c r="H17" s="36" t="s">
        <v>1579</v>
      </c>
      <c r="I17" s="195">
        <v>-83007680</v>
      </c>
      <c r="J17" s="36"/>
      <c r="K17" s="36" t="s">
        <v>1633</v>
      </c>
      <c r="L17" s="37">
        <v>2031</v>
      </c>
      <c r="M17" s="37">
        <v>1105</v>
      </c>
      <c r="N17" s="36"/>
      <c r="O17" s="36">
        <v>369</v>
      </c>
      <c r="P17" s="36"/>
      <c r="Q17" s="117" t="s">
        <v>1634</v>
      </c>
      <c r="R17" s="137"/>
      <c r="U17" s="7"/>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ht="89.25" customHeight="1" x14ac:dyDescent="0.25">
      <c r="A18" s="37"/>
      <c r="B18" s="37"/>
      <c r="C18" s="37"/>
      <c r="D18" s="37"/>
      <c r="E18" s="37"/>
      <c r="F18" s="127"/>
      <c r="G18" s="37"/>
      <c r="H18" s="36"/>
      <c r="I18" s="195"/>
      <c r="J18" s="36"/>
      <c r="K18" s="36" t="s">
        <v>1635</v>
      </c>
      <c r="L18" s="37">
        <v>900</v>
      </c>
      <c r="M18" s="37">
        <v>900</v>
      </c>
      <c r="N18" s="36"/>
      <c r="O18" s="36">
        <v>322</v>
      </c>
      <c r="P18" s="36"/>
      <c r="Q18" s="198" t="s">
        <v>1636</v>
      </c>
      <c r="R18" s="73"/>
      <c r="U18" s="7"/>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ht="107.25" customHeight="1" x14ac:dyDescent="0.25">
      <c r="A19" s="37"/>
      <c r="B19" s="37"/>
      <c r="C19" s="37"/>
      <c r="D19" s="37"/>
      <c r="E19" s="37"/>
      <c r="F19" s="127"/>
      <c r="G19" s="37"/>
      <c r="H19" s="36"/>
      <c r="I19" s="195"/>
      <c r="J19" s="36"/>
      <c r="K19" s="36" t="s">
        <v>1637</v>
      </c>
      <c r="L19" s="37">
        <v>15</v>
      </c>
      <c r="M19" s="37">
        <v>15</v>
      </c>
      <c r="N19" s="36"/>
      <c r="O19" s="36">
        <v>0</v>
      </c>
      <c r="P19" s="36"/>
      <c r="Q19" s="198" t="s">
        <v>1638</v>
      </c>
      <c r="R19" s="73"/>
      <c r="U19" s="7"/>
      <c r="V19" s="6"/>
      <c r="W19" s="6"/>
      <c r="X19" s="6"/>
      <c r="Y19" s="6"/>
      <c r="Z19" s="6"/>
      <c r="AA19" s="6"/>
      <c r="AB19" s="6"/>
      <c r="AC19" s="6"/>
      <c r="AD19" s="6"/>
      <c r="AE19" s="6"/>
      <c r="AF19" s="6"/>
      <c r="AG19" s="6"/>
      <c r="AH19" s="6"/>
      <c r="AK19" s="7"/>
      <c r="AO19" s="7"/>
      <c r="AS19" s="7"/>
      <c r="AW19" s="7"/>
      <c r="BA19" s="7"/>
      <c r="BE19" s="7"/>
      <c r="BI19" s="7"/>
      <c r="BM19" s="7"/>
      <c r="BQ19" s="7"/>
      <c r="BU19" s="7"/>
      <c r="BY19" s="7"/>
      <c r="CC19" s="7"/>
      <c r="CG19" s="7"/>
      <c r="CK19" s="7"/>
      <c r="CO19" s="7"/>
      <c r="CS19" s="7"/>
    </row>
    <row r="20" spans="1:97" ht="91.5" customHeight="1" x14ac:dyDescent="0.25">
      <c r="A20" s="37" t="s">
        <v>483</v>
      </c>
      <c r="B20" s="37" t="s">
        <v>515</v>
      </c>
      <c r="C20" s="37" t="s">
        <v>1576</v>
      </c>
      <c r="D20" s="37">
        <v>243420008</v>
      </c>
      <c r="E20" s="132" t="str">
        <f t="shared" ref="E20" si="0">MID(D20,9,LEN(D20)-8)</f>
        <v>8</v>
      </c>
      <c r="F20" s="127" t="s">
        <v>1590</v>
      </c>
      <c r="G20" s="37" t="s">
        <v>1591</v>
      </c>
      <c r="H20" s="36" t="s">
        <v>1592</v>
      </c>
      <c r="I20" s="195">
        <v>-93352607</v>
      </c>
      <c r="J20" s="36"/>
      <c r="K20" s="36" t="s">
        <v>1639</v>
      </c>
      <c r="L20" s="37">
        <v>20</v>
      </c>
      <c r="M20" s="37">
        <v>20</v>
      </c>
      <c r="N20" s="36"/>
      <c r="O20" s="36">
        <v>2</v>
      </c>
      <c r="P20" s="36"/>
      <c r="Q20" s="117" t="s">
        <v>1640</v>
      </c>
      <c r="R20" s="73"/>
      <c r="U20" s="7"/>
      <c r="V20" s="6"/>
      <c r="W20" s="6"/>
      <c r="X20" s="6"/>
      <c r="Y20" s="6"/>
      <c r="Z20" s="6"/>
      <c r="AA20" s="6"/>
      <c r="AB20" s="6"/>
      <c r="AC20" s="6"/>
      <c r="AD20" s="6"/>
      <c r="AE20" s="6"/>
      <c r="AF20" s="6"/>
      <c r="AG20" s="6"/>
      <c r="AH20" s="6"/>
      <c r="AK20" s="7"/>
      <c r="AO20" s="7"/>
      <c r="AS20" s="7"/>
      <c r="AW20" s="7"/>
      <c r="BA20" s="7"/>
      <c r="BE20" s="7"/>
      <c r="BI20" s="7"/>
      <c r="BM20" s="7"/>
      <c r="BQ20" s="7"/>
      <c r="BU20" s="7"/>
      <c r="BY20" s="7"/>
      <c r="CC20" s="7"/>
      <c r="CG20" s="7"/>
      <c r="CK20" s="7"/>
      <c r="CO20" s="7"/>
      <c r="CS20" s="7"/>
    </row>
    <row r="21" spans="1:97" ht="70.5" customHeight="1" x14ac:dyDescent="0.25">
      <c r="A21" s="37"/>
      <c r="B21" s="37"/>
      <c r="C21" s="37"/>
      <c r="D21" s="37"/>
      <c r="E21" s="37"/>
      <c r="F21" s="37"/>
      <c r="G21" s="168"/>
      <c r="H21" s="36"/>
      <c r="I21" s="195"/>
      <c r="J21" s="36"/>
      <c r="K21" s="36" t="s">
        <v>1641</v>
      </c>
      <c r="L21" s="37">
        <v>36</v>
      </c>
      <c r="M21" s="37">
        <v>36</v>
      </c>
      <c r="N21" s="36"/>
      <c r="O21" s="36">
        <v>0</v>
      </c>
      <c r="P21" s="36"/>
      <c r="Q21" s="198" t="s">
        <v>1642</v>
      </c>
      <c r="R21" s="73"/>
      <c r="U21" s="7"/>
      <c r="V21" s="6"/>
      <c r="W21" s="6"/>
      <c r="X21" s="6"/>
      <c r="Y21" s="6"/>
      <c r="Z21" s="6"/>
      <c r="AA21" s="6"/>
      <c r="AB21" s="6"/>
      <c r="AC21" s="6"/>
      <c r="AD21" s="6"/>
      <c r="AE21" s="6"/>
      <c r="AF21" s="6"/>
      <c r="AG21" s="6"/>
      <c r="AH21" s="6"/>
      <c r="AK21" s="7"/>
      <c r="AO21" s="7"/>
      <c r="AS21" s="7"/>
      <c r="AW21" s="7"/>
      <c r="BA21" s="7"/>
      <c r="BE21" s="7"/>
      <c r="BI21" s="7"/>
      <c r="BM21" s="7"/>
      <c r="BQ21" s="7"/>
      <c r="BU21" s="7"/>
      <c r="BY21" s="7"/>
      <c r="CC21" s="7"/>
      <c r="CG21" s="7"/>
      <c r="CK21" s="7"/>
      <c r="CO21" s="7"/>
      <c r="CS21" s="7"/>
    </row>
    <row r="22" spans="1:97" ht="77.25" customHeight="1" x14ac:dyDescent="0.25">
      <c r="A22" s="37" t="s">
        <v>483</v>
      </c>
      <c r="B22" s="37" t="s">
        <v>515</v>
      </c>
      <c r="C22" s="37" t="s">
        <v>1576</v>
      </c>
      <c r="D22" s="37">
        <v>243430008</v>
      </c>
      <c r="E22" s="37" t="s">
        <v>1643</v>
      </c>
      <c r="F22" s="127" t="s">
        <v>1600</v>
      </c>
      <c r="G22" s="37" t="s">
        <v>1601</v>
      </c>
      <c r="H22" s="36" t="s">
        <v>1602</v>
      </c>
      <c r="I22" s="195">
        <v>-166789958</v>
      </c>
      <c r="J22" s="36"/>
      <c r="K22" s="36" t="s">
        <v>1644</v>
      </c>
      <c r="L22" s="37">
        <v>4000</v>
      </c>
      <c r="M22" s="37">
        <v>4000</v>
      </c>
      <c r="N22" s="36"/>
      <c r="O22" s="36">
        <v>822</v>
      </c>
      <c r="P22" s="36"/>
      <c r="Q22" s="117" t="s">
        <v>1645</v>
      </c>
      <c r="R22" s="73"/>
      <c r="U22" s="7"/>
      <c r="V22" s="6"/>
      <c r="W22" s="6"/>
      <c r="X22" s="6"/>
      <c r="Y22" s="6"/>
      <c r="Z22" s="6"/>
      <c r="AA22" s="6"/>
      <c r="AB22" s="6"/>
      <c r="AC22" s="6"/>
      <c r="AD22" s="6"/>
      <c r="AE22" s="6"/>
      <c r="AF22" s="6"/>
      <c r="AG22" s="6"/>
      <c r="AH22" s="6"/>
      <c r="AK22" s="7"/>
      <c r="AO22" s="7"/>
      <c r="AS22" s="7"/>
      <c r="AW22" s="7"/>
      <c r="BA22" s="7"/>
      <c r="BE22" s="7"/>
      <c r="BI22" s="7"/>
      <c r="BM22" s="7"/>
      <c r="BQ22" s="7"/>
      <c r="BU22" s="7"/>
      <c r="BY22" s="7"/>
      <c r="CC22" s="7"/>
      <c r="CG22" s="7"/>
      <c r="CK22" s="7"/>
      <c r="CO22" s="7"/>
      <c r="CS22" s="7"/>
    </row>
    <row r="23" spans="1:97" ht="74.25" customHeight="1" x14ac:dyDescent="0.25">
      <c r="A23" s="37"/>
      <c r="B23" s="37"/>
      <c r="C23" s="37"/>
      <c r="D23" s="37"/>
      <c r="E23" s="37"/>
      <c r="F23" s="37"/>
      <c r="G23" s="127"/>
      <c r="H23" s="36"/>
      <c r="I23" s="195"/>
      <c r="J23" s="36"/>
      <c r="K23" s="36" t="s">
        <v>1646</v>
      </c>
      <c r="L23" s="37">
        <v>40</v>
      </c>
      <c r="M23" s="37">
        <v>40</v>
      </c>
      <c r="N23" s="36"/>
      <c r="O23" s="36">
        <v>9</v>
      </c>
      <c r="P23" s="36"/>
      <c r="Q23" s="198" t="s">
        <v>1647</v>
      </c>
      <c r="R23" s="73"/>
      <c r="U23" s="7"/>
      <c r="V23" s="6"/>
      <c r="W23" s="6"/>
      <c r="X23" s="6"/>
      <c r="Y23" s="6"/>
      <c r="Z23" s="6"/>
      <c r="AA23" s="6"/>
      <c r="AB23" s="6"/>
      <c r="AC23" s="6"/>
      <c r="AD23" s="6"/>
      <c r="AE23" s="6"/>
      <c r="AF23" s="6"/>
      <c r="AG23" s="6"/>
      <c r="AH23" s="6"/>
      <c r="AK23" s="7"/>
      <c r="AO23" s="7"/>
      <c r="AS23" s="7"/>
      <c r="AW23" s="7"/>
      <c r="BA23" s="7"/>
      <c r="BE23" s="7"/>
      <c r="BI23" s="7"/>
      <c r="BM23" s="7"/>
      <c r="BQ23" s="7"/>
      <c r="BU23" s="7"/>
      <c r="BY23" s="7"/>
      <c r="CC23" s="7"/>
      <c r="CG23" s="7"/>
      <c r="CK23" s="7"/>
      <c r="CO23" s="7"/>
      <c r="CS23" s="7"/>
    </row>
    <row r="24" spans="1:97" x14ac:dyDescent="0.25">
      <c r="A24" s="37"/>
      <c r="B24" s="37"/>
      <c r="C24" s="37"/>
      <c r="D24" s="37"/>
      <c r="E24" s="37"/>
      <c r="F24" s="37"/>
      <c r="G24" s="37"/>
      <c r="H24" s="37"/>
      <c r="I24" s="199"/>
      <c r="J24" s="37"/>
      <c r="K24" s="37"/>
      <c r="L24" s="37"/>
      <c r="M24" s="37"/>
      <c r="N24" s="36"/>
      <c r="O24" s="36"/>
      <c r="P24" s="36"/>
      <c r="Q24" s="200"/>
      <c r="S24" s="6"/>
      <c r="T24" s="6"/>
      <c r="U24" s="6"/>
      <c r="V24" s="6"/>
      <c r="W24" s="6"/>
      <c r="X24" s="6"/>
      <c r="Y24" s="6"/>
      <c r="Z24" s="6"/>
      <c r="AA24" s="6"/>
      <c r="AB24" s="6"/>
      <c r="AC24" s="6"/>
      <c r="AD24" s="6"/>
      <c r="AE24" s="6"/>
      <c r="AF24" s="6"/>
      <c r="AG24" s="6"/>
      <c r="AH24" s="6"/>
      <c r="AK24" s="7"/>
      <c r="AO24" s="7"/>
      <c r="AS24" s="7"/>
      <c r="AW24" s="7"/>
      <c r="BA24" s="7"/>
      <c r="BE24" s="7"/>
      <c r="BI24" s="7"/>
      <c r="BM24" s="7"/>
      <c r="BQ24" s="7"/>
      <c r="BU24" s="7"/>
      <c r="BY24" s="7"/>
      <c r="CC24" s="7"/>
      <c r="CG24" s="7"/>
      <c r="CK24" s="7"/>
      <c r="CO24" s="7"/>
      <c r="CS24" s="7"/>
    </row>
    <row r="25" spans="1:97" x14ac:dyDescent="0.25">
      <c r="N25" s="22"/>
    </row>
    <row r="26" spans="1:97" x14ac:dyDescent="0.25">
      <c r="N26" s="22"/>
    </row>
    <row r="27" spans="1:97" x14ac:dyDescent="0.25">
      <c r="N27" s="22"/>
    </row>
    <row r="28" spans="1:97" x14ac:dyDescent="0.25">
      <c r="N28" s="22"/>
    </row>
    <row r="29" spans="1:97" x14ac:dyDescent="0.25">
      <c r="N29" s="22"/>
    </row>
    <row r="30" spans="1:97" x14ac:dyDescent="0.25">
      <c r="N30" s="22"/>
    </row>
    <row r="31" spans="1:97" x14ac:dyDescent="0.25">
      <c r="N31" s="22"/>
    </row>
    <row r="32" spans="1:97" x14ac:dyDescent="0.25">
      <c r="N32" s="22"/>
    </row>
    <row r="33" spans="14:14" x14ac:dyDescent="0.25">
      <c r="N33" s="22"/>
    </row>
    <row r="34" spans="14:14" x14ac:dyDescent="0.25">
      <c r="N34" s="22"/>
    </row>
    <row r="35" spans="14:14" x14ac:dyDescent="0.25">
      <c r="N35" s="22"/>
    </row>
    <row r="36" spans="14:14" x14ac:dyDescent="0.25">
      <c r="N36" s="22"/>
    </row>
    <row r="37" spans="14:14" x14ac:dyDescent="0.25">
      <c r="N37" s="22"/>
    </row>
    <row r="38" spans="14:14" x14ac:dyDescent="0.25">
      <c r="N38" s="22"/>
    </row>
    <row r="39" spans="14:14" x14ac:dyDescent="0.25">
      <c r="N39" s="22"/>
    </row>
    <row r="40" spans="14:14" x14ac:dyDescent="0.25">
      <c r="N40" s="22"/>
    </row>
    <row r="41" spans="14:14" x14ac:dyDescent="0.25">
      <c r="N41" s="22"/>
    </row>
    <row r="42" spans="14:14" x14ac:dyDescent="0.25">
      <c r="N42" s="22"/>
    </row>
    <row r="43" spans="14:14" x14ac:dyDescent="0.25">
      <c r="N43" s="22"/>
    </row>
    <row r="44" spans="14:14" x14ac:dyDescent="0.25">
      <c r="N44" s="22"/>
    </row>
    <row r="45" spans="14:14" x14ac:dyDescent="0.25">
      <c r="N45" s="22"/>
    </row>
    <row r="46" spans="14:14" x14ac:dyDescent="0.25">
      <c r="N46" s="22"/>
    </row>
    <row r="47" spans="14:14" x14ac:dyDescent="0.25">
      <c r="N47" s="22"/>
    </row>
    <row r="48" spans="14:14" x14ac:dyDescent="0.25">
      <c r="N48" s="22"/>
    </row>
    <row r="49" spans="14:14" x14ac:dyDescent="0.25">
      <c r="N49" s="22"/>
    </row>
    <row r="50" spans="14:14" x14ac:dyDescent="0.25">
      <c r="N50" s="22"/>
    </row>
    <row r="51" spans="14:14" x14ac:dyDescent="0.25">
      <c r="N51" s="22"/>
    </row>
    <row r="52" spans="14:14" x14ac:dyDescent="0.25">
      <c r="N52" s="22"/>
    </row>
    <row r="53" spans="14:14" x14ac:dyDescent="0.25">
      <c r="N53" s="22"/>
    </row>
    <row r="54" spans="14:14" x14ac:dyDescent="0.25">
      <c r="N54" s="22"/>
    </row>
    <row r="55" spans="14:14" x14ac:dyDescent="0.25">
      <c r="N55" s="22"/>
    </row>
    <row r="56" spans="14:14" x14ac:dyDescent="0.25">
      <c r="N56" s="22"/>
    </row>
    <row r="57" spans="14:14" x14ac:dyDescent="0.25">
      <c r="N57" s="22"/>
    </row>
    <row r="58" spans="14:14" x14ac:dyDescent="0.25">
      <c r="N58" s="22"/>
    </row>
    <row r="59" spans="14:14" x14ac:dyDescent="0.25">
      <c r="N59" s="22"/>
    </row>
    <row r="60" spans="14:14" x14ac:dyDescent="0.25">
      <c r="N60" s="22"/>
    </row>
    <row r="61" spans="14:14" x14ac:dyDescent="0.25">
      <c r="N61" s="22"/>
    </row>
    <row r="62" spans="14:14" x14ac:dyDescent="0.25">
      <c r="N62" s="22"/>
    </row>
    <row r="63" spans="14:14" x14ac:dyDescent="0.25">
      <c r="N63" s="22"/>
    </row>
    <row r="64" spans="14:14" x14ac:dyDescent="0.25">
      <c r="N64" s="22"/>
    </row>
    <row r="65" spans="14:14" x14ac:dyDescent="0.25">
      <c r="N65" s="22"/>
    </row>
    <row r="66" spans="14:14" x14ac:dyDescent="0.25">
      <c r="N66" s="22"/>
    </row>
    <row r="67" spans="14:14" x14ac:dyDescent="0.25">
      <c r="N67" s="22"/>
    </row>
    <row r="68" spans="14:14" x14ac:dyDescent="0.25">
      <c r="N68" s="22"/>
    </row>
    <row r="69" spans="14:14" x14ac:dyDescent="0.25">
      <c r="N69" s="22"/>
    </row>
    <row r="70" spans="14:14" x14ac:dyDescent="0.25">
      <c r="N70" s="22"/>
    </row>
    <row r="71" spans="14:14" x14ac:dyDescent="0.25">
      <c r="N71" s="22"/>
    </row>
    <row r="72" spans="14:14" x14ac:dyDescent="0.25">
      <c r="N72" s="22"/>
    </row>
    <row r="73" spans="14:14" x14ac:dyDescent="0.25">
      <c r="N73" s="22"/>
    </row>
    <row r="74" spans="14:14" x14ac:dyDescent="0.25">
      <c r="N74" s="22"/>
    </row>
    <row r="75" spans="14:14" x14ac:dyDescent="0.25">
      <c r="N75" s="22"/>
    </row>
    <row r="76" spans="14:14" x14ac:dyDescent="0.25">
      <c r="N76" s="22"/>
    </row>
    <row r="77" spans="14:14" x14ac:dyDescent="0.25">
      <c r="N77" s="22"/>
    </row>
    <row r="78" spans="14:14" x14ac:dyDescent="0.25">
      <c r="N78" s="22"/>
    </row>
    <row r="79" spans="14:14" x14ac:dyDescent="0.25">
      <c r="N79" s="22"/>
    </row>
    <row r="80" spans="14:14" x14ac:dyDescent="0.25">
      <c r="N80" s="22"/>
    </row>
    <row r="81" spans="14:14" x14ac:dyDescent="0.25">
      <c r="N81" s="22"/>
    </row>
    <row r="82" spans="14:14" x14ac:dyDescent="0.25">
      <c r="N82" s="22"/>
    </row>
    <row r="83" spans="14:14" x14ac:dyDescent="0.25">
      <c r="N83" s="22"/>
    </row>
    <row r="84" spans="14:14" x14ac:dyDescent="0.25">
      <c r="N84" s="22"/>
    </row>
    <row r="85" spans="14:14" x14ac:dyDescent="0.25">
      <c r="N85" s="22"/>
    </row>
    <row r="86" spans="14:14" x14ac:dyDescent="0.25">
      <c r="N86" s="22"/>
    </row>
    <row r="87" spans="14:14" x14ac:dyDescent="0.25">
      <c r="N87" s="22"/>
    </row>
    <row r="88" spans="14:14" x14ac:dyDescent="0.25">
      <c r="N88" s="22"/>
    </row>
    <row r="89" spans="14:14" x14ac:dyDescent="0.25">
      <c r="N89" s="22"/>
    </row>
    <row r="90" spans="14:14" x14ac:dyDescent="0.25">
      <c r="N90" s="22"/>
    </row>
    <row r="91" spans="14:14" x14ac:dyDescent="0.25">
      <c r="N91" s="22"/>
    </row>
    <row r="92" spans="14:14" x14ac:dyDescent="0.25">
      <c r="N92" s="22"/>
    </row>
    <row r="93" spans="14:14" x14ac:dyDescent="0.25">
      <c r="N93" s="22"/>
    </row>
    <row r="94" spans="14:14" x14ac:dyDescent="0.25">
      <c r="N94" s="22"/>
    </row>
    <row r="95" spans="14:14" x14ac:dyDescent="0.25">
      <c r="N95" s="22"/>
    </row>
    <row r="96" spans="14:14" x14ac:dyDescent="0.25">
      <c r="N96" s="22"/>
    </row>
    <row r="97" spans="14:14" x14ac:dyDescent="0.25">
      <c r="N97" s="22"/>
    </row>
    <row r="98" spans="14:14" x14ac:dyDescent="0.25">
      <c r="N98" s="22"/>
    </row>
    <row r="99" spans="14:14" x14ac:dyDescent="0.25">
      <c r="N99" s="22"/>
    </row>
    <row r="100" spans="14:14" x14ac:dyDescent="0.25">
      <c r="N100" s="22"/>
    </row>
    <row r="101" spans="14:14" x14ac:dyDescent="0.25">
      <c r="N101" s="22"/>
    </row>
    <row r="102" spans="14:14" x14ac:dyDescent="0.25">
      <c r="N102" s="22"/>
    </row>
    <row r="103" spans="14:14" x14ac:dyDescent="0.25">
      <c r="N103" s="22"/>
    </row>
    <row r="104" spans="14:14" x14ac:dyDescent="0.25">
      <c r="N104" s="22"/>
    </row>
    <row r="105" spans="14:14" x14ac:dyDescent="0.25">
      <c r="N105" s="22"/>
    </row>
    <row r="106" spans="14:14" x14ac:dyDescent="0.25">
      <c r="N106" s="22"/>
    </row>
    <row r="107" spans="14:14" x14ac:dyDescent="0.25">
      <c r="N107" s="22"/>
    </row>
    <row r="108" spans="14:14" x14ac:dyDescent="0.25">
      <c r="N108" s="22"/>
    </row>
    <row r="109" spans="14:14" x14ac:dyDescent="0.25">
      <c r="N109" s="22"/>
    </row>
    <row r="110" spans="14:14" x14ac:dyDescent="0.25">
      <c r="N110" s="22"/>
    </row>
    <row r="111" spans="14:14" x14ac:dyDescent="0.25">
      <c r="N111" s="22"/>
    </row>
    <row r="112" spans="14:14" x14ac:dyDescent="0.25">
      <c r="N112" s="22"/>
    </row>
    <row r="113" spans="14:14" x14ac:dyDescent="0.25">
      <c r="N113" s="22"/>
    </row>
    <row r="114" spans="14:14" x14ac:dyDescent="0.25">
      <c r="N114" s="22"/>
    </row>
    <row r="115" spans="14:14" x14ac:dyDescent="0.25">
      <c r="N115" s="22"/>
    </row>
    <row r="116" spans="14:14" x14ac:dyDescent="0.25">
      <c r="N116" s="22"/>
    </row>
    <row r="117" spans="14:14" x14ac:dyDescent="0.25">
      <c r="N117" s="22"/>
    </row>
    <row r="118" spans="14:14" x14ac:dyDescent="0.25">
      <c r="N118" s="22"/>
    </row>
    <row r="119" spans="14:14" x14ac:dyDescent="0.25">
      <c r="N119" s="22"/>
    </row>
    <row r="120" spans="14:14" x14ac:dyDescent="0.25">
      <c r="N120" s="22"/>
    </row>
    <row r="121" spans="14:14" x14ac:dyDescent="0.25">
      <c r="N121" s="22"/>
    </row>
    <row r="122" spans="14:14" x14ac:dyDescent="0.25">
      <c r="N122" s="22"/>
    </row>
    <row r="123" spans="14:14" x14ac:dyDescent="0.25">
      <c r="N123" s="22"/>
    </row>
    <row r="124" spans="14:14" x14ac:dyDescent="0.25">
      <c r="N124" s="22"/>
    </row>
    <row r="125" spans="14:14" x14ac:dyDescent="0.25">
      <c r="N125" s="22"/>
    </row>
    <row r="126" spans="14:14" x14ac:dyDescent="0.25">
      <c r="N126" s="22"/>
    </row>
    <row r="127" spans="14:14" x14ac:dyDescent="0.25">
      <c r="N127" s="22"/>
    </row>
    <row r="128" spans="14:14" x14ac:dyDescent="0.25">
      <c r="N128" s="22"/>
    </row>
    <row r="129" spans="14:14" x14ac:dyDescent="0.25">
      <c r="N129" s="22"/>
    </row>
    <row r="130" spans="14:14" x14ac:dyDescent="0.25">
      <c r="N130" s="22"/>
    </row>
    <row r="131" spans="14:14" x14ac:dyDescent="0.25">
      <c r="N131" s="22"/>
    </row>
    <row r="132" spans="14:14" x14ac:dyDescent="0.25">
      <c r="N132" s="22"/>
    </row>
    <row r="133" spans="14:14" x14ac:dyDescent="0.25">
      <c r="N133" s="22"/>
    </row>
    <row r="134" spans="14:14" x14ac:dyDescent="0.25">
      <c r="N134" s="22"/>
    </row>
    <row r="135" spans="14:14" x14ac:dyDescent="0.25">
      <c r="N135" s="22"/>
    </row>
    <row r="136" spans="14:14" x14ac:dyDescent="0.25">
      <c r="N136" s="22"/>
    </row>
    <row r="137" spans="14:14" x14ac:dyDescent="0.25">
      <c r="N137" s="22"/>
    </row>
    <row r="138" spans="14:14" x14ac:dyDescent="0.25">
      <c r="N138" s="22"/>
    </row>
    <row r="139" spans="14:14" x14ac:dyDescent="0.25">
      <c r="N139" s="22"/>
    </row>
    <row r="140" spans="14:14" x14ac:dyDescent="0.25">
      <c r="N140" s="22"/>
    </row>
    <row r="141" spans="14:14" x14ac:dyDescent="0.25">
      <c r="N141" s="22"/>
    </row>
    <row r="142" spans="14:14" x14ac:dyDescent="0.25">
      <c r="N142" s="22"/>
    </row>
    <row r="143" spans="14:14" x14ac:dyDescent="0.25">
      <c r="N143" s="22"/>
    </row>
    <row r="144" spans="14:14" x14ac:dyDescent="0.25">
      <c r="N144" s="22"/>
    </row>
    <row r="145" spans="14:14" x14ac:dyDescent="0.25">
      <c r="N145" s="22"/>
    </row>
    <row r="146" spans="14:14" x14ac:dyDescent="0.25">
      <c r="N146" s="22"/>
    </row>
    <row r="147" spans="14:14" x14ac:dyDescent="0.25">
      <c r="N147" s="22"/>
    </row>
    <row r="148" spans="14:14" x14ac:dyDescent="0.25">
      <c r="N148" s="22"/>
    </row>
    <row r="149" spans="14:14" x14ac:dyDescent="0.25">
      <c r="N149" s="22"/>
    </row>
    <row r="150" spans="14:14" x14ac:dyDescent="0.25">
      <c r="N150" s="22"/>
    </row>
    <row r="151" spans="14:14" x14ac:dyDescent="0.25">
      <c r="N151" s="22"/>
    </row>
    <row r="152" spans="14:14" x14ac:dyDescent="0.25">
      <c r="N152" s="22"/>
    </row>
    <row r="153" spans="14:14" x14ac:dyDescent="0.25">
      <c r="N153" s="22"/>
    </row>
    <row r="154" spans="14:14" x14ac:dyDescent="0.25">
      <c r="N154" s="22"/>
    </row>
    <row r="155" spans="14:14" x14ac:dyDescent="0.25">
      <c r="N155" s="22"/>
    </row>
    <row r="156" spans="14:14" x14ac:dyDescent="0.25">
      <c r="N156" s="22"/>
    </row>
    <row r="157" spans="14:14" x14ac:dyDescent="0.25">
      <c r="N157" s="22"/>
    </row>
    <row r="158" spans="14:14" x14ac:dyDescent="0.25">
      <c r="N158" s="22"/>
    </row>
    <row r="159" spans="14:14" x14ac:dyDescent="0.25">
      <c r="N159" s="22"/>
    </row>
    <row r="160" spans="14:14" x14ac:dyDescent="0.25">
      <c r="N160" s="22"/>
    </row>
    <row r="161" spans="14:14" x14ac:dyDescent="0.25">
      <c r="N161" s="22"/>
    </row>
    <row r="162" spans="14:14" x14ac:dyDescent="0.25">
      <c r="N162" s="22"/>
    </row>
    <row r="163" spans="14:14" x14ac:dyDescent="0.25">
      <c r="N163" s="22"/>
    </row>
    <row r="164" spans="14:14" x14ac:dyDescent="0.25">
      <c r="N164" s="22"/>
    </row>
    <row r="165" spans="14:14" x14ac:dyDescent="0.25">
      <c r="N165" s="22"/>
    </row>
    <row r="166" spans="14:14" x14ac:dyDescent="0.25">
      <c r="N166" s="22"/>
    </row>
    <row r="167" spans="14:14" x14ac:dyDescent="0.25">
      <c r="N167" s="22"/>
    </row>
    <row r="168" spans="14:14" x14ac:dyDescent="0.25">
      <c r="N168" s="22"/>
    </row>
    <row r="169" spans="14:14" x14ac:dyDescent="0.25">
      <c r="N169" s="22"/>
    </row>
    <row r="170" spans="14:14" x14ac:dyDescent="0.25">
      <c r="N170" s="22"/>
    </row>
    <row r="171" spans="14:14" x14ac:dyDescent="0.25">
      <c r="N171" s="22"/>
    </row>
    <row r="172" spans="14:14" x14ac:dyDescent="0.25">
      <c r="N172" s="22"/>
    </row>
    <row r="173" spans="14:14" x14ac:dyDescent="0.25">
      <c r="N173" s="22"/>
    </row>
    <row r="174" spans="14:14" x14ac:dyDescent="0.25">
      <c r="N174" s="22"/>
    </row>
    <row r="175" spans="14:14" x14ac:dyDescent="0.25">
      <c r="N175" s="22"/>
    </row>
    <row r="176" spans="14:14" x14ac:dyDescent="0.25">
      <c r="N176" s="22"/>
    </row>
    <row r="177" spans="14:14" x14ac:dyDescent="0.25">
      <c r="N177" s="22"/>
    </row>
    <row r="178" spans="14:14" x14ac:dyDescent="0.25">
      <c r="N178" s="22"/>
    </row>
    <row r="179" spans="14:14" x14ac:dyDescent="0.25">
      <c r="N179" s="22"/>
    </row>
    <row r="180" spans="14:14" x14ac:dyDescent="0.25">
      <c r="N180" s="22"/>
    </row>
    <row r="181" spans="14:14" x14ac:dyDescent="0.25">
      <c r="N181" s="22"/>
    </row>
    <row r="182" spans="14:14" x14ac:dyDescent="0.25">
      <c r="N182" s="22"/>
    </row>
    <row r="183" spans="14:14" x14ac:dyDescent="0.25">
      <c r="N183" s="22"/>
    </row>
    <row r="184" spans="14:14" x14ac:dyDescent="0.25">
      <c r="N184" s="22"/>
    </row>
    <row r="185" spans="14:14" x14ac:dyDescent="0.25">
      <c r="N185" s="22"/>
    </row>
    <row r="186" spans="14:14" x14ac:dyDescent="0.25">
      <c r="N186" s="22"/>
    </row>
    <row r="187" spans="14:14" x14ac:dyDescent="0.25">
      <c r="N187" s="22"/>
    </row>
    <row r="188" spans="14:14" x14ac:dyDescent="0.25">
      <c r="N188" s="22"/>
    </row>
    <row r="189" spans="14:14" x14ac:dyDescent="0.25">
      <c r="N189" s="22"/>
    </row>
    <row r="190" spans="14:14" x14ac:dyDescent="0.25">
      <c r="N190" s="22"/>
    </row>
    <row r="191" spans="14:14" x14ac:dyDescent="0.25">
      <c r="N191" s="22"/>
    </row>
    <row r="192" spans="14:14" x14ac:dyDescent="0.25">
      <c r="N192" s="22"/>
    </row>
    <row r="193" spans="14:14" x14ac:dyDescent="0.25">
      <c r="N193" s="22"/>
    </row>
    <row r="194" spans="14:14" x14ac:dyDescent="0.25">
      <c r="N194" s="22"/>
    </row>
    <row r="195" spans="14:14" x14ac:dyDescent="0.25">
      <c r="N195" s="22"/>
    </row>
    <row r="196" spans="14:14" x14ac:dyDescent="0.25">
      <c r="N196" s="22"/>
    </row>
    <row r="197" spans="14:14" x14ac:dyDescent="0.25">
      <c r="N197" s="22"/>
    </row>
    <row r="198" spans="14:14" x14ac:dyDescent="0.25">
      <c r="N198" s="22"/>
    </row>
    <row r="199" spans="14:14" x14ac:dyDescent="0.25">
      <c r="N199" s="22"/>
    </row>
    <row r="200" spans="14:14" x14ac:dyDescent="0.25">
      <c r="N200" s="22"/>
    </row>
    <row r="201" spans="14:14" x14ac:dyDescent="0.25">
      <c r="N201" s="22"/>
    </row>
    <row r="202" spans="14:14" x14ac:dyDescent="0.25">
      <c r="N202" s="22"/>
    </row>
    <row r="203" spans="14:14" x14ac:dyDescent="0.25">
      <c r="N203" s="22"/>
    </row>
    <row r="204" spans="14:14" x14ac:dyDescent="0.25">
      <c r="N204" s="22"/>
    </row>
    <row r="205" spans="14:14" x14ac:dyDescent="0.25">
      <c r="N205" s="22"/>
    </row>
    <row r="206" spans="14:14" x14ac:dyDescent="0.25">
      <c r="N206" s="22"/>
    </row>
    <row r="207" spans="14:14" x14ac:dyDescent="0.25">
      <c r="N207" s="22"/>
    </row>
    <row r="208" spans="14:14" x14ac:dyDescent="0.25">
      <c r="N208" s="22"/>
    </row>
    <row r="209" spans="14:14" x14ac:dyDescent="0.25">
      <c r="N209" s="22"/>
    </row>
    <row r="210" spans="14:14" x14ac:dyDescent="0.25">
      <c r="N210" s="22"/>
    </row>
    <row r="211" spans="14:14" x14ac:dyDescent="0.25">
      <c r="N211" s="22"/>
    </row>
    <row r="212" spans="14:14" x14ac:dyDescent="0.25">
      <c r="N212" s="22"/>
    </row>
    <row r="213" spans="14:14" x14ac:dyDescent="0.25">
      <c r="N213" s="22"/>
    </row>
    <row r="214" spans="14:14" x14ac:dyDescent="0.25">
      <c r="N214" s="22"/>
    </row>
    <row r="215" spans="14:14" x14ac:dyDescent="0.25">
      <c r="N215" s="22"/>
    </row>
    <row r="216" spans="14:14" x14ac:dyDescent="0.25">
      <c r="N216" s="22"/>
    </row>
    <row r="217" spans="14:14" x14ac:dyDescent="0.25">
      <c r="N217" s="22"/>
    </row>
    <row r="218" spans="14:14" x14ac:dyDescent="0.25">
      <c r="N218" s="22"/>
    </row>
    <row r="219" spans="14:14" x14ac:dyDescent="0.25">
      <c r="N219" s="22"/>
    </row>
    <row r="220" spans="14:14" x14ac:dyDescent="0.25">
      <c r="N220" s="22"/>
    </row>
    <row r="221" spans="14:14" x14ac:dyDescent="0.25">
      <c r="N221" s="22"/>
    </row>
    <row r="222" spans="14:14" x14ac:dyDescent="0.25">
      <c r="N222" s="22"/>
    </row>
    <row r="223" spans="14:14" x14ac:dyDescent="0.25">
      <c r="N223" s="22"/>
    </row>
    <row r="224" spans="14:14" x14ac:dyDescent="0.25">
      <c r="N224" s="22"/>
    </row>
    <row r="225" spans="14:14" x14ac:dyDescent="0.25">
      <c r="N225" s="22"/>
    </row>
    <row r="226" spans="14:14" x14ac:dyDescent="0.25">
      <c r="N226" s="22"/>
    </row>
    <row r="227" spans="14:14" x14ac:dyDescent="0.25">
      <c r="N227" s="22"/>
    </row>
    <row r="228" spans="14:14" x14ac:dyDescent="0.25">
      <c r="N228" s="22"/>
    </row>
    <row r="229" spans="14:14" x14ac:dyDescent="0.25">
      <c r="N229" s="22"/>
    </row>
    <row r="230" spans="14:14" x14ac:dyDescent="0.25">
      <c r="N230" s="22"/>
    </row>
    <row r="231" spans="14:14" x14ac:dyDescent="0.25">
      <c r="N231" s="22"/>
    </row>
    <row r="232" spans="14:14" x14ac:dyDescent="0.25">
      <c r="N232" s="22"/>
    </row>
    <row r="233" spans="14:14" x14ac:dyDescent="0.25">
      <c r="N233" s="22"/>
    </row>
    <row r="234" spans="14:14" x14ac:dyDescent="0.25">
      <c r="N234" s="22"/>
    </row>
    <row r="235" spans="14:14" x14ac:dyDescent="0.25">
      <c r="N235" s="22"/>
    </row>
    <row r="236" spans="14:14" x14ac:dyDescent="0.25">
      <c r="N236" s="22"/>
    </row>
    <row r="237" spans="14:14" x14ac:dyDescent="0.25">
      <c r="N237" s="22"/>
    </row>
    <row r="238" spans="14:14" x14ac:dyDescent="0.25">
      <c r="N238" s="22"/>
    </row>
    <row r="239" spans="14:14" x14ac:dyDescent="0.25">
      <c r="N239" s="22"/>
    </row>
    <row r="240" spans="14:14" x14ac:dyDescent="0.25">
      <c r="N240" s="22"/>
    </row>
    <row r="241" spans="14:14" x14ac:dyDescent="0.25">
      <c r="N241" s="22"/>
    </row>
    <row r="242" spans="14:14" x14ac:dyDescent="0.25">
      <c r="N242" s="22"/>
    </row>
    <row r="243" spans="14:14" x14ac:dyDescent="0.25">
      <c r="N243" s="22"/>
    </row>
    <row r="244" spans="14:14" x14ac:dyDescent="0.25">
      <c r="N244" s="22"/>
    </row>
    <row r="245" spans="14:14" x14ac:dyDescent="0.25">
      <c r="N245" s="22"/>
    </row>
    <row r="246" spans="14:14" x14ac:dyDescent="0.25">
      <c r="N246" s="22"/>
    </row>
    <row r="247" spans="14:14" x14ac:dyDescent="0.25">
      <c r="N247" s="22"/>
    </row>
    <row r="248" spans="14:14" x14ac:dyDescent="0.25">
      <c r="N248" s="22"/>
    </row>
    <row r="249" spans="14:14" x14ac:dyDescent="0.25">
      <c r="N249" s="22"/>
    </row>
    <row r="250" spans="14:14" x14ac:dyDescent="0.25">
      <c r="N250" s="22"/>
    </row>
    <row r="251" spans="14:14" x14ac:dyDescent="0.25">
      <c r="N251" s="22"/>
    </row>
    <row r="252" spans="14:14" x14ac:dyDescent="0.25">
      <c r="N252" s="22"/>
    </row>
    <row r="253" spans="14:14" x14ac:dyDescent="0.25">
      <c r="N253" s="22"/>
    </row>
    <row r="254" spans="14:14" x14ac:dyDescent="0.25">
      <c r="N254" s="22"/>
    </row>
    <row r="255" spans="14:14" x14ac:dyDescent="0.25">
      <c r="N255" s="22"/>
    </row>
    <row r="256" spans="14:14" x14ac:dyDescent="0.25">
      <c r="N256" s="22"/>
    </row>
    <row r="257" spans="14:14" x14ac:dyDescent="0.25">
      <c r="N257" s="22"/>
    </row>
    <row r="258" spans="14:14" x14ac:dyDescent="0.25">
      <c r="N258" s="22"/>
    </row>
    <row r="259" spans="14:14" x14ac:dyDescent="0.25">
      <c r="N259" s="22"/>
    </row>
    <row r="260" spans="14:14" x14ac:dyDescent="0.25">
      <c r="N260" s="22"/>
    </row>
    <row r="261" spans="14:14" x14ac:dyDescent="0.25">
      <c r="N261" s="22"/>
    </row>
    <row r="262" spans="14:14" x14ac:dyDescent="0.25">
      <c r="N262" s="22"/>
    </row>
    <row r="263" spans="14:14" x14ac:dyDescent="0.25">
      <c r="N263" s="22"/>
    </row>
    <row r="264" spans="14:14" x14ac:dyDescent="0.25">
      <c r="N264" s="22"/>
    </row>
    <row r="265" spans="14:14" x14ac:dyDescent="0.25">
      <c r="N265" s="22"/>
    </row>
    <row r="266" spans="14:14" x14ac:dyDescent="0.25">
      <c r="N266" s="22"/>
    </row>
    <row r="267" spans="14:14" x14ac:dyDescent="0.25">
      <c r="N267" s="22"/>
    </row>
    <row r="268" spans="14:14" x14ac:dyDescent="0.25">
      <c r="N268" s="22"/>
    </row>
    <row r="269" spans="14:14" x14ac:dyDescent="0.25">
      <c r="N269" s="22"/>
    </row>
    <row r="270" spans="14:14" x14ac:dyDescent="0.25">
      <c r="N270" s="22"/>
    </row>
    <row r="271" spans="14:14" x14ac:dyDescent="0.25">
      <c r="N271" s="22"/>
    </row>
    <row r="272" spans="14:14" x14ac:dyDescent="0.25">
      <c r="N272" s="22"/>
    </row>
    <row r="273" spans="14:14" x14ac:dyDescent="0.25">
      <c r="N273" s="22"/>
    </row>
    <row r="274" spans="14:14" x14ac:dyDescent="0.25">
      <c r="N274" s="22"/>
    </row>
    <row r="275" spans="14:14" x14ac:dyDescent="0.25">
      <c r="N275" s="22"/>
    </row>
    <row r="276" spans="14:14" x14ac:dyDescent="0.25">
      <c r="N276" s="22"/>
    </row>
    <row r="277" spans="14:14" x14ac:dyDescent="0.25">
      <c r="N277" s="22"/>
    </row>
    <row r="278" spans="14:14" x14ac:dyDescent="0.25">
      <c r="N278" s="22"/>
    </row>
    <row r="279" spans="14:14" x14ac:dyDescent="0.25">
      <c r="N279" s="22"/>
    </row>
    <row r="280" spans="14:14" x14ac:dyDescent="0.25">
      <c r="N280" s="22"/>
    </row>
    <row r="281" spans="14:14" x14ac:dyDescent="0.25">
      <c r="N281" s="22"/>
    </row>
    <row r="282" spans="14:14" x14ac:dyDescent="0.25">
      <c r="N282" s="22"/>
    </row>
    <row r="283" spans="14:14" x14ac:dyDescent="0.25">
      <c r="N283" s="22"/>
    </row>
    <row r="284" spans="14:14" x14ac:dyDescent="0.25">
      <c r="N284" s="22"/>
    </row>
    <row r="285" spans="14:14" x14ac:dyDescent="0.25">
      <c r="N285" s="22"/>
    </row>
    <row r="286" spans="14:14" x14ac:dyDescent="0.25">
      <c r="N286" s="22"/>
    </row>
    <row r="287" spans="14:14" x14ac:dyDescent="0.25">
      <c r="N287" s="22"/>
    </row>
    <row r="288" spans="14:14" x14ac:dyDescent="0.25">
      <c r="N288" s="22"/>
    </row>
    <row r="289" spans="14:14" x14ac:dyDescent="0.25">
      <c r="N289" s="22"/>
    </row>
    <row r="290" spans="14:14" x14ac:dyDescent="0.25">
      <c r="N290" s="22"/>
    </row>
    <row r="291" spans="14:14" x14ac:dyDescent="0.25">
      <c r="N291" s="22"/>
    </row>
    <row r="292" spans="14:14" x14ac:dyDescent="0.25">
      <c r="N292" s="22"/>
    </row>
    <row r="293" spans="14:14" x14ac:dyDescent="0.25">
      <c r="N293" s="22"/>
    </row>
    <row r="294" spans="14:14" x14ac:dyDescent="0.25">
      <c r="N294" s="22"/>
    </row>
    <row r="295" spans="14:14" x14ac:dyDescent="0.25">
      <c r="N295" s="22"/>
    </row>
    <row r="296" spans="14:14" x14ac:dyDescent="0.25">
      <c r="N296" s="22"/>
    </row>
    <row r="297" spans="14:14" x14ac:dyDescent="0.25">
      <c r="N297" s="22"/>
    </row>
    <row r="298" spans="14:14" x14ac:dyDescent="0.25">
      <c r="N298" s="22"/>
    </row>
    <row r="299" spans="14:14" x14ac:dyDescent="0.25">
      <c r="N299" s="22"/>
    </row>
    <row r="300" spans="14:14" x14ac:dyDescent="0.25">
      <c r="N300" s="22"/>
    </row>
    <row r="301" spans="14:14" x14ac:dyDescent="0.25">
      <c r="N301" s="22"/>
    </row>
    <row r="302" spans="14:14" x14ac:dyDescent="0.25">
      <c r="N302" s="22"/>
    </row>
    <row r="303" spans="14:14" x14ac:dyDescent="0.25">
      <c r="N303" s="22"/>
    </row>
    <row r="304" spans="14:14" x14ac:dyDescent="0.25">
      <c r="N304" s="22"/>
    </row>
    <row r="305" spans="14:14" x14ac:dyDescent="0.25">
      <c r="N305" s="22"/>
    </row>
    <row r="306" spans="14:14" x14ac:dyDescent="0.25">
      <c r="N306" s="22"/>
    </row>
    <row r="307" spans="14:14" x14ac:dyDescent="0.25">
      <c r="N307" s="22"/>
    </row>
    <row r="308" spans="14:14" x14ac:dyDescent="0.25">
      <c r="N308" s="22"/>
    </row>
    <row r="309" spans="14:14" x14ac:dyDescent="0.25">
      <c r="N309" s="22"/>
    </row>
    <row r="310" spans="14:14" x14ac:dyDescent="0.25">
      <c r="N310" s="22"/>
    </row>
    <row r="311" spans="14:14" x14ac:dyDescent="0.25">
      <c r="N311" s="22"/>
    </row>
    <row r="312" spans="14:14" x14ac:dyDescent="0.25">
      <c r="N312" s="22"/>
    </row>
    <row r="313" spans="14:14" x14ac:dyDescent="0.25">
      <c r="N313" s="22"/>
    </row>
    <row r="314" spans="14:14" x14ac:dyDescent="0.25">
      <c r="N314" s="22"/>
    </row>
    <row r="315" spans="14:14" x14ac:dyDescent="0.25">
      <c r="N315" s="22"/>
    </row>
    <row r="316" spans="14:14" x14ac:dyDescent="0.25">
      <c r="N316" s="22"/>
    </row>
    <row r="317" spans="14:14" x14ac:dyDescent="0.25">
      <c r="N317" s="22"/>
    </row>
    <row r="318" spans="14:14" x14ac:dyDescent="0.25">
      <c r="N318" s="22"/>
    </row>
    <row r="319" spans="14:14" x14ac:dyDescent="0.25">
      <c r="N319" s="22"/>
    </row>
    <row r="320" spans="14:14" x14ac:dyDescent="0.25">
      <c r="N320" s="22"/>
    </row>
    <row r="321" spans="14:14" x14ac:dyDescent="0.25">
      <c r="N321" s="22"/>
    </row>
    <row r="322" spans="14:14" x14ac:dyDescent="0.25">
      <c r="N322" s="22"/>
    </row>
    <row r="323" spans="14:14" x14ac:dyDescent="0.25">
      <c r="N323" s="22"/>
    </row>
    <row r="324" spans="14:14" x14ac:dyDescent="0.25">
      <c r="N324" s="22"/>
    </row>
    <row r="325" spans="14:14" x14ac:dyDescent="0.25">
      <c r="N325" s="22"/>
    </row>
    <row r="326" spans="14:14" x14ac:dyDescent="0.25">
      <c r="N326" s="22"/>
    </row>
    <row r="327" spans="14:14" x14ac:dyDescent="0.25">
      <c r="N327" s="22"/>
    </row>
    <row r="328" spans="14:14" x14ac:dyDescent="0.25">
      <c r="N328" s="22"/>
    </row>
    <row r="329" spans="14:14" x14ac:dyDescent="0.25">
      <c r="N329" s="22"/>
    </row>
    <row r="330" spans="14:14" x14ac:dyDescent="0.25">
      <c r="N330" s="22"/>
    </row>
    <row r="331" spans="14:14" x14ac:dyDescent="0.25">
      <c r="N331" s="22"/>
    </row>
    <row r="332" spans="14:14" x14ac:dyDescent="0.25">
      <c r="N332" s="22"/>
    </row>
    <row r="333" spans="14:14" x14ac:dyDescent="0.25">
      <c r="N333" s="22"/>
    </row>
    <row r="334" spans="14:14" x14ac:dyDescent="0.25">
      <c r="N334" s="22"/>
    </row>
    <row r="335" spans="14:14" x14ac:dyDescent="0.25">
      <c r="N335" s="22"/>
    </row>
    <row r="336" spans="14:14" x14ac:dyDescent="0.25">
      <c r="N336" s="22"/>
    </row>
    <row r="337" spans="14:14" x14ac:dyDescent="0.25">
      <c r="N337" s="22"/>
    </row>
    <row r="338" spans="14:14" x14ac:dyDescent="0.25">
      <c r="N338" s="22"/>
    </row>
    <row r="339" spans="14:14" x14ac:dyDescent="0.25">
      <c r="N339" s="22"/>
    </row>
    <row r="340" spans="14:14" x14ac:dyDescent="0.25">
      <c r="N340" s="22"/>
    </row>
    <row r="341" spans="14:14" x14ac:dyDescent="0.25">
      <c r="N341" s="22"/>
    </row>
    <row r="342" spans="14:14" x14ac:dyDescent="0.25">
      <c r="N342" s="22"/>
    </row>
    <row r="343" spans="14:14" x14ac:dyDescent="0.25">
      <c r="N343" s="22"/>
    </row>
    <row r="344" spans="14:14" x14ac:dyDescent="0.25">
      <c r="N344" s="22"/>
    </row>
    <row r="345" spans="14:14" x14ac:dyDescent="0.25">
      <c r="N345" s="22"/>
    </row>
    <row r="346" spans="14:14" x14ac:dyDescent="0.25">
      <c r="N346" s="22"/>
    </row>
    <row r="347" spans="14:14" x14ac:dyDescent="0.25">
      <c r="N347" s="22"/>
    </row>
    <row r="348" spans="14:14" x14ac:dyDescent="0.25">
      <c r="N348" s="22"/>
    </row>
    <row r="349" spans="14:14" x14ac:dyDescent="0.25">
      <c r="N349" s="22"/>
    </row>
    <row r="350" spans="14:14" x14ac:dyDescent="0.25">
      <c r="N350" s="22"/>
    </row>
    <row r="351" spans="14:14" x14ac:dyDescent="0.25">
      <c r="N351" s="22"/>
    </row>
    <row r="352" spans="14:14" x14ac:dyDescent="0.25">
      <c r="N352" s="22"/>
    </row>
    <row r="353" spans="14:14" x14ac:dyDescent="0.25">
      <c r="N353" s="22"/>
    </row>
    <row r="354" spans="14:14" x14ac:dyDescent="0.25">
      <c r="N354" s="22"/>
    </row>
    <row r="355" spans="14:14" x14ac:dyDescent="0.25">
      <c r="N355" s="22"/>
    </row>
    <row r="356" spans="14:14" x14ac:dyDescent="0.25">
      <c r="N356" s="22"/>
    </row>
    <row r="357" spans="14:14" x14ac:dyDescent="0.25">
      <c r="N357" s="22"/>
    </row>
    <row r="358" spans="14:14" x14ac:dyDescent="0.25">
      <c r="N358" s="22"/>
    </row>
    <row r="359" spans="14:14" x14ac:dyDescent="0.25">
      <c r="N359" s="22"/>
    </row>
    <row r="360" spans="14:14" x14ac:dyDescent="0.25">
      <c r="N360" s="22"/>
    </row>
    <row r="361" spans="14:14" x14ac:dyDescent="0.25">
      <c r="N361" s="22"/>
    </row>
    <row r="362" spans="14:14" x14ac:dyDescent="0.25">
      <c r="N362" s="22"/>
    </row>
    <row r="363" spans="14:14" x14ac:dyDescent="0.25">
      <c r="N363" s="22"/>
    </row>
    <row r="364" spans="14:14" x14ac:dyDescent="0.25">
      <c r="N364" s="22"/>
    </row>
    <row r="365" spans="14:14" x14ac:dyDescent="0.25">
      <c r="N365" s="22"/>
    </row>
    <row r="366" spans="14:14" x14ac:dyDescent="0.25">
      <c r="N366" s="22"/>
    </row>
    <row r="367" spans="14:14" x14ac:dyDescent="0.25">
      <c r="N367" s="22"/>
    </row>
    <row r="368" spans="14:14" x14ac:dyDescent="0.25">
      <c r="N368" s="22"/>
    </row>
    <row r="369" spans="14:14" x14ac:dyDescent="0.25">
      <c r="N369" s="22"/>
    </row>
    <row r="370" spans="14:14" x14ac:dyDescent="0.25">
      <c r="N370" s="22"/>
    </row>
    <row r="371" spans="14:14" x14ac:dyDescent="0.25">
      <c r="N371" s="22"/>
    </row>
    <row r="372" spans="14:14" x14ac:dyDescent="0.25">
      <c r="N372" s="22"/>
    </row>
    <row r="373" spans="14:14" x14ac:dyDescent="0.25">
      <c r="N373" s="22"/>
    </row>
    <row r="374" spans="14:14" x14ac:dyDescent="0.25">
      <c r="N374" s="22"/>
    </row>
    <row r="375" spans="14:14" x14ac:dyDescent="0.25">
      <c r="N375" s="22"/>
    </row>
    <row r="376" spans="14:14" x14ac:dyDescent="0.25">
      <c r="N376" s="22"/>
    </row>
    <row r="377" spans="14:14" x14ac:dyDescent="0.25">
      <c r="N377" s="22"/>
    </row>
    <row r="378" spans="14:14" x14ac:dyDescent="0.25">
      <c r="N378" s="22"/>
    </row>
    <row r="379" spans="14:14" x14ac:dyDescent="0.25">
      <c r="N379" s="22"/>
    </row>
    <row r="380" spans="14:14" x14ac:dyDescent="0.25">
      <c r="N380" s="22"/>
    </row>
    <row r="381" spans="14:14" x14ac:dyDescent="0.25">
      <c r="N381" s="22"/>
    </row>
    <row r="382" spans="14:14" x14ac:dyDescent="0.25">
      <c r="N382" s="22"/>
    </row>
    <row r="383" spans="14:14" x14ac:dyDescent="0.25">
      <c r="N383" s="22"/>
    </row>
    <row r="384" spans="14:14" x14ac:dyDescent="0.25">
      <c r="N384" s="22"/>
    </row>
    <row r="385" spans="14:14" x14ac:dyDescent="0.25">
      <c r="N385" s="22"/>
    </row>
    <row r="386" spans="14:14" x14ac:dyDescent="0.25">
      <c r="N386" s="22"/>
    </row>
    <row r="387" spans="14:14" x14ac:dyDescent="0.25">
      <c r="N387" s="22"/>
    </row>
    <row r="388" spans="14:14" x14ac:dyDescent="0.25">
      <c r="N388" s="22"/>
    </row>
    <row r="389" spans="14:14" x14ac:dyDescent="0.25">
      <c r="N389" s="22"/>
    </row>
    <row r="390" spans="14:14" x14ac:dyDescent="0.25">
      <c r="N390" s="22"/>
    </row>
    <row r="391" spans="14:14" x14ac:dyDescent="0.25">
      <c r="N391" s="22"/>
    </row>
    <row r="392" spans="14:14" x14ac:dyDescent="0.25">
      <c r="N392" s="22"/>
    </row>
    <row r="393" spans="14:14" x14ac:dyDescent="0.25">
      <c r="N393" s="22"/>
    </row>
    <row r="394" spans="14:14" x14ac:dyDescent="0.25">
      <c r="N394" s="22"/>
    </row>
    <row r="395" spans="14:14" x14ac:dyDescent="0.25">
      <c r="N395" s="22"/>
    </row>
    <row r="396" spans="14:14" x14ac:dyDescent="0.25">
      <c r="N396" s="22"/>
    </row>
    <row r="397" spans="14:14" x14ac:dyDescent="0.25">
      <c r="N397" s="22"/>
    </row>
    <row r="398" spans="14:14" x14ac:dyDescent="0.25">
      <c r="N398" s="22"/>
    </row>
    <row r="399" spans="14:14" x14ac:dyDescent="0.25">
      <c r="N399" s="22"/>
    </row>
    <row r="400" spans="14:14" x14ac:dyDescent="0.25">
      <c r="N400" s="22"/>
    </row>
    <row r="401" spans="14:14" x14ac:dyDescent="0.25">
      <c r="N401" s="22"/>
    </row>
    <row r="402" spans="14:14" x14ac:dyDescent="0.25">
      <c r="N402" s="22"/>
    </row>
    <row r="403" spans="14:14" x14ac:dyDescent="0.25">
      <c r="N403" s="22"/>
    </row>
    <row r="404" spans="14:14" x14ac:dyDescent="0.25">
      <c r="N404" s="22"/>
    </row>
    <row r="405" spans="14:14" x14ac:dyDescent="0.25">
      <c r="N405" s="22"/>
    </row>
    <row r="406" spans="14:14" x14ac:dyDescent="0.25">
      <c r="N406" s="22"/>
    </row>
    <row r="407" spans="14:14" x14ac:dyDescent="0.25">
      <c r="N407" s="22"/>
    </row>
    <row r="408" spans="14:14" x14ac:dyDescent="0.25">
      <c r="N408" s="22"/>
    </row>
    <row r="409" spans="14:14" x14ac:dyDescent="0.25">
      <c r="N409" s="22"/>
    </row>
    <row r="410" spans="14:14" x14ac:dyDescent="0.25">
      <c r="N410" s="22"/>
    </row>
    <row r="411" spans="14:14" x14ac:dyDescent="0.25">
      <c r="N411" s="22"/>
    </row>
    <row r="412" spans="14:14" x14ac:dyDescent="0.25">
      <c r="N412" s="22"/>
    </row>
    <row r="413" spans="14:14" x14ac:dyDescent="0.25">
      <c r="N413" s="22"/>
    </row>
    <row r="414" spans="14:14" x14ac:dyDescent="0.25">
      <c r="N414" s="22"/>
    </row>
    <row r="415" spans="14:14" x14ac:dyDescent="0.25">
      <c r="N415" s="22"/>
    </row>
    <row r="416" spans="14:14" x14ac:dyDescent="0.25">
      <c r="N416" s="22"/>
    </row>
    <row r="417" spans="14:14" x14ac:dyDescent="0.25">
      <c r="N417" s="22"/>
    </row>
    <row r="418" spans="14:14" x14ac:dyDescent="0.25">
      <c r="N418" s="22"/>
    </row>
    <row r="419" spans="14:14" x14ac:dyDescent="0.25">
      <c r="N419" s="22"/>
    </row>
    <row r="420" spans="14:14" x14ac:dyDescent="0.25">
      <c r="N420" s="22"/>
    </row>
    <row r="421" spans="14:14" x14ac:dyDescent="0.25">
      <c r="N421" s="22"/>
    </row>
    <row r="422" spans="14:14" x14ac:dyDescent="0.25">
      <c r="N422" s="22"/>
    </row>
    <row r="423" spans="14:14" x14ac:dyDescent="0.25">
      <c r="N423" s="22"/>
    </row>
    <row r="424" spans="14:14" x14ac:dyDescent="0.25">
      <c r="N424" s="22"/>
    </row>
    <row r="425" spans="14:14" x14ac:dyDescent="0.25">
      <c r="N425" s="22"/>
    </row>
    <row r="426" spans="14:14" x14ac:dyDescent="0.25">
      <c r="N426" s="22"/>
    </row>
    <row r="427" spans="14:14" x14ac:dyDescent="0.25">
      <c r="N427" s="22"/>
    </row>
    <row r="428" spans="14:14" x14ac:dyDescent="0.25">
      <c r="N428" s="22"/>
    </row>
    <row r="429" spans="14:14" x14ac:dyDescent="0.25">
      <c r="N429" s="22"/>
    </row>
    <row r="430" spans="14:14" x14ac:dyDescent="0.25">
      <c r="N430" s="22"/>
    </row>
    <row r="431" spans="14:14" x14ac:dyDescent="0.25">
      <c r="N431" s="22"/>
    </row>
    <row r="432" spans="14:14" x14ac:dyDescent="0.25">
      <c r="N432" s="22"/>
    </row>
    <row r="433" spans="14:14" x14ac:dyDescent="0.25">
      <c r="N433" s="22"/>
    </row>
    <row r="434" spans="14:14" x14ac:dyDescent="0.25">
      <c r="N434" s="22"/>
    </row>
    <row r="435" spans="14:14" x14ac:dyDescent="0.25">
      <c r="N435" s="22"/>
    </row>
    <row r="436" spans="14:14" x14ac:dyDescent="0.25">
      <c r="N436" s="22"/>
    </row>
    <row r="437" spans="14:14" x14ac:dyDescent="0.25">
      <c r="N437" s="22"/>
    </row>
    <row r="438" spans="14:14" x14ac:dyDescent="0.25">
      <c r="N438" s="22"/>
    </row>
    <row r="439" spans="14:14" x14ac:dyDescent="0.25">
      <c r="N439" s="22"/>
    </row>
    <row r="440" spans="14:14" x14ac:dyDescent="0.25">
      <c r="N440" s="22"/>
    </row>
    <row r="441" spans="14:14" x14ac:dyDescent="0.25">
      <c r="N441" s="22"/>
    </row>
    <row r="442" spans="14:14" x14ac:dyDescent="0.25">
      <c r="N442" s="22"/>
    </row>
    <row r="443" spans="14:14" x14ac:dyDescent="0.25">
      <c r="N443" s="22"/>
    </row>
    <row r="444" spans="14:14" x14ac:dyDescent="0.25">
      <c r="N444" s="22"/>
    </row>
    <row r="445" spans="14:14" x14ac:dyDescent="0.25">
      <c r="N445" s="22"/>
    </row>
    <row r="446" spans="14:14" x14ac:dyDescent="0.25">
      <c r="N446" s="22"/>
    </row>
    <row r="447" spans="14:14" x14ac:dyDescent="0.25">
      <c r="N447" s="22"/>
    </row>
    <row r="448" spans="14:14" x14ac:dyDescent="0.25">
      <c r="N448" s="22"/>
    </row>
    <row r="449" spans="14:14" x14ac:dyDescent="0.25">
      <c r="N449" s="22"/>
    </row>
    <row r="450" spans="14:14" x14ac:dyDescent="0.25">
      <c r="N450" s="22"/>
    </row>
    <row r="451" spans="14:14" x14ac:dyDescent="0.25">
      <c r="N451" s="22"/>
    </row>
    <row r="452" spans="14:14" x14ac:dyDescent="0.25">
      <c r="N452" s="22"/>
    </row>
    <row r="453" spans="14:14" x14ac:dyDescent="0.25">
      <c r="N453" s="22"/>
    </row>
    <row r="454" spans="14:14" x14ac:dyDescent="0.25">
      <c r="N454" s="22"/>
    </row>
    <row r="455" spans="14:14" x14ac:dyDescent="0.25">
      <c r="N455" s="22"/>
    </row>
    <row r="456" spans="14:14" x14ac:dyDescent="0.25">
      <c r="N456" s="22"/>
    </row>
    <row r="457" spans="14:14" x14ac:dyDescent="0.25">
      <c r="N457" s="22"/>
    </row>
    <row r="458" spans="14:14" x14ac:dyDescent="0.25">
      <c r="N458" s="22"/>
    </row>
    <row r="459" spans="14:14" x14ac:dyDescent="0.25">
      <c r="N459" s="22"/>
    </row>
    <row r="460" spans="14:14" x14ac:dyDescent="0.25">
      <c r="N460" s="22"/>
    </row>
    <row r="461" spans="14:14" x14ac:dyDescent="0.25">
      <c r="N461" s="22"/>
    </row>
    <row r="462" spans="14:14" x14ac:dyDescent="0.25">
      <c r="N462" s="22"/>
    </row>
    <row r="463" spans="14:14" x14ac:dyDescent="0.25">
      <c r="N463" s="22"/>
    </row>
    <row r="464" spans="14:14" x14ac:dyDescent="0.25">
      <c r="N464" s="22"/>
    </row>
    <row r="465" spans="14:14" x14ac:dyDescent="0.25">
      <c r="N465" s="22"/>
    </row>
    <row r="466" spans="14:14" x14ac:dyDescent="0.25">
      <c r="N466" s="22"/>
    </row>
    <row r="467" spans="14:14" x14ac:dyDescent="0.25">
      <c r="N467" s="22"/>
    </row>
    <row r="468" spans="14:14" x14ac:dyDescent="0.25">
      <c r="N468" s="22"/>
    </row>
    <row r="469" spans="14:14" x14ac:dyDescent="0.25">
      <c r="N469" s="22"/>
    </row>
    <row r="470" spans="14:14" x14ac:dyDescent="0.25">
      <c r="N470" s="22"/>
    </row>
    <row r="471" spans="14:14" x14ac:dyDescent="0.25">
      <c r="N471" s="22"/>
    </row>
    <row r="472" spans="14:14" x14ac:dyDescent="0.25">
      <c r="N472" s="22"/>
    </row>
    <row r="473" spans="14:14" x14ac:dyDescent="0.25">
      <c r="N473" s="22"/>
    </row>
    <row r="474" spans="14:14" x14ac:dyDescent="0.25">
      <c r="N474" s="22"/>
    </row>
    <row r="475" spans="14:14" x14ac:dyDescent="0.25">
      <c r="N475" s="22"/>
    </row>
    <row r="476" spans="14:14" x14ac:dyDescent="0.25">
      <c r="N476" s="22"/>
    </row>
    <row r="477" spans="14:14" x14ac:dyDescent="0.25">
      <c r="N477" s="22"/>
    </row>
    <row r="478" spans="14:14" x14ac:dyDescent="0.25">
      <c r="N478" s="22"/>
    </row>
    <row r="479" spans="14:14" x14ac:dyDescent="0.25">
      <c r="N479" s="22"/>
    </row>
    <row r="480" spans="14:14" x14ac:dyDescent="0.25">
      <c r="N480" s="22"/>
    </row>
    <row r="481" spans="14:14" x14ac:dyDescent="0.25">
      <c r="N481" s="22"/>
    </row>
    <row r="482" spans="14:14" x14ac:dyDescent="0.25">
      <c r="N482" s="22"/>
    </row>
    <row r="483" spans="14:14" x14ac:dyDescent="0.25">
      <c r="N483" s="22"/>
    </row>
    <row r="484" spans="14:14" x14ac:dyDescent="0.25">
      <c r="N484" s="22"/>
    </row>
    <row r="485" spans="14:14" x14ac:dyDescent="0.25">
      <c r="N485" s="22"/>
    </row>
    <row r="486" spans="14:14" x14ac:dyDescent="0.25">
      <c r="N486" s="22"/>
    </row>
    <row r="487" spans="14:14" x14ac:dyDescent="0.25">
      <c r="N487" s="22"/>
    </row>
    <row r="488" spans="14:14" x14ac:dyDescent="0.25">
      <c r="N488" s="22"/>
    </row>
    <row r="489" spans="14:14" x14ac:dyDescent="0.25">
      <c r="N489" s="22"/>
    </row>
    <row r="490" spans="14:14" x14ac:dyDescent="0.25">
      <c r="N490" s="22"/>
    </row>
    <row r="491" spans="14:14" x14ac:dyDescent="0.25">
      <c r="N491" s="22"/>
    </row>
    <row r="492" spans="14:14" x14ac:dyDescent="0.25">
      <c r="N492" s="22"/>
    </row>
    <row r="493" spans="14:14" x14ac:dyDescent="0.25">
      <c r="N493" s="22"/>
    </row>
    <row r="494" spans="14:14" x14ac:dyDescent="0.25">
      <c r="N494" s="22"/>
    </row>
    <row r="495" spans="14:14" x14ac:dyDescent="0.25">
      <c r="N495" s="22"/>
    </row>
    <row r="496" spans="14:14" x14ac:dyDescent="0.25">
      <c r="N496" s="22"/>
    </row>
    <row r="497" spans="14:14" x14ac:dyDescent="0.25">
      <c r="N497" s="22"/>
    </row>
    <row r="498" spans="14:14" x14ac:dyDescent="0.25">
      <c r="N498" s="22"/>
    </row>
    <row r="499" spans="14:14" x14ac:dyDescent="0.25">
      <c r="N499" s="22"/>
    </row>
    <row r="500" spans="14:14" x14ac:dyDescent="0.25">
      <c r="N500" s="22"/>
    </row>
    <row r="501" spans="14:14" x14ac:dyDescent="0.25">
      <c r="N501" s="22"/>
    </row>
    <row r="502" spans="14:14" x14ac:dyDescent="0.25">
      <c r="N502" s="22"/>
    </row>
    <row r="503" spans="14:14" x14ac:dyDescent="0.25">
      <c r="N503" s="22"/>
    </row>
    <row r="504" spans="14:14" x14ac:dyDescent="0.25">
      <c r="N504" s="22"/>
    </row>
    <row r="505" spans="14:14" x14ac:dyDescent="0.25">
      <c r="N505" s="22"/>
    </row>
    <row r="506" spans="14:14" x14ac:dyDescent="0.25">
      <c r="N506" s="22"/>
    </row>
    <row r="507" spans="14:14" x14ac:dyDescent="0.25">
      <c r="N507" s="22"/>
    </row>
    <row r="508" spans="14:14" x14ac:dyDescent="0.25">
      <c r="N508" s="22"/>
    </row>
    <row r="509" spans="14:14" x14ac:dyDescent="0.25">
      <c r="N509" s="22"/>
    </row>
    <row r="510" spans="14:14" x14ac:dyDescent="0.25">
      <c r="N510" s="22"/>
    </row>
    <row r="511" spans="14:14" x14ac:dyDescent="0.25">
      <c r="N511" s="22"/>
    </row>
    <row r="512" spans="14:14" x14ac:dyDescent="0.25">
      <c r="N512" s="22"/>
    </row>
    <row r="513" spans="14:14" x14ac:dyDescent="0.25">
      <c r="N513" s="22"/>
    </row>
    <row r="514" spans="14:14" x14ac:dyDescent="0.25">
      <c r="N514" s="22"/>
    </row>
    <row r="515" spans="14:14" x14ac:dyDescent="0.25">
      <c r="N515" s="22"/>
    </row>
    <row r="516" spans="14:14" x14ac:dyDescent="0.25">
      <c r="N516" s="22"/>
    </row>
    <row r="517" spans="14:14" x14ac:dyDescent="0.25">
      <c r="N517" s="22"/>
    </row>
    <row r="518" spans="14:14" x14ac:dyDescent="0.25">
      <c r="N518" s="22"/>
    </row>
    <row r="519" spans="14:14" x14ac:dyDescent="0.25">
      <c r="N519" s="22"/>
    </row>
    <row r="520" spans="14:14" x14ac:dyDescent="0.25">
      <c r="N520" s="22"/>
    </row>
    <row r="521" spans="14:14" x14ac:dyDescent="0.25">
      <c r="N521" s="22"/>
    </row>
    <row r="522" spans="14:14" x14ac:dyDescent="0.25">
      <c r="N522" s="22"/>
    </row>
    <row r="523" spans="14:14" x14ac:dyDescent="0.25">
      <c r="N523" s="22"/>
    </row>
    <row r="524" spans="14:14" x14ac:dyDescent="0.25">
      <c r="N524" s="22"/>
    </row>
    <row r="525" spans="14:14" x14ac:dyDescent="0.25">
      <c r="N525" s="22"/>
    </row>
    <row r="526" spans="14:14" x14ac:dyDescent="0.25">
      <c r="N526" s="22"/>
    </row>
    <row r="527" spans="14:14" x14ac:dyDescent="0.25">
      <c r="N527" s="22"/>
    </row>
    <row r="528" spans="14:14" x14ac:dyDescent="0.25">
      <c r="N528" s="22"/>
    </row>
    <row r="529" spans="14:14" x14ac:dyDescent="0.25">
      <c r="N529" s="22"/>
    </row>
    <row r="530" spans="14:14" x14ac:dyDescent="0.25">
      <c r="N530" s="22"/>
    </row>
    <row r="531" spans="14:14" x14ac:dyDescent="0.25">
      <c r="N531" s="22"/>
    </row>
    <row r="532" spans="14:14" x14ac:dyDescent="0.25">
      <c r="N532" s="22"/>
    </row>
    <row r="533" spans="14:14" x14ac:dyDescent="0.25">
      <c r="N533" s="22"/>
    </row>
    <row r="534" spans="14:14" x14ac:dyDescent="0.25">
      <c r="N534" s="22"/>
    </row>
    <row r="535" spans="14:14" x14ac:dyDescent="0.25">
      <c r="N535" s="22"/>
    </row>
    <row r="536" spans="14:14" x14ac:dyDescent="0.25">
      <c r="N536" s="22"/>
    </row>
    <row r="537" spans="14:14" x14ac:dyDescent="0.25">
      <c r="N537" s="22"/>
    </row>
    <row r="538" spans="14:14" x14ac:dyDescent="0.25">
      <c r="N538" s="22"/>
    </row>
    <row r="539" spans="14:14" x14ac:dyDescent="0.25">
      <c r="N539" s="22"/>
    </row>
    <row r="540" spans="14:14" x14ac:dyDescent="0.25">
      <c r="N540" s="22"/>
    </row>
    <row r="541" spans="14:14" x14ac:dyDescent="0.25">
      <c r="N541" s="22"/>
    </row>
    <row r="542" spans="14:14" x14ac:dyDescent="0.25">
      <c r="N542" s="22"/>
    </row>
    <row r="543" spans="14:14" x14ac:dyDescent="0.25">
      <c r="N543" s="22"/>
    </row>
    <row r="544" spans="14:14" x14ac:dyDescent="0.25">
      <c r="N544" s="22"/>
    </row>
    <row r="545" spans="14:14" x14ac:dyDescent="0.25">
      <c r="N545" s="22"/>
    </row>
    <row r="546" spans="14:14" x14ac:dyDescent="0.25">
      <c r="N546" s="22"/>
    </row>
    <row r="547" spans="14:14" x14ac:dyDescent="0.25">
      <c r="N547" s="22"/>
    </row>
    <row r="548" spans="14:14" x14ac:dyDescent="0.25">
      <c r="N548" s="22"/>
    </row>
    <row r="549" spans="14:14" x14ac:dyDescent="0.25">
      <c r="N549" s="22"/>
    </row>
    <row r="550" spans="14:14" x14ac:dyDescent="0.25">
      <c r="N550" s="22"/>
    </row>
    <row r="551" spans="14:14" x14ac:dyDescent="0.25">
      <c r="N551" s="22"/>
    </row>
    <row r="552" spans="14:14" x14ac:dyDescent="0.25">
      <c r="N552" s="22"/>
    </row>
    <row r="553" spans="14:14" x14ac:dyDescent="0.25">
      <c r="N553" s="22"/>
    </row>
    <row r="554" spans="14:14" x14ac:dyDescent="0.25">
      <c r="N554" s="22"/>
    </row>
    <row r="555" spans="14:14" x14ac:dyDescent="0.25">
      <c r="N555" s="22"/>
    </row>
    <row r="556" spans="14:14" x14ac:dyDescent="0.25">
      <c r="N556" s="22"/>
    </row>
    <row r="557" spans="14:14" x14ac:dyDescent="0.25">
      <c r="N557" s="22"/>
    </row>
    <row r="558" spans="14:14" x14ac:dyDescent="0.25">
      <c r="N558" s="22"/>
    </row>
    <row r="559" spans="14:14" x14ac:dyDescent="0.25">
      <c r="N559" s="22"/>
    </row>
    <row r="560" spans="14:14" x14ac:dyDescent="0.25">
      <c r="N560" s="22"/>
    </row>
    <row r="561" spans="14:14" x14ac:dyDescent="0.25">
      <c r="N561" s="22"/>
    </row>
    <row r="562" spans="14:14" x14ac:dyDescent="0.25">
      <c r="N562" s="22"/>
    </row>
    <row r="563" spans="14:14" x14ac:dyDescent="0.25">
      <c r="N563" s="22"/>
    </row>
    <row r="564" spans="14:14" x14ac:dyDescent="0.25">
      <c r="N564" s="22"/>
    </row>
    <row r="565" spans="14:14" x14ac:dyDescent="0.25">
      <c r="N565" s="22"/>
    </row>
    <row r="566" spans="14:14" x14ac:dyDescent="0.25">
      <c r="N566" s="22"/>
    </row>
    <row r="567" spans="14:14" x14ac:dyDescent="0.25">
      <c r="N567" s="22"/>
    </row>
    <row r="568" spans="14:14" x14ac:dyDescent="0.25">
      <c r="N568" s="22"/>
    </row>
    <row r="569" spans="14:14" x14ac:dyDescent="0.25">
      <c r="N569" s="22"/>
    </row>
    <row r="570" spans="14:14" x14ac:dyDescent="0.25">
      <c r="N570" s="22"/>
    </row>
    <row r="571" spans="14:14" x14ac:dyDescent="0.25">
      <c r="N571" s="22"/>
    </row>
    <row r="572" spans="14:14" x14ac:dyDescent="0.25">
      <c r="N572" s="22"/>
    </row>
    <row r="573" spans="14:14" x14ac:dyDescent="0.25">
      <c r="N573" s="22"/>
    </row>
    <row r="574" spans="14:14" x14ac:dyDescent="0.25">
      <c r="N574" s="22"/>
    </row>
    <row r="575" spans="14:14" x14ac:dyDescent="0.25">
      <c r="N575" s="22"/>
    </row>
    <row r="576" spans="14:14" x14ac:dyDescent="0.25">
      <c r="N576" s="22"/>
    </row>
    <row r="577" spans="14:14" x14ac:dyDescent="0.25">
      <c r="N577" s="22"/>
    </row>
    <row r="578" spans="14:14" x14ac:dyDescent="0.25">
      <c r="N578" s="22"/>
    </row>
    <row r="579" spans="14:14" x14ac:dyDescent="0.25">
      <c r="N579" s="22"/>
    </row>
    <row r="580" spans="14:14" x14ac:dyDescent="0.25">
      <c r="N580" s="22"/>
    </row>
    <row r="581" spans="14:14" x14ac:dyDescent="0.25">
      <c r="N581" s="22"/>
    </row>
    <row r="582" spans="14:14" x14ac:dyDescent="0.25">
      <c r="N582" s="22"/>
    </row>
    <row r="583" spans="14:14" x14ac:dyDescent="0.25">
      <c r="N583" s="22"/>
    </row>
    <row r="584" spans="14:14" x14ac:dyDescent="0.25">
      <c r="N584" s="22"/>
    </row>
    <row r="585" spans="14:14" x14ac:dyDescent="0.25">
      <c r="N585" s="22"/>
    </row>
    <row r="586" spans="14:14" x14ac:dyDescent="0.25">
      <c r="N586" s="22"/>
    </row>
    <row r="587" spans="14:14" x14ac:dyDescent="0.25">
      <c r="N587" s="22"/>
    </row>
    <row r="588" spans="14:14" x14ac:dyDescent="0.25">
      <c r="N588" s="22"/>
    </row>
    <row r="589" spans="14:14" x14ac:dyDescent="0.25">
      <c r="N589" s="22"/>
    </row>
    <row r="590" spans="14:14" x14ac:dyDescent="0.25">
      <c r="N590" s="22"/>
    </row>
    <row r="591" spans="14:14" x14ac:dyDescent="0.25">
      <c r="N591" s="22"/>
    </row>
    <row r="592" spans="14:14" x14ac:dyDescent="0.25">
      <c r="N592" s="22"/>
    </row>
    <row r="593" spans="14:14" x14ac:dyDescent="0.25">
      <c r="N593" s="22"/>
    </row>
    <row r="594" spans="14:14" x14ac:dyDescent="0.25">
      <c r="N594" s="22"/>
    </row>
    <row r="595" spans="14:14" x14ac:dyDescent="0.25">
      <c r="N595" s="22"/>
    </row>
    <row r="596" spans="14:14" x14ac:dyDescent="0.25">
      <c r="N596" s="22"/>
    </row>
    <row r="597" spans="14:14" x14ac:dyDescent="0.25">
      <c r="N597" s="22"/>
    </row>
    <row r="598" spans="14:14" x14ac:dyDescent="0.25">
      <c r="N598" s="22"/>
    </row>
    <row r="599" spans="14:14" x14ac:dyDescent="0.25">
      <c r="N599" s="22"/>
    </row>
    <row r="600" spans="14:14" x14ac:dyDescent="0.25">
      <c r="N600" s="22"/>
    </row>
    <row r="601" spans="14:14" x14ac:dyDescent="0.25">
      <c r="N601" s="22"/>
    </row>
    <row r="602" spans="14:14" x14ac:dyDescent="0.25">
      <c r="N602" s="22"/>
    </row>
    <row r="603" spans="14:14" x14ac:dyDescent="0.25">
      <c r="N603" s="22"/>
    </row>
    <row r="604" spans="14:14" x14ac:dyDescent="0.25">
      <c r="N604" s="22"/>
    </row>
    <row r="605" spans="14:14" x14ac:dyDescent="0.25">
      <c r="N605" s="22"/>
    </row>
    <row r="606" spans="14:14" x14ac:dyDescent="0.25">
      <c r="N606" s="22"/>
    </row>
    <row r="607" spans="14:14" x14ac:dyDescent="0.25">
      <c r="N607" s="22"/>
    </row>
    <row r="608" spans="14:14" x14ac:dyDescent="0.25">
      <c r="N608" s="22"/>
    </row>
    <row r="609" spans="14:14" x14ac:dyDescent="0.25">
      <c r="N609" s="22"/>
    </row>
    <row r="610" spans="14:14" x14ac:dyDescent="0.25">
      <c r="N610" s="22"/>
    </row>
    <row r="611" spans="14:14" x14ac:dyDescent="0.25">
      <c r="N611" s="22"/>
    </row>
    <row r="612" spans="14:14" x14ac:dyDescent="0.25">
      <c r="N612" s="22"/>
    </row>
    <row r="613" spans="14:14" x14ac:dyDescent="0.25">
      <c r="N613" s="22"/>
    </row>
    <row r="614" spans="14:14" x14ac:dyDescent="0.25">
      <c r="N614" s="22"/>
    </row>
    <row r="615" spans="14:14" x14ac:dyDescent="0.25">
      <c r="N615" s="22"/>
    </row>
    <row r="616" spans="14:14" x14ac:dyDescent="0.25">
      <c r="N616" s="22"/>
    </row>
    <row r="617" spans="14:14" x14ac:dyDescent="0.25">
      <c r="N617" s="22"/>
    </row>
    <row r="618" spans="14:14" x14ac:dyDescent="0.25">
      <c r="N618" s="22"/>
    </row>
    <row r="619" spans="14:14" x14ac:dyDescent="0.25">
      <c r="N619" s="22"/>
    </row>
    <row r="620" spans="14:14" x14ac:dyDescent="0.25">
      <c r="N620" s="22"/>
    </row>
    <row r="621" spans="14:14" x14ac:dyDescent="0.25">
      <c r="N621" s="22"/>
    </row>
    <row r="622" spans="14:14" x14ac:dyDescent="0.25">
      <c r="N622" s="22"/>
    </row>
    <row r="623" spans="14:14" x14ac:dyDescent="0.25">
      <c r="N623" s="22"/>
    </row>
    <row r="624" spans="14:14" x14ac:dyDescent="0.25">
      <c r="N624" s="22"/>
    </row>
    <row r="625" spans="14:14" x14ac:dyDescent="0.25">
      <c r="N625" s="22"/>
    </row>
    <row r="626" spans="14:14" x14ac:dyDescent="0.25">
      <c r="N626" s="22"/>
    </row>
    <row r="627" spans="14:14" x14ac:dyDescent="0.25">
      <c r="N627" s="22"/>
    </row>
    <row r="628" spans="14:14" x14ac:dyDescent="0.25">
      <c r="N628" s="22"/>
    </row>
    <row r="629" spans="14:14" x14ac:dyDescent="0.25">
      <c r="N629" s="22"/>
    </row>
    <row r="630" spans="14:14" x14ac:dyDescent="0.25">
      <c r="N630" s="22"/>
    </row>
    <row r="631" spans="14:14" x14ac:dyDescent="0.25">
      <c r="N631" s="22"/>
    </row>
    <row r="632" spans="14:14" x14ac:dyDescent="0.25">
      <c r="N632" s="22"/>
    </row>
    <row r="633" spans="14:14" x14ac:dyDescent="0.25">
      <c r="N633" s="22"/>
    </row>
    <row r="634" spans="14:14" x14ac:dyDescent="0.25">
      <c r="N634" s="22"/>
    </row>
    <row r="635" spans="14:14" x14ac:dyDescent="0.25">
      <c r="N635" s="22"/>
    </row>
    <row r="636" spans="14:14" x14ac:dyDescent="0.25">
      <c r="N636" s="22"/>
    </row>
    <row r="637" spans="14:14" x14ac:dyDescent="0.25">
      <c r="N637" s="22"/>
    </row>
    <row r="638" spans="14:14" x14ac:dyDescent="0.25">
      <c r="N638" s="22"/>
    </row>
    <row r="639" spans="14:14" x14ac:dyDescent="0.25">
      <c r="N639" s="22"/>
    </row>
    <row r="640" spans="14:14" x14ac:dyDescent="0.25">
      <c r="N640" s="22"/>
    </row>
    <row r="641" spans="14:14" x14ac:dyDescent="0.25">
      <c r="N641" s="22"/>
    </row>
    <row r="642" spans="14:14" x14ac:dyDescent="0.25">
      <c r="N642" s="22"/>
    </row>
    <row r="643" spans="14:14" x14ac:dyDescent="0.25">
      <c r="N643" s="22"/>
    </row>
    <row r="644" spans="14:14" x14ac:dyDescent="0.25">
      <c r="N644" s="22"/>
    </row>
    <row r="645" spans="14:14" x14ac:dyDescent="0.25">
      <c r="N645" s="22"/>
    </row>
    <row r="646" spans="14:14" x14ac:dyDescent="0.25">
      <c r="N646" s="22"/>
    </row>
    <row r="647" spans="14:14" x14ac:dyDescent="0.25">
      <c r="N647" s="22"/>
    </row>
    <row r="648" spans="14:14" x14ac:dyDescent="0.25">
      <c r="N648" s="22"/>
    </row>
    <row r="649" spans="14:14" x14ac:dyDescent="0.25">
      <c r="N649" s="22"/>
    </row>
    <row r="650" spans="14:14" x14ac:dyDescent="0.25">
      <c r="N650" s="22"/>
    </row>
    <row r="651" spans="14:14" x14ac:dyDescent="0.25">
      <c r="N651" s="22"/>
    </row>
    <row r="652" spans="14:14" x14ac:dyDescent="0.25">
      <c r="N652" s="22"/>
    </row>
    <row r="653" spans="14:14" x14ac:dyDescent="0.25">
      <c r="N653" s="22"/>
    </row>
    <row r="654" spans="14:14" x14ac:dyDescent="0.25">
      <c r="N654" s="22"/>
    </row>
    <row r="655" spans="14:14" x14ac:dyDescent="0.25">
      <c r="N655" s="22"/>
    </row>
    <row r="656" spans="14:14" x14ac:dyDescent="0.25">
      <c r="N656" s="22"/>
    </row>
    <row r="657" spans="14:14" x14ac:dyDescent="0.25">
      <c r="N657" s="22"/>
    </row>
    <row r="658" spans="14:14" x14ac:dyDescent="0.25">
      <c r="N658" s="22"/>
    </row>
    <row r="659" spans="14:14" x14ac:dyDescent="0.25">
      <c r="N659" s="22"/>
    </row>
    <row r="660" spans="14:14" x14ac:dyDescent="0.25">
      <c r="N660" s="22"/>
    </row>
    <row r="661" spans="14:14" x14ac:dyDescent="0.25">
      <c r="N661" s="22"/>
    </row>
    <row r="662" spans="14:14" x14ac:dyDescent="0.25">
      <c r="N662" s="22"/>
    </row>
    <row r="663" spans="14:14" x14ac:dyDescent="0.25">
      <c r="N663" s="22"/>
    </row>
    <row r="664" spans="14:14" x14ac:dyDescent="0.25">
      <c r="N664" s="22"/>
    </row>
    <row r="665" spans="14:14" x14ac:dyDescent="0.25">
      <c r="N665" s="22"/>
    </row>
    <row r="666" spans="14:14" x14ac:dyDescent="0.25">
      <c r="N666" s="22"/>
    </row>
    <row r="667" spans="14:14" x14ac:dyDescent="0.25">
      <c r="N667" s="22"/>
    </row>
    <row r="668" spans="14:14" x14ac:dyDescent="0.25">
      <c r="N668" s="22"/>
    </row>
    <row r="669" spans="14:14" x14ac:dyDescent="0.25">
      <c r="N669" s="22"/>
    </row>
    <row r="670" spans="14:14" x14ac:dyDescent="0.25">
      <c r="N670" s="22"/>
    </row>
    <row r="671" spans="14:14" x14ac:dyDescent="0.25">
      <c r="N671" s="22"/>
    </row>
    <row r="672" spans="14:14" x14ac:dyDescent="0.25">
      <c r="N672" s="22"/>
    </row>
    <row r="673" spans="14:14" x14ac:dyDescent="0.25">
      <c r="N673" s="22"/>
    </row>
    <row r="674" spans="14:14" x14ac:dyDescent="0.25">
      <c r="N674" s="22"/>
    </row>
    <row r="675" spans="14:14" x14ac:dyDescent="0.25">
      <c r="N675" s="22"/>
    </row>
    <row r="676" spans="14:14" x14ac:dyDescent="0.25">
      <c r="N676" s="22"/>
    </row>
    <row r="677" spans="14:14" x14ac:dyDescent="0.25">
      <c r="N677" s="22"/>
    </row>
    <row r="678" spans="14:14" x14ac:dyDescent="0.25">
      <c r="N678" s="22"/>
    </row>
    <row r="679" spans="14:14" x14ac:dyDescent="0.25">
      <c r="N679" s="22"/>
    </row>
    <row r="680" spans="14:14" x14ac:dyDescent="0.25">
      <c r="N680" s="22"/>
    </row>
    <row r="681" spans="14:14" x14ac:dyDescent="0.25">
      <c r="N681" s="22"/>
    </row>
    <row r="682" spans="14:14" x14ac:dyDescent="0.25">
      <c r="N682" s="22"/>
    </row>
    <row r="683" spans="14:14" x14ac:dyDescent="0.25">
      <c r="N683" s="22"/>
    </row>
    <row r="684" spans="14:14" x14ac:dyDescent="0.25">
      <c r="N684" s="22"/>
    </row>
    <row r="685" spans="14:14" x14ac:dyDescent="0.25">
      <c r="N685" s="22"/>
    </row>
    <row r="686" spans="14:14" x14ac:dyDescent="0.25">
      <c r="N686" s="22"/>
    </row>
    <row r="687" spans="14:14" x14ac:dyDescent="0.25">
      <c r="N687" s="22"/>
    </row>
    <row r="688" spans="14:14" x14ac:dyDescent="0.25">
      <c r="N688" s="22"/>
    </row>
    <row r="689" spans="14:14" x14ac:dyDescent="0.25">
      <c r="N689" s="22"/>
    </row>
    <row r="690" spans="14:14" x14ac:dyDescent="0.25">
      <c r="N690" s="22"/>
    </row>
    <row r="691" spans="14:14" x14ac:dyDescent="0.25">
      <c r="N691" s="22"/>
    </row>
    <row r="692" spans="14:14" x14ac:dyDescent="0.25">
      <c r="N692" s="22"/>
    </row>
    <row r="693" spans="14:14" x14ac:dyDescent="0.25">
      <c r="N693" s="22"/>
    </row>
    <row r="694" spans="14:14" x14ac:dyDescent="0.25">
      <c r="N694" s="22"/>
    </row>
    <row r="695" spans="14:14" x14ac:dyDescent="0.25">
      <c r="N695" s="22"/>
    </row>
    <row r="696" spans="14:14" x14ac:dyDescent="0.25">
      <c r="N696" s="22"/>
    </row>
    <row r="697" spans="14:14" x14ac:dyDescent="0.25">
      <c r="N697" s="22"/>
    </row>
    <row r="698" spans="14:14" x14ac:dyDescent="0.25">
      <c r="N698" s="22"/>
    </row>
    <row r="699" spans="14:14" x14ac:dyDescent="0.25">
      <c r="N699" s="22"/>
    </row>
    <row r="700" spans="14:14" x14ac:dyDescent="0.25">
      <c r="N700" s="22"/>
    </row>
    <row r="701" spans="14:14" x14ac:dyDescent="0.25">
      <c r="N701" s="22"/>
    </row>
    <row r="702" spans="14:14" x14ac:dyDescent="0.25">
      <c r="N702" s="22"/>
    </row>
    <row r="703" spans="14:14" x14ac:dyDescent="0.25">
      <c r="N703" s="22"/>
    </row>
    <row r="704" spans="14:14" x14ac:dyDescent="0.25">
      <c r="N704" s="22"/>
    </row>
    <row r="705" spans="14:14" x14ac:dyDescent="0.25">
      <c r="N705" s="22"/>
    </row>
    <row r="706" spans="14:14" x14ac:dyDescent="0.25">
      <c r="N706" s="22"/>
    </row>
    <row r="707" spans="14:14" x14ac:dyDescent="0.25">
      <c r="N707" s="22"/>
    </row>
    <row r="708" spans="14:14" x14ac:dyDescent="0.25">
      <c r="N708" s="22"/>
    </row>
    <row r="709" spans="14:14" x14ac:dyDescent="0.25">
      <c r="N709" s="22"/>
    </row>
    <row r="710" spans="14:14" x14ac:dyDescent="0.25">
      <c r="N710" s="22"/>
    </row>
    <row r="711" spans="14:14" x14ac:dyDescent="0.25">
      <c r="N711" s="22"/>
    </row>
    <row r="712" spans="14:14" x14ac:dyDescent="0.25">
      <c r="N712" s="22"/>
    </row>
    <row r="713" spans="14:14" x14ac:dyDescent="0.25">
      <c r="N713" s="22"/>
    </row>
    <row r="714" spans="14:14" x14ac:dyDescent="0.25">
      <c r="N714" s="22"/>
    </row>
    <row r="715" spans="14:14" x14ac:dyDescent="0.25">
      <c r="N715" s="22"/>
    </row>
    <row r="716" spans="14:14" x14ac:dyDescent="0.25">
      <c r="N716" s="22"/>
    </row>
    <row r="717" spans="14:14" x14ac:dyDescent="0.25">
      <c r="N717" s="22"/>
    </row>
    <row r="718" spans="14:14" x14ac:dyDescent="0.25">
      <c r="N718" s="22"/>
    </row>
    <row r="719" spans="14:14" x14ac:dyDescent="0.25">
      <c r="N719" s="22"/>
    </row>
    <row r="720" spans="14:14" x14ac:dyDescent="0.25">
      <c r="N720" s="22"/>
    </row>
    <row r="721" spans="14:14" x14ac:dyDescent="0.25">
      <c r="N721" s="22"/>
    </row>
    <row r="722" spans="14:14" x14ac:dyDescent="0.25">
      <c r="N722" s="22"/>
    </row>
    <row r="723" spans="14:14" x14ac:dyDescent="0.25">
      <c r="N723" s="22"/>
    </row>
    <row r="724" spans="14:14" x14ac:dyDescent="0.25">
      <c r="N724" s="22"/>
    </row>
    <row r="725" spans="14:14" x14ac:dyDescent="0.25">
      <c r="N725" s="22"/>
    </row>
    <row r="726" spans="14:14" x14ac:dyDescent="0.25">
      <c r="N726" s="22"/>
    </row>
    <row r="727" spans="14:14" x14ac:dyDescent="0.25">
      <c r="N727" s="22"/>
    </row>
    <row r="728" spans="14:14" x14ac:dyDescent="0.25">
      <c r="N728" s="22"/>
    </row>
    <row r="729" spans="14:14" x14ac:dyDescent="0.25">
      <c r="N729" s="22"/>
    </row>
    <row r="730" spans="14:14" x14ac:dyDescent="0.25">
      <c r="N730" s="22"/>
    </row>
    <row r="731" spans="14:14" x14ac:dyDescent="0.25">
      <c r="N731" s="22"/>
    </row>
    <row r="732" spans="14:14" x14ac:dyDescent="0.25">
      <c r="N732" s="22"/>
    </row>
    <row r="733" spans="14:14" x14ac:dyDescent="0.25">
      <c r="N733" s="22"/>
    </row>
    <row r="734" spans="14:14" x14ac:dyDescent="0.25">
      <c r="N734" s="22"/>
    </row>
    <row r="735" spans="14:14" x14ac:dyDescent="0.25">
      <c r="N735" s="22"/>
    </row>
    <row r="736" spans="14:14" x14ac:dyDescent="0.25">
      <c r="N736" s="22"/>
    </row>
    <row r="737" spans="14:14" x14ac:dyDescent="0.25">
      <c r="N737" s="22"/>
    </row>
    <row r="738" spans="14:14" x14ac:dyDescent="0.25">
      <c r="N738" s="22"/>
    </row>
    <row r="739" spans="14:14" x14ac:dyDescent="0.25">
      <c r="N739" s="22"/>
    </row>
    <row r="740" spans="14:14" x14ac:dyDescent="0.25">
      <c r="N740" s="22"/>
    </row>
    <row r="741" spans="14:14" x14ac:dyDescent="0.25">
      <c r="N741" s="22"/>
    </row>
    <row r="742" spans="14:14" x14ac:dyDescent="0.25">
      <c r="N742" s="22"/>
    </row>
    <row r="743" spans="14:14" x14ac:dyDescent="0.25">
      <c r="N743" s="22"/>
    </row>
    <row r="744" spans="14:14" x14ac:dyDescent="0.25">
      <c r="N744" s="22"/>
    </row>
    <row r="745" spans="14:14" x14ac:dyDescent="0.25">
      <c r="N745" s="22"/>
    </row>
    <row r="746" spans="14:14" x14ac:dyDescent="0.25">
      <c r="N746" s="22"/>
    </row>
    <row r="747" spans="14:14" x14ac:dyDescent="0.25">
      <c r="N747" s="22"/>
    </row>
    <row r="748" spans="14:14" x14ac:dyDescent="0.25">
      <c r="N748" s="22"/>
    </row>
    <row r="749" spans="14:14" x14ac:dyDescent="0.25">
      <c r="N749" s="22"/>
    </row>
    <row r="750" spans="14:14" x14ac:dyDescent="0.25">
      <c r="N750" s="22"/>
    </row>
    <row r="751" spans="14:14" x14ac:dyDescent="0.25">
      <c r="N751" s="22"/>
    </row>
    <row r="752" spans="14:14" x14ac:dyDescent="0.25">
      <c r="N752" s="22"/>
    </row>
    <row r="753" spans="14:14" x14ac:dyDescent="0.25">
      <c r="N753" s="22"/>
    </row>
    <row r="754" spans="14:14" x14ac:dyDescent="0.25">
      <c r="N754" s="22"/>
    </row>
    <row r="755" spans="14:14" x14ac:dyDescent="0.25">
      <c r="N755" s="22"/>
    </row>
    <row r="756" spans="14:14" x14ac:dyDescent="0.25">
      <c r="N756" s="22"/>
    </row>
    <row r="757" spans="14:14" x14ac:dyDescent="0.25">
      <c r="N757" s="22"/>
    </row>
    <row r="758" spans="14:14" x14ac:dyDescent="0.25">
      <c r="N758" s="22"/>
    </row>
    <row r="759" spans="14:14" x14ac:dyDescent="0.25">
      <c r="N759" s="22"/>
    </row>
    <row r="760" spans="14:14" x14ac:dyDescent="0.25">
      <c r="N760" s="22"/>
    </row>
    <row r="761" spans="14:14" x14ac:dyDescent="0.25">
      <c r="N761" s="22"/>
    </row>
    <row r="762" spans="14:14" x14ac:dyDescent="0.25">
      <c r="N762" s="22"/>
    </row>
    <row r="763" spans="14:14" x14ac:dyDescent="0.25">
      <c r="N763" s="22"/>
    </row>
    <row r="764" spans="14:14" x14ac:dyDescent="0.25">
      <c r="N764" s="22"/>
    </row>
    <row r="765" spans="14:14" x14ac:dyDescent="0.25">
      <c r="N765" s="22"/>
    </row>
    <row r="766" spans="14:14" x14ac:dyDescent="0.25">
      <c r="N766" s="22"/>
    </row>
    <row r="767" spans="14:14" x14ac:dyDescent="0.25">
      <c r="N767" s="22"/>
    </row>
    <row r="768" spans="14:14" x14ac:dyDescent="0.25">
      <c r="N768" s="22"/>
    </row>
    <row r="769" spans="14:14" x14ac:dyDescent="0.25">
      <c r="N769" s="22"/>
    </row>
    <row r="770" spans="14:14" x14ac:dyDescent="0.25">
      <c r="N770" s="22"/>
    </row>
    <row r="771" spans="14:14" x14ac:dyDescent="0.25">
      <c r="N771" s="22"/>
    </row>
    <row r="772" spans="14:14" x14ac:dyDescent="0.25">
      <c r="N772" s="22"/>
    </row>
    <row r="773" spans="14:14" x14ac:dyDescent="0.25">
      <c r="N773" s="22"/>
    </row>
    <row r="774" spans="14:14" x14ac:dyDescent="0.25">
      <c r="N774" s="22"/>
    </row>
    <row r="775" spans="14:14" x14ac:dyDescent="0.25">
      <c r="N775" s="22"/>
    </row>
    <row r="776" spans="14:14" x14ac:dyDescent="0.25">
      <c r="N776" s="22"/>
    </row>
    <row r="777" spans="14:14" x14ac:dyDescent="0.25">
      <c r="N777" s="22"/>
    </row>
    <row r="778" spans="14:14" x14ac:dyDescent="0.25">
      <c r="N778" s="22"/>
    </row>
    <row r="779" spans="14:14" x14ac:dyDescent="0.25">
      <c r="N779" s="22"/>
    </row>
    <row r="780" spans="14:14" x14ac:dyDescent="0.25">
      <c r="N780" s="22"/>
    </row>
    <row r="781" spans="14:14" x14ac:dyDescent="0.25">
      <c r="N781" s="22"/>
    </row>
    <row r="782" spans="14:14" x14ac:dyDescent="0.25">
      <c r="N782" s="22"/>
    </row>
    <row r="783" spans="14:14" x14ac:dyDescent="0.25">
      <c r="N783" s="22"/>
    </row>
    <row r="784" spans="14:14" x14ac:dyDescent="0.25">
      <c r="N784" s="22"/>
    </row>
    <row r="785" spans="14:14" x14ac:dyDescent="0.25">
      <c r="N785" s="22"/>
    </row>
    <row r="786" spans="14:14" x14ac:dyDescent="0.25">
      <c r="N786" s="22"/>
    </row>
    <row r="787" spans="14:14" x14ac:dyDescent="0.25">
      <c r="N787" s="22"/>
    </row>
    <row r="788" spans="14:14" x14ac:dyDescent="0.25">
      <c r="N788" s="22"/>
    </row>
    <row r="789" spans="14:14" x14ac:dyDescent="0.25">
      <c r="N789" s="22"/>
    </row>
    <row r="790" spans="14:14" x14ac:dyDescent="0.25">
      <c r="N790" s="22"/>
    </row>
    <row r="791" spans="14:14" x14ac:dyDescent="0.25">
      <c r="N791" s="22"/>
    </row>
    <row r="792" spans="14:14" x14ac:dyDescent="0.25">
      <c r="N792" s="22"/>
    </row>
    <row r="793" spans="14:14" x14ac:dyDescent="0.25">
      <c r="N793" s="22"/>
    </row>
    <row r="794" spans="14:14" x14ac:dyDescent="0.25">
      <c r="N794" s="22"/>
    </row>
    <row r="795" spans="14:14" x14ac:dyDescent="0.25">
      <c r="N795" s="22"/>
    </row>
    <row r="796" spans="14:14" x14ac:dyDescent="0.25">
      <c r="N796" s="22"/>
    </row>
    <row r="797" spans="14:14" x14ac:dyDescent="0.25">
      <c r="N797" s="22"/>
    </row>
    <row r="798" spans="14:14" x14ac:dyDescent="0.25">
      <c r="N798" s="22"/>
    </row>
    <row r="799" spans="14:14" x14ac:dyDescent="0.25">
      <c r="N799" s="22"/>
    </row>
    <row r="800" spans="14:14" x14ac:dyDescent="0.25">
      <c r="N800" s="22"/>
    </row>
    <row r="801" spans="14:14" x14ac:dyDescent="0.25">
      <c r="N801" s="22"/>
    </row>
    <row r="802" spans="14:14" x14ac:dyDescent="0.25">
      <c r="N802" s="22"/>
    </row>
    <row r="803" spans="14:14" x14ac:dyDescent="0.25">
      <c r="N803" s="22"/>
    </row>
    <row r="804" spans="14:14" x14ac:dyDescent="0.25">
      <c r="N804" s="22"/>
    </row>
    <row r="805" spans="14:14" x14ac:dyDescent="0.25">
      <c r="N805" s="22"/>
    </row>
    <row r="806" spans="14:14" x14ac:dyDescent="0.25">
      <c r="N806" s="22"/>
    </row>
    <row r="807" spans="14:14" x14ac:dyDescent="0.25">
      <c r="N807" s="22"/>
    </row>
    <row r="808" spans="14:14" x14ac:dyDescent="0.25">
      <c r="N808" s="22"/>
    </row>
    <row r="809" spans="14:14" x14ac:dyDescent="0.25">
      <c r="N809" s="22"/>
    </row>
    <row r="810" spans="14:14" x14ac:dyDescent="0.25">
      <c r="N810" s="22"/>
    </row>
    <row r="811" spans="14:14" x14ac:dyDescent="0.25">
      <c r="N811" s="22"/>
    </row>
    <row r="812" spans="14:14" x14ac:dyDescent="0.25">
      <c r="N812" s="22"/>
    </row>
    <row r="813" spans="14:14" x14ac:dyDescent="0.25">
      <c r="N813" s="22"/>
    </row>
    <row r="814" spans="14:14" x14ac:dyDescent="0.25">
      <c r="N814" s="22"/>
    </row>
    <row r="815" spans="14:14" x14ac:dyDescent="0.25">
      <c r="N815" s="22"/>
    </row>
    <row r="816" spans="14:14" x14ac:dyDescent="0.25">
      <c r="N816" s="22"/>
    </row>
    <row r="817" spans="14:14" x14ac:dyDescent="0.25">
      <c r="N817" s="22"/>
    </row>
    <row r="818" spans="14:14" x14ac:dyDescent="0.25">
      <c r="N818" s="22"/>
    </row>
    <row r="819" spans="14:14" x14ac:dyDescent="0.25">
      <c r="N819" s="22"/>
    </row>
    <row r="820" spans="14:14" x14ac:dyDescent="0.25">
      <c r="N820" s="22"/>
    </row>
    <row r="821" spans="14:14" x14ac:dyDescent="0.25">
      <c r="N821" s="22"/>
    </row>
    <row r="822" spans="14:14" x14ac:dyDescent="0.25">
      <c r="N822" s="22"/>
    </row>
    <row r="823" spans="14:14" x14ac:dyDescent="0.25">
      <c r="N823" s="22"/>
    </row>
    <row r="824" spans="14:14" x14ac:dyDescent="0.25">
      <c r="N824" s="22"/>
    </row>
    <row r="825" spans="14:14" x14ac:dyDescent="0.25">
      <c r="N825" s="22"/>
    </row>
    <row r="826" spans="14:14" x14ac:dyDescent="0.25">
      <c r="N826" s="22"/>
    </row>
    <row r="827" spans="14:14" x14ac:dyDescent="0.25">
      <c r="N827" s="22"/>
    </row>
    <row r="828" spans="14:14" x14ac:dyDescent="0.25">
      <c r="N828" s="22"/>
    </row>
    <row r="829" spans="14:14" x14ac:dyDescent="0.25">
      <c r="N829" s="22"/>
    </row>
    <row r="830" spans="14:14" x14ac:dyDescent="0.25">
      <c r="N830" s="22"/>
    </row>
    <row r="831" spans="14:14" x14ac:dyDescent="0.25">
      <c r="N831" s="22"/>
    </row>
    <row r="832" spans="14:14" x14ac:dyDescent="0.25">
      <c r="N832" s="22"/>
    </row>
    <row r="833" spans="14:14" x14ac:dyDescent="0.25">
      <c r="N833" s="22"/>
    </row>
    <row r="834" spans="14:14" x14ac:dyDescent="0.25">
      <c r="N834" s="22"/>
    </row>
    <row r="835" spans="14:14" x14ac:dyDescent="0.25">
      <c r="N835" s="22"/>
    </row>
    <row r="836" spans="14:14" x14ac:dyDescent="0.25">
      <c r="N836" s="22"/>
    </row>
    <row r="837" spans="14:14" x14ac:dyDescent="0.25">
      <c r="N837" s="22"/>
    </row>
    <row r="838" spans="14:14" x14ac:dyDescent="0.25">
      <c r="N838" s="22"/>
    </row>
    <row r="839" spans="14:14" x14ac:dyDescent="0.25">
      <c r="N839" s="22"/>
    </row>
    <row r="840" spans="14:14" x14ac:dyDescent="0.25">
      <c r="N840" s="22"/>
    </row>
    <row r="841" spans="14:14" x14ac:dyDescent="0.25">
      <c r="N841" s="22"/>
    </row>
    <row r="842" spans="14:14" x14ac:dyDescent="0.25">
      <c r="N842" s="22"/>
    </row>
    <row r="843" spans="14:14" x14ac:dyDescent="0.25">
      <c r="N843" s="22"/>
    </row>
    <row r="844" spans="14:14" x14ac:dyDescent="0.25">
      <c r="N844" s="22"/>
    </row>
    <row r="845" spans="14:14" x14ac:dyDescent="0.25">
      <c r="N845" s="22"/>
    </row>
    <row r="846" spans="14:14" x14ac:dyDescent="0.25">
      <c r="N846" s="22"/>
    </row>
    <row r="847" spans="14:14" x14ac:dyDescent="0.25">
      <c r="N847" s="22"/>
    </row>
    <row r="848" spans="14:14" x14ac:dyDescent="0.25">
      <c r="N848" s="22"/>
    </row>
    <row r="849" spans="14:14" x14ac:dyDescent="0.25">
      <c r="N849" s="22"/>
    </row>
    <row r="850" spans="14:14" x14ac:dyDescent="0.25">
      <c r="N850" s="22"/>
    </row>
    <row r="851" spans="14:14" x14ac:dyDescent="0.25">
      <c r="N851" s="22"/>
    </row>
    <row r="852" spans="14:14" x14ac:dyDescent="0.25">
      <c r="N852" s="22"/>
    </row>
    <row r="853" spans="14:14" x14ac:dyDescent="0.25">
      <c r="N853" s="22"/>
    </row>
    <row r="854" spans="14:14" x14ac:dyDescent="0.25">
      <c r="N854" s="22"/>
    </row>
    <row r="855" spans="14:14" x14ac:dyDescent="0.25">
      <c r="N855" s="22"/>
    </row>
    <row r="856" spans="14:14" x14ac:dyDescent="0.25">
      <c r="N856" s="22"/>
    </row>
    <row r="857" spans="14:14" x14ac:dyDescent="0.25">
      <c r="N857" s="22"/>
    </row>
    <row r="858" spans="14:14" x14ac:dyDescent="0.25">
      <c r="N858" s="22"/>
    </row>
    <row r="859" spans="14:14" x14ac:dyDescent="0.25">
      <c r="N859" s="22"/>
    </row>
    <row r="860" spans="14:14" x14ac:dyDescent="0.25">
      <c r="N860" s="22"/>
    </row>
    <row r="861" spans="14:14" x14ac:dyDescent="0.25">
      <c r="N861" s="22"/>
    </row>
    <row r="862" spans="14:14" x14ac:dyDescent="0.25">
      <c r="N862" s="22"/>
    </row>
    <row r="863" spans="14:14" x14ac:dyDescent="0.25">
      <c r="N863" s="22"/>
    </row>
    <row r="864" spans="14:14" x14ac:dyDescent="0.25">
      <c r="N864" s="22"/>
    </row>
    <row r="865" spans="14:14" x14ac:dyDescent="0.25">
      <c r="N865" s="22"/>
    </row>
    <row r="866" spans="14:14" x14ac:dyDescent="0.25">
      <c r="N866" s="22"/>
    </row>
  </sheetData>
  <sheetProtection algorithmName="SHA-512" hashValue="7jDYBqZO206bbJmhGKNoAfWdBlq1sCV03bU31lmbIes53+VC61MnUaE+PtC5/++lINW7OC1gKG/k0KBAgeUEaA==" saltValue="eo8rJlHjJv9OKAIYXtMcsA=="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108"/>
  <sheetViews>
    <sheetView showZeros="0" topLeftCell="O4" zoomScale="80" zoomScaleNormal="80" workbookViewId="0">
      <pane ySplit="5" topLeftCell="A39" activePane="bottomLeft" state="frozen"/>
      <selection activeCell="A4" sqref="A4"/>
      <selection pane="bottomLeft" activeCell="S67" sqref="S67"/>
    </sheetView>
  </sheetViews>
  <sheetFormatPr baseColWidth="10" defaultRowHeight="15" x14ac:dyDescent="0.25"/>
  <cols>
    <col min="1" max="1" width="11.85546875" style="1" customWidth="1"/>
    <col min="2" max="2" width="13.5703125" style="1" customWidth="1"/>
    <col min="3" max="3" width="9.5703125" style="1" customWidth="1"/>
    <col min="4" max="4" width="17.140625" style="1" customWidth="1"/>
    <col min="5" max="5" width="16.42578125" style="1" customWidth="1"/>
    <col min="6" max="6" width="13.85546875" style="1" customWidth="1"/>
    <col min="7" max="7" width="25.5703125" style="1" customWidth="1"/>
    <col min="8" max="8" width="14.140625" style="1" customWidth="1"/>
    <col min="9" max="9" width="14" style="1" customWidth="1"/>
    <col min="10" max="10" width="13.7109375" style="1" customWidth="1"/>
    <col min="11" max="11" width="12.85546875" style="1" customWidth="1"/>
    <col min="12" max="12" width="16.85546875" style="1" customWidth="1"/>
    <col min="13" max="13" width="14.140625" style="1" customWidth="1"/>
    <col min="14" max="14" width="15.140625" style="1" customWidth="1"/>
    <col min="15" max="15" width="16.42578125" style="1" customWidth="1"/>
    <col min="16" max="16" width="15.140625" style="1" customWidth="1"/>
    <col min="17" max="17" width="13.7109375" style="1" customWidth="1"/>
    <col min="18" max="18" width="11.85546875" style="1" customWidth="1"/>
    <col min="19" max="19" width="18.42578125" style="1" customWidth="1"/>
    <col min="20" max="20" width="17.85546875" style="1" customWidth="1"/>
    <col min="21" max="21" width="11.85546875" style="1" customWidth="1"/>
    <col min="22" max="22" width="11.42578125" style="1"/>
    <col min="23" max="23" width="15.28515625" style="1" customWidth="1"/>
    <col min="24" max="24" width="15.42578125" style="1" customWidth="1"/>
    <col min="25" max="25" width="11.7109375" style="1" customWidth="1"/>
    <col min="26" max="26" width="12.28515625" style="1" customWidth="1"/>
    <col min="27" max="27" width="11.42578125" style="1"/>
    <col min="28" max="28" width="16.5703125" style="1" customWidth="1"/>
    <col min="29" max="29" width="14.42578125" style="1" customWidth="1"/>
    <col min="30" max="30" width="21"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3" x14ac:dyDescent="0.25">
      <c r="A1" s="645" t="s">
        <v>0</v>
      </c>
      <c r="B1" s="645"/>
      <c r="C1" s="645"/>
      <c r="D1" s="645"/>
      <c r="E1" s="645"/>
      <c r="F1" s="645"/>
      <c r="G1" s="645"/>
      <c r="H1" s="645"/>
      <c r="I1" s="645"/>
      <c r="J1" s="645"/>
      <c r="K1" s="645"/>
      <c r="L1" s="645"/>
      <c r="M1" s="645"/>
      <c r="N1" s="645"/>
      <c r="O1" s="645"/>
      <c r="P1" s="645"/>
    </row>
    <row r="2" spans="1:43" x14ac:dyDescent="0.25">
      <c r="A2" s="645" t="s">
        <v>1</v>
      </c>
      <c r="B2" s="645"/>
      <c r="C2" s="645"/>
      <c r="D2" s="645"/>
      <c r="E2" s="645"/>
      <c r="F2" s="645"/>
      <c r="G2" s="645"/>
      <c r="H2" s="645"/>
      <c r="I2" s="645"/>
      <c r="J2" s="645"/>
      <c r="K2" s="645"/>
      <c r="L2" s="645"/>
      <c r="M2" s="645"/>
      <c r="N2" s="645"/>
      <c r="O2" s="645"/>
      <c r="P2" s="645"/>
    </row>
    <row r="3" spans="1:43" x14ac:dyDescent="0.25">
      <c r="A3" s="645" t="s">
        <v>111</v>
      </c>
      <c r="B3" s="645"/>
      <c r="C3" s="645"/>
      <c r="D3" s="645"/>
      <c r="E3" s="645"/>
      <c r="F3" s="645"/>
      <c r="G3" s="645"/>
      <c r="H3" s="645"/>
      <c r="I3" s="645"/>
      <c r="J3" s="645"/>
      <c r="K3" s="645"/>
      <c r="L3" s="645"/>
      <c r="M3" s="645"/>
      <c r="N3" s="645"/>
      <c r="O3" s="645"/>
      <c r="P3" s="645"/>
    </row>
    <row r="4" spans="1:43" x14ac:dyDescent="0.25">
      <c r="A4" s="645">
        <v>2013</v>
      </c>
      <c r="B4" s="645"/>
      <c r="C4" s="645"/>
      <c r="D4" s="645"/>
      <c r="E4" s="645"/>
      <c r="F4" s="645"/>
      <c r="G4" s="645"/>
      <c r="H4" s="645"/>
      <c r="I4" s="645"/>
      <c r="J4" s="645"/>
      <c r="K4" s="645"/>
      <c r="L4" s="645"/>
      <c r="M4" s="645"/>
      <c r="N4" s="645"/>
      <c r="O4" s="645"/>
      <c r="P4" s="645"/>
    </row>
    <row r="5" spans="1:43" x14ac:dyDescent="0.25">
      <c r="A5" s="646" t="s">
        <v>4</v>
      </c>
      <c r="B5" s="646"/>
      <c r="C5" s="20" t="s">
        <v>3765</v>
      </c>
      <c r="D5" s="20"/>
      <c r="E5" s="20"/>
      <c r="F5" s="20"/>
      <c r="G5" s="20"/>
      <c r="H5" s="20"/>
      <c r="I5" s="21"/>
      <c r="J5" s="21"/>
      <c r="K5" s="20"/>
      <c r="L5" s="21"/>
      <c r="M5" s="21"/>
      <c r="N5" s="21"/>
      <c r="O5" s="21"/>
      <c r="P5" s="21"/>
      <c r="Q5" s="22"/>
      <c r="R5" s="22"/>
      <c r="S5" s="22"/>
      <c r="T5" s="22"/>
      <c r="U5" s="22"/>
      <c r="V5" s="22"/>
      <c r="W5" s="22"/>
      <c r="X5" s="22"/>
      <c r="Y5" s="22"/>
      <c r="Z5" s="22"/>
      <c r="AA5" s="22"/>
      <c r="AB5" s="22"/>
      <c r="AC5" s="22"/>
      <c r="AD5" s="22"/>
    </row>
    <row r="7" spans="1:43" s="23" customFormat="1" ht="14.25"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3" ht="66"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609" t="s">
        <v>129</v>
      </c>
      <c r="X8" s="609" t="s">
        <v>130</v>
      </c>
      <c r="Y8" s="609" t="s">
        <v>131</v>
      </c>
      <c r="Z8" s="609" t="s">
        <v>132</v>
      </c>
      <c r="AA8" s="608" t="s">
        <v>133</v>
      </c>
      <c r="AB8" s="609" t="s">
        <v>134</v>
      </c>
      <c r="AC8" s="609"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3" ht="105" x14ac:dyDescent="0.25">
      <c r="A9" s="620" t="s">
        <v>23</v>
      </c>
      <c r="B9" s="620" t="s">
        <v>24</v>
      </c>
      <c r="C9" s="35" t="s">
        <v>25</v>
      </c>
      <c r="D9" s="35">
        <v>211140000</v>
      </c>
      <c r="E9" s="105" t="s">
        <v>3766</v>
      </c>
      <c r="F9" s="35" t="s">
        <v>3767</v>
      </c>
      <c r="G9" s="35" t="s">
        <v>3768</v>
      </c>
      <c r="H9" s="32">
        <v>89000000</v>
      </c>
      <c r="I9" s="32">
        <f>(89000000+25000000-8966649)</f>
        <v>105033351</v>
      </c>
      <c r="J9" s="32"/>
      <c r="K9" s="32">
        <v>0</v>
      </c>
      <c r="L9" s="32"/>
      <c r="M9" s="32"/>
      <c r="N9" s="32">
        <f>H9+K9</f>
        <v>89000000</v>
      </c>
      <c r="O9" s="32">
        <f>I9+L9</f>
        <v>105033351</v>
      </c>
      <c r="P9" s="32">
        <f>J9+M9</f>
        <v>0</v>
      </c>
      <c r="Q9" s="32">
        <v>105033351</v>
      </c>
      <c r="R9" s="32"/>
      <c r="S9" s="32">
        <f>Q9+R9</f>
        <v>105033351</v>
      </c>
      <c r="T9" s="33">
        <v>0</v>
      </c>
      <c r="U9" s="33">
        <v>0</v>
      </c>
      <c r="V9" s="33">
        <v>0</v>
      </c>
      <c r="W9" s="35"/>
      <c r="X9" s="35"/>
      <c r="Y9" s="35"/>
      <c r="Z9" s="35"/>
      <c r="AA9" s="35">
        <v>0</v>
      </c>
      <c r="AB9" s="35"/>
      <c r="AC9" s="35"/>
      <c r="AD9" s="36" t="s">
        <v>3769</v>
      </c>
      <c r="AE9" s="36">
        <v>0</v>
      </c>
      <c r="AF9" s="36">
        <v>0</v>
      </c>
      <c r="AG9" s="36">
        <v>0</v>
      </c>
      <c r="AH9" s="36">
        <v>0</v>
      </c>
      <c r="AI9" s="36">
        <v>0</v>
      </c>
      <c r="AJ9" s="36">
        <v>0</v>
      </c>
      <c r="AK9" s="36">
        <v>0</v>
      </c>
      <c r="AL9" s="36">
        <v>0</v>
      </c>
      <c r="AM9" s="36">
        <v>0</v>
      </c>
      <c r="AN9" s="36">
        <v>0</v>
      </c>
      <c r="AO9" s="36">
        <v>0</v>
      </c>
      <c r="AP9" s="36">
        <v>0</v>
      </c>
    </row>
    <row r="10" spans="1:43" ht="150" x14ac:dyDescent="0.25">
      <c r="A10" s="35"/>
      <c r="B10" s="35"/>
      <c r="C10" s="35"/>
      <c r="D10" s="35"/>
      <c r="E10" s="105"/>
      <c r="F10" s="35"/>
      <c r="G10" s="35"/>
      <c r="H10" s="32"/>
      <c r="I10" s="39"/>
      <c r="J10" s="39"/>
      <c r="K10" s="32"/>
      <c r="L10" s="39"/>
      <c r="M10" s="39"/>
      <c r="N10" s="32">
        <f t="shared" ref="N10:P74" si="0">H10+K10</f>
        <v>0</v>
      </c>
      <c r="O10" s="32">
        <f t="shared" si="0"/>
        <v>0</v>
      </c>
      <c r="P10" s="32">
        <f t="shared" si="0"/>
        <v>0</v>
      </c>
      <c r="Q10" s="32"/>
      <c r="R10" s="32"/>
      <c r="S10" s="32">
        <f t="shared" ref="S10:S74" si="1">Q10+R10</f>
        <v>0</v>
      </c>
      <c r="T10" s="33" t="s">
        <v>3770</v>
      </c>
      <c r="U10" s="33" t="s">
        <v>1653</v>
      </c>
      <c r="V10" s="33">
        <v>1</v>
      </c>
      <c r="W10" s="36">
        <v>2</v>
      </c>
      <c r="X10" s="36"/>
      <c r="Y10" s="36">
        <v>2</v>
      </c>
      <c r="Z10" s="36"/>
      <c r="AA10" s="35">
        <v>300</v>
      </c>
      <c r="AB10" s="36">
        <v>45</v>
      </c>
      <c r="AC10" s="36"/>
      <c r="AD10" s="36" t="s">
        <v>3771</v>
      </c>
      <c r="AE10" s="36">
        <v>0</v>
      </c>
      <c r="AF10" s="36">
        <v>0</v>
      </c>
      <c r="AG10" s="36" t="s">
        <v>192</v>
      </c>
      <c r="AH10" s="36" t="s">
        <v>192</v>
      </c>
      <c r="AI10" s="36" t="s">
        <v>192</v>
      </c>
      <c r="AJ10" s="36" t="s">
        <v>192</v>
      </c>
      <c r="AK10" s="36" t="s">
        <v>192</v>
      </c>
      <c r="AL10" s="36" t="s">
        <v>192</v>
      </c>
      <c r="AM10" s="36" t="s">
        <v>192</v>
      </c>
      <c r="AN10" s="36">
        <v>0</v>
      </c>
      <c r="AO10" s="36" t="s">
        <v>192</v>
      </c>
      <c r="AP10" s="36" t="s">
        <v>192</v>
      </c>
    </row>
    <row r="11" spans="1:43" ht="165" x14ac:dyDescent="0.25">
      <c r="A11" s="35"/>
      <c r="B11" s="35"/>
      <c r="C11" s="35"/>
      <c r="D11" s="35"/>
      <c r="E11" s="105"/>
      <c r="F11" s="35"/>
      <c r="G11" s="35"/>
      <c r="H11" s="32"/>
      <c r="I11" s="39"/>
      <c r="J11" s="39"/>
      <c r="K11" s="32"/>
      <c r="L11" s="39"/>
      <c r="M11" s="39"/>
      <c r="N11" s="32">
        <f t="shared" si="0"/>
        <v>0</v>
      </c>
      <c r="O11" s="32">
        <f t="shared" si="0"/>
        <v>0</v>
      </c>
      <c r="P11" s="32">
        <f t="shared" si="0"/>
        <v>0</v>
      </c>
      <c r="Q11" s="32"/>
      <c r="R11" s="32"/>
      <c r="S11" s="32">
        <f t="shared" si="1"/>
        <v>0</v>
      </c>
      <c r="T11" s="33" t="s">
        <v>3772</v>
      </c>
      <c r="U11" s="33" t="s">
        <v>1653</v>
      </c>
      <c r="V11" s="33">
        <v>1</v>
      </c>
      <c r="W11" s="36">
        <v>1</v>
      </c>
      <c r="X11" s="36"/>
      <c r="Y11" s="36"/>
      <c r="Z11" s="36"/>
      <c r="AA11" s="35">
        <v>90</v>
      </c>
      <c r="AB11" s="36">
        <v>0</v>
      </c>
      <c r="AC11" s="36"/>
      <c r="AD11" s="36" t="s">
        <v>3773</v>
      </c>
      <c r="AE11" s="36">
        <v>0</v>
      </c>
      <c r="AF11" s="36">
        <v>0</v>
      </c>
      <c r="AG11" s="36">
        <v>0</v>
      </c>
      <c r="AH11" s="36">
        <v>0</v>
      </c>
      <c r="AI11" s="36">
        <v>0</v>
      </c>
      <c r="AJ11" s="36">
        <v>0</v>
      </c>
      <c r="AK11" s="36">
        <v>0</v>
      </c>
      <c r="AL11" s="36">
        <v>0</v>
      </c>
      <c r="AM11" s="36">
        <v>0</v>
      </c>
      <c r="AN11" s="36" t="s">
        <v>192</v>
      </c>
      <c r="AO11" s="36" t="s">
        <v>192</v>
      </c>
      <c r="AP11" s="36" t="s">
        <v>192</v>
      </c>
    </row>
    <row r="12" spans="1:43" ht="72" x14ac:dyDescent="0.25">
      <c r="A12" s="620" t="s">
        <v>23</v>
      </c>
      <c r="B12" s="620" t="s">
        <v>24</v>
      </c>
      <c r="C12" s="35" t="s">
        <v>25</v>
      </c>
      <c r="D12" s="35">
        <v>211180000</v>
      </c>
      <c r="E12" s="105" t="s">
        <v>3774</v>
      </c>
      <c r="F12" s="35" t="s">
        <v>3775</v>
      </c>
      <c r="G12" s="35" t="s">
        <v>3776</v>
      </c>
      <c r="H12" s="32">
        <v>100000000</v>
      </c>
      <c r="I12" s="39">
        <v>63104000</v>
      </c>
      <c r="J12" s="39"/>
      <c r="K12" s="32">
        <v>0</v>
      </c>
      <c r="L12" s="39"/>
      <c r="M12" s="39"/>
      <c r="N12" s="32">
        <f t="shared" si="0"/>
        <v>100000000</v>
      </c>
      <c r="O12" s="32">
        <f t="shared" si="0"/>
        <v>63104000</v>
      </c>
      <c r="P12" s="32">
        <f t="shared" si="0"/>
        <v>0</v>
      </c>
      <c r="Q12" s="32">
        <v>63104000</v>
      </c>
      <c r="R12" s="32"/>
      <c r="S12" s="32">
        <f t="shared" si="1"/>
        <v>63104000</v>
      </c>
      <c r="T12" s="33">
        <v>0</v>
      </c>
      <c r="U12" s="33">
        <v>0</v>
      </c>
      <c r="V12" s="33">
        <v>0</v>
      </c>
      <c r="W12" s="36"/>
      <c r="X12" s="36"/>
      <c r="Y12" s="36"/>
      <c r="Z12" s="36"/>
      <c r="AA12" s="35">
        <v>0</v>
      </c>
      <c r="AB12" s="36"/>
      <c r="AC12" s="36"/>
      <c r="AD12" s="36" t="s">
        <v>3777</v>
      </c>
      <c r="AE12" s="36">
        <v>0</v>
      </c>
      <c r="AF12" s="36">
        <v>0</v>
      </c>
      <c r="AG12" s="36">
        <v>0</v>
      </c>
      <c r="AH12" s="36">
        <v>0</v>
      </c>
      <c r="AI12" s="36">
        <v>0</v>
      </c>
      <c r="AJ12" s="36">
        <v>0</v>
      </c>
      <c r="AK12" s="36">
        <v>0</v>
      </c>
      <c r="AL12" s="36">
        <v>0</v>
      </c>
      <c r="AM12" s="36">
        <v>0</v>
      </c>
      <c r="AN12" s="36">
        <v>0</v>
      </c>
      <c r="AO12" s="36">
        <v>0</v>
      </c>
      <c r="AP12" s="36">
        <v>0</v>
      </c>
    </row>
    <row r="13" spans="1:43" ht="75" x14ac:dyDescent="0.25">
      <c r="A13" s="35"/>
      <c r="B13" s="35"/>
      <c r="C13" s="35"/>
      <c r="D13" s="35"/>
      <c r="E13" s="105"/>
      <c r="F13" s="35"/>
      <c r="G13" s="35"/>
      <c r="H13" s="32"/>
      <c r="I13" s="39"/>
      <c r="J13" s="39"/>
      <c r="K13" s="32"/>
      <c r="L13" s="39"/>
      <c r="M13" s="39"/>
      <c r="N13" s="32">
        <f t="shared" si="0"/>
        <v>0</v>
      </c>
      <c r="O13" s="32">
        <f t="shared" si="0"/>
        <v>0</v>
      </c>
      <c r="P13" s="32">
        <f t="shared" si="0"/>
        <v>0</v>
      </c>
      <c r="Q13" s="32"/>
      <c r="R13" s="32"/>
      <c r="S13" s="32">
        <f t="shared" si="1"/>
        <v>0</v>
      </c>
      <c r="T13" s="33" t="s">
        <v>3778</v>
      </c>
      <c r="U13" s="33" t="s">
        <v>1653</v>
      </c>
      <c r="V13" s="33">
        <v>1</v>
      </c>
      <c r="W13" s="36"/>
      <c r="X13" s="36"/>
      <c r="Y13" s="36">
        <v>1</v>
      </c>
      <c r="Z13" s="36"/>
      <c r="AA13" s="35">
        <v>255</v>
      </c>
      <c r="AB13" s="36">
        <v>13</v>
      </c>
      <c r="AC13" s="36"/>
      <c r="AD13" s="36" t="s">
        <v>3779</v>
      </c>
      <c r="AE13" s="36">
        <v>0</v>
      </c>
      <c r="AF13" s="36">
        <v>0</v>
      </c>
      <c r="AG13" s="36" t="s">
        <v>192</v>
      </c>
      <c r="AH13" s="36" t="s">
        <v>192</v>
      </c>
      <c r="AI13" s="36" t="s">
        <v>192</v>
      </c>
      <c r="AJ13" s="36" t="s">
        <v>192</v>
      </c>
      <c r="AK13" s="36" t="s">
        <v>192</v>
      </c>
      <c r="AL13" s="36" t="s">
        <v>192</v>
      </c>
      <c r="AM13" s="36" t="s">
        <v>192</v>
      </c>
      <c r="AN13" s="36" t="s">
        <v>192</v>
      </c>
      <c r="AO13" s="36" t="s">
        <v>192</v>
      </c>
      <c r="AP13" s="36">
        <v>0</v>
      </c>
    </row>
    <row r="14" spans="1:43" ht="132" x14ac:dyDescent="0.25">
      <c r="A14" s="35"/>
      <c r="B14" s="35"/>
      <c r="C14" s="35"/>
      <c r="D14" s="35"/>
      <c r="E14" s="105"/>
      <c r="F14" s="35"/>
      <c r="G14" s="35"/>
      <c r="H14" s="32"/>
      <c r="I14" s="39"/>
      <c r="J14" s="39"/>
      <c r="K14" s="32"/>
      <c r="L14" s="39"/>
      <c r="M14" s="39"/>
      <c r="N14" s="32">
        <f t="shared" si="0"/>
        <v>0</v>
      </c>
      <c r="O14" s="32">
        <f t="shared" si="0"/>
        <v>0</v>
      </c>
      <c r="P14" s="32">
        <f t="shared" si="0"/>
        <v>0</v>
      </c>
      <c r="Q14" s="32"/>
      <c r="R14" s="32"/>
      <c r="S14" s="32">
        <f t="shared" si="1"/>
        <v>0</v>
      </c>
      <c r="T14" s="33" t="s">
        <v>3780</v>
      </c>
      <c r="U14" s="33" t="s">
        <v>1653</v>
      </c>
      <c r="V14" s="33">
        <v>1</v>
      </c>
      <c r="W14" s="36"/>
      <c r="X14" s="36"/>
      <c r="Y14" s="36"/>
      <c r="Z14" s="36"/>
      <c r="AA14" s="35">
        <v>31</v>
      </c>
      <c r="AB14" s="36"/>
      <c r="AC14" s="36"/>
      <c r="AD14" s="36" t="s">
        <v>3781</v>
      </c>
      <c r="AE14" s="36" t="s">
        <v>192</v>
      </c>
      <c r="AF14" s="36">
        <v>0</v>
      </c>
      <c r="AG14" s="36">
        <v>0</v>
      </c>
      <c r="AH14" s="36">
        <v>0</v>
      </c>
      <c r="AI14" s="36">
        <v>0</v>
      </c>
      <c r="AJ14" s="36">
        <v>0</v>
      </c>
      <c r="AK14" s="36">
        <v>0</v>
      </c>
      <c r="AL14" s="36">
        <v>0</v>
      </c>
      <c r="AM14" s="36">
        <v>0</v>
      </c>
      <c r="AN14" s="36">
        <v>0</v>
      </c>
      <c r="AO14" s="36">
        <v>0</v>
      </c>
      <c r="AP14" s="36">
        <v>0</v>
      </c>
    </row>
    <row r="15" spans="1:43" ht="90" x14ac:dyDescent="0.25">
      <c r="A15" s="35"/>
      <c r="B15" s="35"/>
      <c r="C15" s="35"/>
      <c r="D15" s="35"/>
      <c r="E15" s="105"/>
      <c r="F15" s="35"/>
      <c r="G15" s="35"/>
      <c r="H15" s="32"/>
      <c r="I15" s="39"/>
      <c r="J15" s="39"/>
      <c r="K15" s="32"/>
      <c r="L15" s="39"/>
      <c r="M15" s="39"/>
      <c r="N15" s="32">
        <f t="shared" si="0"/>
        <v>0</v>
      </c>
      <c r="O15" s="32">
        <f t="shared" si="0"/>
        <v>0</v>
      </c>
      <c r="P15" s="32">
        <f t="shared" si="0"/>
        <v>0</v>
      </c>
      <c r="Q15" s="32"/>
      <c r="R15" s="32"/>
      <c r="S15" s="32">
        <f t="shared" si="1"/>
        <v>0</v>
      </c>
      <c r="T15" s="33" t="s">
        <v>3782</v>
      </c>
      <c r="U15" s="33" t="s">
        <v>1653</v>
      </c>
      <c r="V15" s="33">
        <v>2</v>
      </c>
      <c r="W15" s="36"/>
      <c r="X15" s="36"/>
      <c r="Y15" s="36">
        <v>1</v>
      </c>
      <c r="Z15" s="36"/>
      <c r="AA15" s="35">
        <v>30</v>
      </c>
      <c r="AB15" s="36">
        <v>15</v>
      </c>
      <c r="AC15" s="36"/>
      <c r="AD15" s="36" t="s">
        <v>3783</v>
      </c>
      <c r="AE15" s="36" t="s">
        <v>192</v>
      </c>
      <c r="AF15" s="36">
        <v>0</v>
      </c>
      <c r="AG15" s="36">
        <v>0</v>
      </c>
      <c r="AH15" s="36">
        <v>0</v>
      </c>
      <c r="AI15" s="36">
        <v>0</v>
      </c>
      <c r="AJ15" s="36">
        <v>0</v>
      </c>
      <c r="AK15" s="36" t="s">
        <v>192</v>
      </c>
      <c r="AL15" s="36">
        <v>0</v>
      </c>
      <c r="AM15" s="36">
        <v>0</v>
      </c>
      <c r="AN15" s="36">
        <v>0</v>
      </c>
      <c r="AO15" s="36">
        <v>0</v>
      </c>
      <c r="AP15" s="36">
        <v>0</v>
      </c>
    </row>
    <row r="16" spans="1:43" ht="60" x14ac:dyDescent="0.25">
      <c r="A16" s="620" t="s">
        <v>23</v>
      </c>
      <c r="B16" s="620" t="s">
        <v>24</v>
      </c>
      <c r="C16" s="35" t="s">
        <v>25</v>
      </c>
      <c r="D16" s="35">
        <v>211180000</v>
      </c>
      <c r="E16" s="105" t="s">
        <v>3784</v>
      </c>
      <c r="F16" s="35" t="s">
        <v>3785</v>
      </c>
      <c r="G16" s="35" t="s">
        <v>3786</v>
      </c>
      <c r="H16" s="32">
        <v>1100000000</v>
      </c>
      <c r="I16" s="39">
        <v>1018157500</v>
      </c>
      <c r="J16" s="39"/>
      <c r="K16" s="32">
        <v>0</v>
      </c>
      <c r="L16" s="39"/>
      <c r="M16" s="39"/>
      <c r="N16" s="32">
        <f t="shared" si="0"/>
        <v>1100000000</v>
      </c>
      <c r="O16" s="32">
        <f t="shared" si="0"/>
        <v>1018157500</v>
      </c>
      <c r="P16" s="32">
        <f t="shared" si="0"/>
        <v>0</v>
      </c>
      <c r="Q16" s="32">
        <v>890650813</v>
      </c>
      <c r="R16" s="32"/>
      <c r="S16" s="32">
        <f t="shared" si="1"/>
        <v>890650813</v>
      </c>
      <c r="T16" s="33">
        <v>0</v>
      </c>
      <c r="U16" s="33">
        <v>0</v>
      </c>
      <c r="V16" s="33">
        <v>0</v>
      </c>
      <c r="W16" s="36"/>
      <c r="X16" s="36"/>
      <c r="Y16" s="36"/>
      <c r="Z16" s="36"/>
      <c r="AA16" s="35">
        <v>0</v>
      </c>
      <c r="AB16" s="36"/>
      <c r="AC16" s="36"/>
      <c r="AD16" s="36"/>
      <c r="AE16" s="36">
        <v>0</v>
      </c>
      <c r="AF16" s="36">
        <v>0</v>
      </c>
      <c r="AG16" s="36">
        <v>0</v>
      </c>
      <c r="AH16" s="36">
        <v>0</v>
      </c>
      <c r="AI16" s="36">
        <v>0</v>
      </c>
      <c r="AJ16" s="36">
        <v>0</v>
      </c>
      <c r="AK16" s="36">
        <v>0</v>
      </c>
      <c r="AL16" s="36">
        <v>0</v>
      </c>
      <c r="AM16" s="36">
        <v>0</v>
      </c>
      <c r="AN16" s="36">
        <v>0</v>
      </c>
      <c r="AO16" s="36">
        <v>0</v>
      </c>
      <c r="AP16" s="36">
        <v>0</v>
      </c>
      <c r="AQ16" s="1" t="s">
        <v>3787</v>
      </c>
    </row>
    <row r="17" spans="1:42" ht="24" x14ac:dyDescent="0.25">
      <c r="A17" s="35"/>
      <c r="B17" s="35"/>
      <c r="C17" s="35">
        <v>0</v>
      </c>
      <c r="D17" s="35">
        <v>0</v>
      </c>
      <c r="E17" s="105">
        <v>0</v>
      </c>
      <c r="F17" s="35">
        <v>0</v>
      </c>
      <c r="G17" s="35">
        <v>0</v>
      </c>
      <c r="H17" s="32">
        <v>0</v>
      </c>
      <c r="I17" s="39"/>
      <c r="J17" s="39"/>
      <c r="K17" s="32">
        <v>0</v>
      </c>
      <c r="L17" s="39"/>
      <c r="M17" s="39"/>
      <c r="N17" s="32">
        <f t="shared" si="0"/>
        <v>0</v>
      </c>
      <c r="O17" s="32">
        <f t="shared" si="0"/>
        <v>0</v>
      </c>
      <c r="P17" s="32">
        <f t="shared" si="0"/>
        <v>0</v>
      </c>
      <c r="Q17" s="32">
        <v>15100000</v>
      </c>
      <c r="R17" s="32"/>
      <c r="S17" s="32">
        <f>Q17+R17</f>
        <v>15100000</v>
      </c>
      <c r="T17" s="33" t="s">
        <v>3788</v>
      </c>
      <c r="U17" s="33" t="s">
        <v>209</v>
      </c>
      <c r="V17" s="33">
        <v>1</v>
      </c>
      <c r="W17" s="627"/>
      <c r="X17" s="627"/>
      <c r="Y17" s="627">
        <v>0.5</v>
      </c>
      <c r="Z17" s="627"/>
      <c r="AA17" s="627">
        <v>330</v>
      </c>
      <c r="AB17" s="627">
        <v>150</v>
      </c>
      <c r="AC17" s="627"/>
      <c r="AD17" s="33" t="s">
        <v>3789</v>
      </c>
      <c r="AE17" s="36">
        <v>0</v>
      </c>
      <c r="AF17" s="36" t="s">
        <v>179</v>
      </c>
      <c r="AG17" s="36" t="s">
        <v>179</v>
      </c>
      <c r="AH17" s="36" t="s">
        <v>179</v>
      </c>
      <c r="AI17" s="36" t="s">
        <v>179</v>
      </c>
      <c r="AJ17" s="36" t="s">
        <v>179</v>
      </c>
      <c r="AK17" s="36" t="s">
        <v>179</v>
      </c>
      <c r="AL17" s="36" t="s">
        <v>179</v>
      </c>
      <c r="AM17" s="36" t="s">
        <v>179</v>
      </c>
      <c r="AN17" s="36" t="s">
        <v>179</v>
      </c>
      <c r="AO17" s="36" t="s">
        <v>179</v>
      </c>
      <c r="AP17" s="36" t="s">
        <v>179</v>
      </c>
    </row>
    <row r="18" spans="1:42" ht="60" x14ac:dyDescent="0.25">
      <c r="A18" s="35"/>
      <c r="B18" s="35"/>
      <c r="C18" s="35">
        <v>0</v>
      </c>
      <c r="D18" s="35">
        <v>0</v>
      </c>
      <c r="E18" s="105">
        <v>0</v>
      </c>
      <c r="F18" s="35">
        <v>0</v>
      </c>
      <c r="G18" s="35">
        <v>0</v>
      </c>
      <c r="H18" s="32">
        <v>0</v>
      </c>
      <c r="I18" s="39"/>
      <c r="J18" s="39"/>
      <c r="K18" s="32">
        <v>0</v>
      </c>
      <c r="L18" s="39"/>
      <c r="M18" s="39"/>
      <c r="N18" s="32">
        <f t="shared" si="0"/>
        <v>0</v>
      </c>
      <c r="O18" s="32">
        <f t="shared" si="0"/>
        <v>0</v>
      </c>
      <c r="P18" s="32">
        <f t="shared" si="0"/>
        <v>0</v>
      </c>
      <c r="Q18" s="32"/>
      <c r="R18" s="32"/>
      <c r="S18" s="32">
        <f t="shared" ref="S18:S24" si="2">Q18+R18</f>
        <v>0</v>
      </c>
      <c r="T18" s="33" t="s">
        <v>3790</v>
      </c>
      <c r="U18" s="33" t="s">
        <v>209</v>
      </c>
      <c r="V18" s="33">
        <v>1</v>
      </c>
      <c r="W18" s="627"/>
      <c r="X18" s="627"/>
      <c r="Y18" s="627">
        <v>0.5</v>
      </c>
      <c r="Z18" s="627"/>
      <c r="AA18" s="627">
        <v>365</v>
      </c>
      <c r="AB18" s="627">
        <v>150</v>
      </c>
      <c r="AC18" s="36"/>
      <c r="AD18" s="36" t="s">
        <v>3791</v>
      </c>
      <c r="AE18" s="36" t="s">
        <v>179</v>
      </c>
      <c r="AF18" s="36" t="s">
        <v>179</v>
      </c>
      <c r="AG18" s="36" t="s">
        <v>179</v>
      </c>
      <c r="AH18" s="36" t="s">
        <v>179</v>
      </c>
      <c r="AI18" s="36" t="s">
        <v>179</v>
      </c>
      <c r="AJ18" s="36" t="s">
        <v>179</v>
      </c>
      <c r="AK18" s="36" t="s">
        <v>179</v>
      </c>
      <c r="AL18" s="36" t="s">
        <v>179</v>
      </c>
      <c r="AM18" s="36" t="s">
        <v>179</v>
      </c>
      <c r="AN18" s="36" t="s">
        <v>179</v>
      </c>
      <c r="AO18" s="36">
        <v>0</v>
      </c>
      <c r="AP18" s="36">
        <v>0</v>
      </c>
    </row>
    <row r="19" spans="1:42" ht="144" x14ac:dyDescent="0.25">
      <c r="A19" s="35"/>
      <c r="B19" s="35"/>
      <c r="C19" s="35">
        <v>0</v>
      </c>
      <c r="D19" s="35">
        <v>0</v>
      </c>
      <c r="E19" s="105">
        <v>0</v>
      </c>
      <c r="F19" s="35">
        <v>0</v>
      </c>
      <c r="G19" s="35">
        <v>0</v>
      </c>
      <c r="H19" s="32">
        <v>0</v>
      </c>
      <c r="I19" s="39"/>
      <c r="J19" s="39"/>
      <c r="K19" s="32">
        <v>0</v>
      </c>
      <c r="L19" s="39"/>
      <c r="M19" s="39"/>
      <c r="N19" s="32">
        <f t="shared" si="0"/>
        <v>0</v>
      </c>
      <c r="O19" s="32">
        <f t="shared" si="0"/>
        <v>0</v>
      </c>
      <c r="P19" s="32">
        <f t="shared" si="0"/>
        <v>0</v>
      </c>
      <c r="Q19" s="32"/>
      <c r="R19" s="32"/>
      <c r="S19" s="32">
        <f t="shared" si="2"/>
        <v>0</v>
      </c>
      <c r="T19" s="33" t="s">
        <v>3792</v>
      </c>
      <c r="U19" s="33" t="s">
        <v>209</v>
      </c>
      <c r="V19" s="33">
        <v>2</v>
      </c>
      <c r="W19" s="627">
        <v>3</v>
      </c>
      <c r="X19" s="627"/>
      <c r="Y19" s="627">
        <v>1</v>
      </c>
      <c r="Z19" s="627"/>
      <c r="AA19" s="627">
        <v>365</v>
      </c>
      <c r="AB19" s="627">
        <v>182</v>
      </c>
      <c r="AC19" s="627"/>
      <c r="AD19" s="33" t="s">
        <v>3793</v>
      </c>
      <c r="AE19" s="36" t="s">
        <v>179</v>
      </c>
      <c r="AF19" s="36" t="s">
        <v>179</v>
      </c>
      <c r="AG19" s="36" t="s">
        <v>179</v>
      </c>
      <c r="AH19" s="36" t="s">
        <v>179</v>
      </c>
      <c r="AI19" s="36" t="s">
        <v>179</v>
      </c>
      <c r="AJ19" s="36" t="s">
        <v>179</v>
      </c>
      <c r="AK19" s="36">
        <v>0</v>
      </c>
      <c r="AL19" s="36" t="s">
        <v>179</v>
      </c>
      <c r="AM19" s="36" t="s">
        <v>179</v>
      </c>
      <c r="AN19" s="36" t="s">
        <v>179</v>
      </c>
      <c r="AO19" s="36" t="s">
        <v>179</v>
      </c>
      <c r="AP19" s="36" t="s">
        <v>179</v>
      </c>
    </row>
    <row r="20" spans="1:42" ht="72" x14ac:dyDescent="0.25">
      <c r="A20" s="35"/>
      <c r="B20" s="35"/>
      <c r="C20" s="35">
        <v>0</v>
      </c>
      <c r="D20" s="35">
        <v>0</v>
      </c>
      <c r="E20" s="105">
        <v>0</v>
      </c>
      <c r="F20" s="35">
        <v>0</v>
      </c>
      <c r="G20" s="35">
        <v>0</v>
      </c>
      <c r="H20" s="32">
        <v>0</v>
      </c>
      <c r="I20" s="39"/>
      <c r="J20" s="39"/>
      <c r="K20" s="32">
        <v>0</v>
      </c>
      <c r="L20" s="39"/>
      <c r="M20" s="39"/>
      <c r="N20" s="32">
        <f t="shared" si="0"/>
        <v>0</v>
      </c>
      <c r="O20" s="32">
        <f t="shared" si="0"/>
        <v>0</v>
      </c>
      <c r="P20" s="32">
        <f t="shared" si="0"/>
        <v>0</v>
      </c>
      <c r="Q20" s="32"/>
      <c r="R20" s="32"/>
      <c r="S20" s="32">
        <f t="shared" si="2"/>
        <v>0</v>
      </c>
      <c r="T20" s="33" t="s">
        <v>3794</v>
      </c>
      <c r="U20" s="33" t="s">
        <v>209</v>
      </c>
      <c r="V20" s="33">
        <v>4</v>
      </c>
      <c r="W20" s="36"/>
      <c r="X20" s="36"/>
      <c r="Y20" s="36"/>
      <c r="Z20" s="36"/>
      <c r="AA20" s="35"/>
      <c r="AB20" s="36"/>
      <c r="AC20" s="36"/>
      <c r="AD20" s="33" t="s">
        <v>3795</v>
      </c>
      <c r="AE20" s="36">
        <v>0</v>
      </c>
      <c r="AF20" s="36" t="s">
        <v>179</v>
      </c>
      <c r="AG20" s="36" t="s">
        <v>179</v>
      </c>
      <c r="AH20" s="36">
        <v>0</v>
      </c>
      <c r="AI20" s="36" t="s">
        <v>179</v>
      </c>
      <c r="AJ20" s="36" t="s">
        <v>179</v>
      </c>
      <c r="AK20" s="36">
        <v>0</v>
      </c>
      <c r="AL20" s="36">
        <v>0</v>
      </c>
      <c r="AM20" s="36">
        <v>0</v>
      </c>
      <c r="AN20" s="36" t="s">
        <v>179</v>
      </c>
      <c r="AO20" s="36" t="s">
        <v>179</v>
      </c>
      <c r="AP20" s="36" t="s">
        <v>179</v>
      </c>
    </row>
    <row r="21" spans="1:42" ht="60" x14ac:dyDescent="0.25">
      <c r="A21" s="35"/>
      <c r="B21" s="35"/>
      <c r="C21" s="35">
        <v>0</v>
      </c>
      <c r="D21" s="35">
        <v>0</v>
      </c>
      <c r="E21" s="105">
        <v>0</v>
      </c>
      <c r="F21" s="35">
        <v>0</v>
      </c>
      <c r="G21" s="35">
        <v>0</v>
      </c>
      <c r="H21" s="32">
        <v>0</v>
      </c>
      <c r="I21" s="39"/>
      <c r="J21" s="39"/>
      <c r="K21" s="32">
        <v>0</v>
      </c>
      <c r="L21" s="39"/>
      <c r="M21" s="39"/>
      <c r="N21" s="32">
        <f t="shared" si="0"/>
        <v>0</v>
      </c>
      <c r="O21" s="32">
        <f t="shared" si="0"/>
        <v>0</v>
      </c>
      <c r="P21" s="32">
        <f t="shared" si="0"/>
        <v>0</v>
      </c>
      <c r="Q21" s="32"/>
      <c r="R21" s="32"/>
      <c r="S21" s="32">
        <f t="shared" si="2"/>
        <v>0</v>
      </c>
      <c r="T21" s="33" t="s">
        <v>3796</v>
      </c>
      <c r="U21" s="33" t="s">
        <v>209</v>
      </c>
      <c r="V21" s="33">
        <v>1</v>
      </c>
      <c r="W21" s="627"/>
      <c r="X21" s="627"/>
      <c r="Y21" s="627">
        <v>0</v>
      </c>
      <c r="Z21" s="627"/>
      <c r="AA21" s="627">
        <v>0</v>
      </c>
      <c r="AB21" s="627"/>
      <c r="AC21" s="627"/>
      <c r="AD21" s="33" t="s">
        <v>3797</v>
      </c>
      <c r="AE21" s="36">
        <v>0</v>
      </c>
      <c r="AF21" s="36">
        <v>0</v>
      </c>
      <c r="AG21" s="36">
        <v>0</v>
      </c>
      <c r="AH21" s="36">
        <v>0</v>
      </c>
      <c r="AI21" s="36" t="s">
        <v>179</v>
      </c>
      <c r="AJ21" s="36" t="s">
        <v>179</v>
      </c>
      <c r="AK21" s="36" t="s">
        <v>179</v>
      </c>
      <c r="AL21" s="36" t="s">
        <v>179</v>
      </c>
      <c r="AM21" s="36" t="s">
        <v>179</v>
      </c>
      <c r="AN21" s="36" t="s">
        <v>179</v>
      </c>
      <c r="AO21" s="36" t="s">
        <v>179</v>
      </c>
      <c r="AP21" s="36">
        <v>0</v>
      </c>
    </row>
    <row r="22" spans="1:42" ht="96" x14ac:dyDescent="0.25">
      <c r="A22" s="35"/>
      <c r="B22" s="35"/>
      <c r="C22" s="35">
        <v>0</v>
      </c>
      <c r="D22" s="35">
        <v>0</v>
      </c>
      <c r="E22" s="105">
        <v>0</v>
      </c>
      <c r="F22" s="35">
        <v>0</v>
      </c>
      <c r="G22" s="35">
        <v>0</v>
      </c>
      <c r="H22" s="32">
        <v>0</v>
      </c>
      <c r="I22" s="39"/>
      <c r="J22" s="39"/>
      <c r="K22" s="32">
        <v>0</v>
      </c>
      <c r="L22" s="39"/>
      <c r="M22" s="39"/>
      <c r="N22" s="32">
        <f t="shared" si="0"/>
        <v>0</v>
      </c>
      <c r="O22" s="32">
        <f t="shared" si="0"/>
        <v>0</v>
      </c>
      <c r="P22" s="32">
        <f t="shared" si="0"/>
        <v>0</v>
      </c>
      <c r="Q22" s="32">
        <v>875550813</v>
      </c>
      <c r="R22" s="177"/>
      <c r="S22" s="32">
        <f t="shared" si="2"/>
        <v>875550813</v>
      </c>
      <c r="T22" s="33" t="s">
        <v>3798</v>
      </c>
      <c r="U22" s="33" t="s">
        <v>209</v>
      </c>
      <c r="V22" s="33">
        <v>1</v>
      </c>
      <c r="W22" s="627"/>
      <c r="X22" s="627"/>
      <c r="Y22" s="627">
        <v>0.3</v>
      </c>
      <c r="Z22" s="627"/>
      <c r="AA22" s="627">
        <v>330</v>
      </c>
      <c r="AB22" s="627">
        <v>150</v>
      </c>
      <c r="AC22" s="627"/>
      <c r="AD22" s="36"/>
      <c r="AE22" s="36">
        <v>0</v>
      </c>
      <c r="AF22" s="36" t="s">
        <v>179</v>
      </c>
      <c r="AG22" s="36" t="s">
        <v>179</v>
      </c>
      <c r="AH22" s="36" t="s">
        <v>179</v>
      </c>
      <c r="AI22" s="36" t="s">
        <v>179</v>
      </c>
      <c r="AJ22" s="36" t="s">
        <v>179</v>
      </c>
      <c r="AK22" s="36" t="s">
        <v>179</v>
      </c>
      <c r="AL22" s="36" t="s">
        <v>179</v>
      </c>
      <c r="AM22" s="36" t="s">
        <v>179</v>
      </c>
      <c r="AN22" s="36" t="s">
        <v>179</v>
      </c>
      <c r="AO22" s="36" t="s">
        <v>179</v>
      </c>
      <c r="AP22" s="36" t="s">
        <v>179</v>
      </c>
    </row>
    <row r="23" spans="1:42" ht="48" x14ac:dyDescent="0.25">
      <c r="A23" s="35"/>
      <c r="B23" s="35"/>
      <c r="C23" s="35">
        <v>0</v>
      </c>
      <c r="D23" s="35">
        <v>0</v>
      </c>
      <c r="E23" s="105">
        <v>0</v>
      </c>
      <c r="F23" s="35">
        <v>0</v>
      </c>
      <c r="G23" s="35">
        <v>0</v>
      </c>
      <c r="H23" s="32">
        <v>0</v>
      </c>
      <c r="I23" s="39"/>
      <c r="J23" s="39"/>
      <c r="K23" s="32">
        <v>0</v>
      </c>
      <c r="L23" s="39"/>
      <c r="M23" s="39"/>
      <c r="N23" s="32">
        <f t="shared" si="0"/>
        <v>0</v>
      </c>
      <c r="O23" s="32">
        <f t="shared" si="0"/>
        <v>0</v>
      </c>
      <c r="P23" s="32">
        <f t="shared" si="0"/>
        <v>0</v>
      </c>
      <c r="Q23" s="32"/>
      <c r="R23" s="32"/>
      <c r="S23" s="32">
        <f t="shared" si="2"/>
        <v>0</v>
      </c>
      <c r="T23" s="33" t="s">
        <v>3799</v>
      </c>
      <c r="U23" s="33" t="s">
        <v>209</v>
      </c>
      <c r="V23" s="33">
        <v>1</v>
      </c>
      <c r="W23" s="627"/>
      <c r="X23" s="627"/>
      <c r="Y23" s="627">
        <v>0.3</v>
      </c>
      <c r="Z23" s="627"/>
      <c r="AA23" s="627">
        <v>330</v>
      </c>
      <c r="AB23" s="627">
        <v>150</v>
      </c>
      <c r="AC23" s="627"/>
      <c r="AD23" s="33" t="s">
        <v>3800</v>
      </c>
      <c r="AE23" s="36">
        <v>0</v>
      </c>
      <c r="AF23" s="36" t="s">
        <v>179</v>
      </c>
      <c r="AG23" s="36" t="s">
        <v>179</v>
      </c>
      <c r="AH23" s="36" t="s">
        <v>179</v>
      </c>
      <c r="AI23" s="36" t="s">
        <v>179</v>
      </c>
      <c r="AJ23" s="36" t="s">
        <v>179</v>
      </c>
      <c r="AK23" s="36" t="s">
        <v>179</v>
      </c>
      <c r="AL23" s="36" t="s">
        <v>179</v>
      </c>
      <c r="AM23" s="36" t="s">
        <v>179</v>
      </c>
      <c r="AN23" s="36" t="s">
        <v>179</v>
      </c>
      <c r="AO23" s="36" t="s">
        <v>179</v>
      </c>
      <c r="AP23" s="36" t="s">
        <v>179</v>
      </c>
    </row>
    <row r="24" spans="1:42" ht="144" x14ac:dyDescent="0.25">
      <c r="A24" s="35"/>
      <c r="B24" s="35"/>
      <c r="C24" s="35">
        <v>0</v>
      </c>
      <c r="D24" s="35">
        <v>0</v>
      </c>
      <c r="E24" s="105">
        <v>0</v>
      </c>
      <c r="F24" s="35">
        <v>0</v>
      </c>
      <c r="G24" s="35">
        <v>0</v>
      </c>
      <c r="H24" s="32">
        <v>0</v>
      </c>
      <c r="I24" s="39"/>
      <c r="J24" s="39"/>
      <c r="K24" s="32">
        <v>0</v>
      </c>
      <c r="L24" s="39"/>
      <c r="M24" s="39"/>
      <c r="N24" s="32">
        <f t="shared" si="0"/>
        <v>0</v>
      </c>
      <c r="O24" s="32">
        <f t="shared" si="0"/>
        <v>0</v>
      </c>
      <c r="P24" s="32">
        <f t="shared" si="0"/>
        <v>0</v>
      </c>
      <c r="Q24" s="32"/>
      <c r="R24" s="32"/>
      <c r="S24" s="32">
        <f t="shared" si="2"/>
        <v>0</v>
      </c>
      <c r="T24" s="33" t="s">
        <v>3801</v>
      </c>
      <c r="U24" s="33" t="s">
        <v>209</v>
      </c>
      <c r="V24" s="33">
        <v>1</v>
      </c>
      <c r="W24" s="627"/>
      <c r="X24" s="627"/>
      <c r="Y24" s="627">
        <v>0</v>
      </c>
      <c r="Z24" s="627"/>
      <c r="AA24" s="627"/>
      <c r="AB24" s="627"/>
      <c r="AC24" s="627"/>
      <c r="AD24" s="33" t="s">
        <v>3795</v>
      </c>
      <c r="AE24" s="36">
        <v>0</v>
      </c>
      <c r="AF24" s="36">
        <v>0</v>
      </c>
      <c r="AG24" s="36">
        <v>0</v>
      </c>
      <c r="AH24" s="36">
        <v>0</v>
      </c>
      <c r="AI24" s="36">
        <v>0</v>
      </c>
      <c r="AJ24" s="36">
        <v>0</v>
      </c>
      <c r="AK24" s="36">
        <v>0</v>
      </c>
      <c r="AL24" s="36" t="s">
        <v>179</v>
      </c>
      <c r="AM24" s="36" t="s">
        <v>179</v>
      </c>
      <c r="AN24" s="36" t="s">
        <v>179</v>
      </c>
      <c r="AO24" s="36" t="s">
        <v>179</v>
      </c>
      <c r="AP24" s="36" t="s">
        <v>179</v>
      </c>
    </row>
    <row r="25" spans="1:42" ht="60" x14ac:dyDescent="0.25">
      <c r="A25" s="620" t="s">
        <v>23</v>
      </c>
      <c r="B25" s="620" t="s">
        <v>24</v>
      </c>
      <c r="C25" s="35" t="s">
        <v>25</v>
      </c>
      <c r="D25" s="35">
        <v>211180000</v>
      </c>
      <c r="E25" s="105" t="s">
        <v>3802</v>
      </c>
      <c r="F25" s="35" t="s">
        <v>3803</v>
      </c>
      <c r="G25" s="35" t="s">
        <v>3804</v>
      </c>
      <c r="H25" s="32">
        <v>1000000000</v>
      </c>
      <c r="I25" s="39">
        <v>1075496000</v>
      </c>
      <c r="J25" s="39"/>
      <c r="K25" s="32">
        <v>0</v>
      </c>
      <c r="L25" s="39"/>
      <c r="M25" s="39"/>
      <c r="N25" s="32">
        <f t="shared" si="0"/>
        <v>1000000000</v>
      </c>
      <c r="O25" s="32">
        <f t="shared" si="0"/>
        <v>1075496000</v>
      </c>
      <c r="P25" s="32">
        <f t="shared" si="0"/>
        <v>0</v>
      </c>
      <c r="Q25" s="32">
        <v>92024396</v>
      </c>
      <c r="R25" s="32"/>
      <c r="S25" s="32">
        <f t="shared" si="1"/>
        <v>92024396</v>
      </c>
      <c r="T25" s="33">
        <v>0</v>
      </c>
      <c r="U25" s="33">
        <v>0</v>
      </c>
      <c r="V25" s="33">
        <v>0</v>
      </c>
      <c r="W25" s="36"/>
      <c r="X25" s="36"/>
      <c r="Y25" s="36"/>
      <c r="Z25" s="36"/>
      <c r="AA25" s="35">
        <v>0</v>
      </c>
      <c r="AB25" s="36"/>
      <c r="AC25" s="36"/>
      <c r="AD25" s="36"/>
      <c r="AE25" s="36">
        <v>0</v>
      </c>
      <c r="AF25" s="36">
        <v>0</v>
      </c>
      <c r="AG25" s="36">
        <v>0</v>
      </c>
      <c r="AH25" s="36">
        <v>0</v>
      </c>
      <c r="AI25" s="36">
        <v>0</v>
      </c>
      <c r="AJ25" s="36">
        <v>0</v>
      </c>
      <c r="AK25" s="36">
        <v>0</v>
      </c>
      <c r="AL25" s="36">
        <v>0</v>
      </c>
      <c r="AM25" s="36">
        <v>0</v>
      </c>
      <c r="AN25" s="36">
        <v>0</v>
      </c>
      <c r="AO25" s="36">
        <v>0</v>
      </c>
      <c r="AP25" s="36">
        <v>0</v>
      </c>
    </row>
    <row r="26" spans="1:42" ht="120" x14ac:dyDescent="0.25">
      <c r="A26" s="35"/>
      <c r="B26" s="35"/>
      <c r="C26" s="35">
        <v>0</v>
      </c>
      <c r="D26" s="35">
        <v>0</v>
      </c>
      <c r="E26" s="105">
        <v>0</v>
      </c>
      <c r="F26" s="35">
        <v>0</v>
      </c>
      <c r="G26" s="35">
        <v>0</v>
      </c>
      <c r="H26" s="32">
        <v>381000000</v>
      </c>
      <c r="I26" s="39"/>
      <c r="J26" s="39"/>
      <c r="K26" s="32">
        <v>0</v>
      </c>
      <c r="L26" s="39"/>
      <c r="M26" s="39"/>
      <c r="N26" s="32">
        <f t="shared" si="0"/>
        <v>381000000</v>
      </c>
      <c r="O26" s="32">
        <f t="shared" si="0"/>
        <v>0</v>
      </c>
      <c r="P26" s="32">
        <f t="shared" si="0"/>
        <v>0</v>
      </c>
      <c r="Q26" s="32"/>
      <c r="R26" s="32"/>
      <c r="S26" s="32">
        <f t="shared" si="1"/>
        <v>0</v>
      </c>
      <c r="T26" s="33" t="s">
        <v>3805</v>
      </c>
      <c r="U26" s="33" t="s">
        <v>3806</v>
      </c>
      <c r="V26" s="33">
        <v>12</v>
      </c>
      <c r="W26" s="36"/>
      <c r="X26" s="36"/>
      <c r="Y26" s="36"/>
      <c r="Z26" s="36"/>
      <c r="AA26" s="35">
        <v>365</v>
      </c>
      <c r="AB26" s="36"/>
      <c r="AC26" s="36"/>
      <c r="AD26" s="36"/>
      <c r="AE26" s="36" t="s">
        <v>192</v>
      </c>
      <c r="AF26" s="36" t="s">
        <v>192</v>
      </c>
      <c r="AG26" s="36" t="s">
        <v>192</v>
      </c>
      <c r="AH26" s="36" t="s">
        <v>192</v>
      </c>
      <c r="AI26" s="36" t="s">
        <v>192</v>
      </c>
      <c r="AJ26" s="36" t="s">
        <v>192</v>
      </c>
      <c r="AK26" s="36" t="s">
        <v>192</v>
      </c>
      <c r="AL26" s="36" t="s">
        <v>192</v>
      </c>
      <c r="AM26" s="36" t="s">
        <v>192</v>
      </c>
      <c r="AN26" s="36" t="s">
        <v>192</v>
      </c>
      <c r="AO26" s="36" t="s">
        <v>192</v>
      </c>
      <c r="AP26" s="36" t="s">
        <v>192</v>
      </c>
    </row>
    <row r="27" spans="1:42" ht="120" x14ac:dyDescent="0.25">
      <c r="A27" s="35"/>
      <c r="B27" s="35"/>
      <c r="C27" s="35">
        <v>0</v>
      </c>
      <c r="D27" s="35">
        <v>0</v>
      </c>
      <c r="E27" s="105">
        <v>0</v>
      </c>
      <c r="F27" s="35">
        <v>0</v>
      </c>
      <c r="G27" s="35">
        <v>0</v>
      </c>
      <c r="H27" s="32">
        <v>119000000</v>
      </c>
      <c r="I27" s="39"/>
      <c r="J27" s="39"/>
      <c r="K27" s="32">
        <v>0</v>
      </c>
      <c r="L27" s="39"/>
      <c r="M27" s="39"/>
      <c r="N27" s="32">
        <f t="shared" si="0"/>
        <v>119000000</v>
      </c>
      <c r="O27" s="32">
        <f t="shared" si="0"/>
        <v>0</v>
      </c>
      <c r="P27" s="32">
        <f t="shared" si="0"/>
        <v>0</v>
      </c>
      <c r="Q27" s="32"/>
      <c r="R27" s="32"/>
      <c r="S27" s="32">
        <f t="shared" si="1"/>
        <v>0</v>
      </c>
      <c r="T27" s="33" t="s">
        <v>3807</v>
      </c>
      <c r="U27" s="33" t="s">
        <v>3806</v>
      </c>
      <c r="V27" s="33">
        <v>2</v>
      </c>
      <c r="W27" s="36"/>
      <c r="X27" s="36"/>
      <c r="Y27" s="36"/>
      <c r="Z27" s="36"/>
      <c r="AA27" s="35">
        <v>0</v>
      </c>
      <c r="AB27" s="36"/>
      <c r="AC27" s="36"/>
      <c r="AD27" s="36"/>
      <c r="AE27" s="36">
        <v>0</v>
      </c>
      <c r="AF27" s="36">
        <v>0</v>
      </c>
      <c r="AG27" s="36">
        <v>0</v>
      </c>
      <c r="AH27" s="36">
        <v>0</v>
      </c>
      <c r="AI27" s="36">
        <v>0</v>
      </c>
      <c r="AJ27" s="36">
        <v>0</v>
      </c>
      <c r="AK27" s="36">
        <v>0</v>
      </c>
      <c r="AL27" s="36">
        <v>0</v>
      </c>
      <c r="AM27" s="36" t="s">
        <v>192</v>
      </c>
      <c r="AN27" s="36" t="s">
        <v>192</v>
      </c>
      <c r="AO27" s="36">
        <v>0</v>
      </c>
      <c r="AP27" s="36">
        <v>0</v>
      </c>
    </row>
    <row r="28" spans="1:42" ht="108" x14ac:dyDescent="0.25">
      <c r="A28" s="35"/>
      <c r="B28" s="35"/>
      <c r="C28" s="35">
        <v>0</v>
      </c>
      <c r="D28" s="35">
        <v>0</v>
      </c>
      <c r="E28" s="105">
        <v>0</v>
      </c>
      <c r="F28" s="35">
        <v>0</v>
      </c>
      <c r="G28" s="35">
        <v>0</v>
      </c>
      <c r="H28" s="32">
        <v>500000000</v>
      </c>
      <c r="I28" s="39"/>
      <c r="J28" s="39"/>
      <c r="K28" s="32">
        <v>0</v>
      </c>
      <c r="L28" s="39"/>
      <c r="M28" s="39"/>
      <c r="N28" s="32">
        <f t="shared" si="0"/>
        <v>500000000</v>
      </c>
      <c r="O28" s="32">
        <f t="shared" si="0"/>
        <v>0</v>
      </c>
      <c r="P28" s="32">
        <f t="shared" si="0"/>
        <v>0</v>
      </c>
      <c r="Q28" s="32"/>
      <c r="R28" s="32"/>
      <c r="S28" s="32">
        <f t="shared" si="1"/>
        <v>0</v>
      </c>
      <c r="T28" s="33" t="s">
        <v>3808</v>
      </c>
      <c r="U28" s="33" t="s">
        <v>3806</v>
      </c>
      <c r="V28" s="33">
        <v>9</v>
      </c>
      <c r="W28" s="36"/>
      <c r="X28" s="36"/>
      <c r="Y28" s="36"/>
      <c r="Z28" s="36"/>
      <c r="AA28" s="35">
        <v>270</v>
      </c>
      <c r="AB28" s="36"/>
      <c r="AC28" s="36"/>
      <c r="AD28" s="36"/>
      <c r="AE28" s="36">
        <v>0</v>
      </c>
      <c r="AF28" s="36">
        <v>0</v>
      </c>
      <c r="AG28" s="36" t="s">
        <v>192</v>
      </c>
      <c r="AH28" s="36" t="s">
        <v>192</v>
      </c>
      <c r="AI28" s="36" t="s">
        <v>192</v>
      </c>
      <c r="AJ28" s="36" t="s">
        <v>192</v>
      </c>
      <c r="AK28" s="36" t="s">
        <v>192</v>
      </c>
      <c r="AL28" s="36" t="s">
        <v>192</v>
      </c>
      <c r="AM28" s="36" t="s">
        <v>192</v>
      </c>
      <c r="AN28" s="36" t="s">
        <v>192</v>
      </c>
      <c r="AO28" s="36" t="s">
        <v>192</v>
      </c>
      <c r="AP28" s="36" t="s">
        <v>192</v>
      </c>
    </row>
    <row r="29" spans="1:42" ht="51.75" x14ac:dyDescent="0.25">
      <c r="A29" s="620" t="s">
        <v>23</v>
      </c>
      <c r="B29" s="620" t="s">
        <v>24</v>
      </c>
      <c r="C29" s="35" t="s">
        <v>3281</v>
      </c>
      <c r="D29" s="35">
        <v>211210000</v>
      </c>
      <c r="E29" s="105" t="s">
        <v>3766</v>
      </c>
      <c r="F29" s="35" t="s">
        <v>3767</v>
      </c>
      <c r="G29" s="35" t="s">
        <v>3768</v>
      </c>
      <c r="H29" s="32">
        <v>237000000</v>
      </c>
      <c r="I29" s="39">
        <v>225705392</v>
      </c>
      <c r="J29" s="39"/>
      <c r="K29" s="32">
        <v>0</v>
      </c>
      <c r="L29" s="39"/>
      <c r="M29" s="39"/>
      <c r="N29" s="32">
        <f t="shared" si="0"/>
        <v>237000000</v>
      </c>
      <c r="O29" s="32">
        <f t="shared" si="0"/>
        <v>225705392</v>
      </c>
      <c r="P29" s="32">
        <f t="shared" si="0"/>
        <v>0</v>
      </c>
      <c r="Q29" s="32">
        <v>167737723</v>
      </c>
      <c r="R29" s="32">
        <v>0</v>
      </c>
      <c r="S29" s="32">
        <f t="shared" si="1"/>
        <v>167737723</v>
      </c>
      <c r="T29" s="33">
        <v>0</v>
      </c>
      <c r="U29" s="33">
        <v>0</v>
      </c>
      <c r="V29" s="33">
        <v>0</v>
      </c>
      <c r="W29" s="36"/>
      <c r="X29" s="36"/>
      <c r="Y29" s="36"/>
      <c r="Z29" s="36"/>
      <c r="AA29" s="35">
        <v>0</v>
      </c>
      <c r="AB29" s="36"/>
      <c r="AC29" s="36"/>
      <c r="AD29" s="36" t="s">
        <v>3777</v>
      </c>
      <c r="AE29" s="36">
        <v>0</v>
      </c>
      <c r="AF29" s="36">
        <v>0</v>
      </c>
      <c r="AG29" s="36">
        <v>0</v>
      </c>
      <c r="AH29" s="36">
        <v>0</v>
      </c>
      <c r="AI29" s="36">
        <v>0</v>
      </c>
      <c r="AJ29" s="36">
        <v>0</v>
      </c>
      <c r="AK29" s="36">
        <v>0</v>
      </c>
      <c r="AL29" s="36">
        <v>0</v>
      </c>
      <c r="AM29" s="36">
        <v>0</v>
      </c>
      <c r="AN29" s="36">
        <v>0</v>
      </c>
      <c r="AO29" s="36">
        <v>0</v>
      </c>
      <c r="AP29" s="36">
        <v>0</v>
      </c>
    </row>
    <row r="30" spans="1:42" ht="135" x14ac:dyDescent="0.25">
      <c r="A30" s="35"/>
      <c r="B30" s="35"/>
      <c r="C30" s="35">
        <v>0</v>
      </c>
      <c r="D30" s="35">
        <v>0</v>
      </c>
      <c r="E30" s="105">
        <v>0</v>
      </c>
      <c r="F30" s="35">
        <v>0</v>
      </c>
      <c r="G30" s="35">
        <v>0</v>
      </c>
      <c r="H30" s="32">
        <v>0</v>
      </c>
      <c r="I30" s="39"/>
      <c r="J30" s="39"/>
      <c r="K30" s="32">
        <v>0</v>
      </c>
      <c r="L30" s="39"/>
      <c r="M30" s="39"/>
      <c r="N30" s="32">
        <f t="shared" si="0"/>
        <v>0</v>
      </c>
      <c r="O30" s="32">
        <f t="shared" si="0"/>
        <v>0</v>
      </c>
      <c r="P30" s="32">
        <f t="shared" si="0"/>
        <v>0</v>
      </c>
      <c r="Q30" s="32"/>
      <c r="R30" s="32"/>
      <c r="S30" s="32">
        <f t="shared" si="1"/>
        <v>0</v>
      </c>
      <c r="T30" s="33" t="s">
        <v>3809</v>
      </c>
      <c r="U30" s="33" t="s">
        <v>1653</v>
      </c>
      <c r="V30" s="33">
        <v>3</v>
      </c>
      <c r="W30" s="36"/>
      <c r="X30" s="36"/>
      <c r="Y30" s="36">
        <v>3</v>
      </c>
      <c r="Z30" s="36"/>
      <c r="AA30" s="35">
        <v>255</v>
      </c>
      <c r="AB30" s="36">
        <v>30</v>
      </c>
      <c r="AC30" s="36"/>
      <c r="AD30" s="36" t="s">
        <v>3810</v>
      </c>
      <c r="AE30" s="36">
        <v>0</v>
      </c>
      <c r="AF30" s="36">
        <v>0</v>
      </c>
      <c r="AG30" s="36" t="s">
        <v>192</v>
      </c>
      <c r="AH30" s="36" t="s">
        <v>192</v>
      </c>
      <c r="AI30" s="36" t="s">
        <v>192</v>
      </c>
      <c r="AJ30" s="36" t="s">
        <v>192</v>
      </c>
      <c r="AK30" s="36" t="s">
        <v>192</v>
      </c>
      <c r="AL30" s="36" t="s">
        <v>192</v>
      </c>
      <c r="AM30" s="36" t="s">
        <v>192</v>
      </c>
      <c r="AN30" s="36" t="s">
        <v>192</v>
      </c>
      <c r="AO30" s="36" t="s">
        <v>192</v>
      </c>
      <c r="AP30" s="36" t="s">
        <v>192</v>
      </c>
    </row>
    <row r="31" spans="1:42" ht="96" x14ac:dyDescent="0.25">
      <c r="A31" s="35"/>
      <c r="B31" s="35"/>
      <c r="C31" s="35">
        <v>0</v>
      </c>
      <c r="D31" s="35">
        <v>0</v>
      </c>
      <c r="E31" s="105">
        <v>0</v>
      </c>
      <c r="F31" s="35">
        <v>0</v>
      </c>
      <c r="G31" s="35">
        <v>0</v>
      </c>
      <c r="H31" s="32">
        <v>0</v>
      </c>
      <c r="I31" s="39"/>
      <c r="J31" s="39"/>
      <c r="K31" s="32">
        <v>0</v>
      </c>
      <c r="L31" s="39"/>
      <c r="M31" s="39"/>
      <c r="N31" s="32">
        <f t="shared" si="0"/>
        <v>0</v>
      </c>
      <c r="O31" s="32">
        <f t="shared" si="0"/>
        <v>0</v>
      </c>
      <c r="P31" s="32">
        <f t="shared" si="0"/>
        <v>0</v>
      </c>
      <c r="Q31" s="32"/>
      <c r="R31" s="32"/>
      <c r="S31" s="32">
        <f t="shared" si="1"/>
        <v>0</v>
      </c>
      <c r="T31" s="33" t="s">
        <v>3811</v>
      </c>
      <c r="U31" s="33" t="s">
        <v>1653</v>
      </c>
      <c r="V31" s="33">
        <v>1</v>
      </c>
      <c r="W31" s="36"/>
      <c r="X31" s="36"/>
      <c r="Y31" s="36">
        <v>1</v>
      </c>
      <c r="Z31" s="36"/>
      <c r="AA31" s="35">
        <v>360</v>
      </c>
      <c r="AB31" s="36">
        <v>120</v>
      </c>
      <c r="AC31" s="36"/>
      <c r="AD31" s="36" t="s">
        <v>3812</v>
      </c>
      <c r="AE31" s="36" t="s">
        <v>192</v>
      </c>
      <c r="AF31" s="36" t="s">
        <v>192</v>
      </c>
      <c r="AG31" s="36" t="s">
        <v>192</v>
      </c>
      <c r="AH31" s="36" t="s">
        <v>192</v>
      </c>
      <c r="AI31" s="36" t="s">
        <v>192</v>
      </c>
      <c r="AJ31" s="36" t="s">
        <v>192</v>
      </c>
      <c r="AK31" s="36" t="s">
        <v>192</v>
      </c>
      <c r="AL31" s="36" t="s">
        <v>192</v>
      </c>
      <c r="AM31" s="36" t="s">
        <v>192</v>
      </c>
      <c r="AN31" s="36" t="s">
        <v>192</v>
      </c>
      <c r="AO31" s="36" t="s">
        <v>192</v>
      </c>
      <c r="AP31" s="36" t="s">
        <v>192</v>
      </c>
    </row>
    <row r="32" spans="1:42" ht="60" x14ac:dyDescent="0.25">
      <c r="A32" s="35"/>
      <c r="B32" s="35"/>
      <c r="C32" s="35">
        <v>0</v>
      </c>
      <c r="D32" s="35">
        <v>0</v>
      </c>
      <c r="E32" s="105">
        <v>0</v>
      </c>
      <c r="F32" s="35">
        <v>0</v>
      </c>
      <c r="G32" s="35">
        <v>0</v>
      </c>
      <c r="H32" s="32">
        <v>0</v>
      </c>
      <c r="I32" s="39"/>
      <c r="J32" s="39"/>
      <c r="K32" s="32">
        <v>0</v>
      </c>
      <c r="L32" s="39"/>
      <c r="M32" s="39"/>
      <c r="N32" s="32">
        <f t="shared" si="0"/>
        <v>0</v>
      </c>
      <c r="O32" s="32">
        <f t="shared" si="0"/>
        <v>0</v>
      </c>
      <c r="P32" s="32">
        <f t="shared" si="0"/>
        <v>0</v>
      </c>
      <c r="Q32" s="32"/>
      <c r="R32" s="32"/>
      <c r="S32" s="32">
        <f t="shared" si="1"/>
        <v>0</v>
      </c>
      <c r="T32" s="33" t="s">
        <v>3813</v>
      </c>
      <c r="U32" s="33" t="s">
        <v>1653</v>
      </c>
      <c r="V32" s="33">
        <v>1</v>
      </c>
      <c r="W32" s="36"/>
      <c r="X32" s="36"/>
      <c r="Y32" s="36"/>
      <c r="Z32" s="36"/>
      <c r="AA32" s="35">
        <v>90</v>
      </c>
      <c r="AB32" s="36"/>
      <c r="AC32" s="36"/>
      <c r="AD32" s="36" t="s">
        <v>3814</v>
      </c>
      <c r="AE32" s="36">
        <v>0</v>
      </c>
      <c r="AF32" s="36">
        <v>0</v>
      </c>
      <c r="AG32" s="36">
        <v>0</v>
      </c>
      <c r="AH32" s="36">
        <v>0</v>
      </c>
      <c r="AI32" s="36">
        <v>0</v>
      </c>
      <c r="AJ32" s="36">
        <v>0</v>
      </c>
      <c r="AK32" s="36">
        <v>0</v>
      </c>
      <c r="AL32" s="36">
        <v>0</v>
      </c>
      <c r="AM32" s="36">
        <v>0</v>
      </c>
      <c r="AN32" s="36" t="s">
        <v>192</v>
      </c>
      <c r="AO32" s="36" t="s">
        <v>192</v>
      </c>
      <c r="AP32" s="36" t="s">
        <v>192</v>
      </c>
    </row>
    <row r="33" spans="1:284" s="619" customFormat="1" ht="51.75" x14ac:dyDescent="0.25">
      <c r="A33" s="620" t="s">
        <v>23</v>
      </c>
      <c r="B33" s="620" t="s">
        <v>24</v>
      </c>
      <c r="C33" s="35" t="s">
        <v>3281</v>
      </c>
      <c r="D33" s="35">
        <v>211210000</v>
      </c>
      <c r="E33" s="105" t="s">
        <v>3815</v>
      </c>
      <c r="F33" s="35" t="s">
        <v>3816</v>
      </c>
      <c r="G33" s="35" t="s">
        <v>3817</v>
      </c>
      <c r="H33" s="32">
        <v>598000000</v>
      </c>
      <c r="I33" s="39">
        <v>1465787500</v>
      </c>
      <c r="J33" s="39"/>
      <c r="K33" s="32">
        <v>0</v>
      </c>
      <c r="L33" s="39"/>
      <c r="M33" s="39"/>
      <c r="N33" s="32">
        <f t="shared" si="0"/>
        <v>598000000</v>
      </c>
      <c r="O33" s="32">
        <f t="shared" si="0"/>
        <v>1465787500</v>
      </c>
      <c r="P33" s="32">
        <f t="shared" si="0"/>
        <v>0</v>
      </c>
      <c r="Q33" s="32">
        <v>1405616502</v>
      </c>
      <c r="R33" s="32"/>
      <c r="S33" s="32">
        <f t="shared" si="1"/>
        <v>1405616502</v>
      </c>
      <c r="T33" s="33">
        <v>0</v>
      </c>
      <c r="U33" s="33">
        <v>0</v>
      </c>
      <c r="V33" s="33">
        <v>0</v>
      </c>
      <c r="W33" s="36"/>
      <c r="X33" s="36"/>
      <c r="Y33" s="36"/>
      <c r="Z33" s="36"/>
      <c r="AA33" s="35">
        <v>0</v>
      </c>
      <c r="AB33" s="36"/>
      <c r="AC33" s="36"/>
      <c r="AD33" s="36"/>
      <c r="AE33" s="36">
        <v>0</v>
      </c>
      <c r="AF33" s="36">
        <v>0</v>
      </c>
      <c r="AG33" s="36">
        <v>0</v>
      </c>
      <c r="AH33" s="36">
        <v>0</v>
      </c>
      <c r="AI33" s="36">
        <v>0</v>
      </c>
      <c r="AJ33" s="36">
        <v>0</v>
      </c>
      <c r="AK33" s="36">
        <v>0</v>
      </c>
      <c r="AL33" s="36">
        <v>0</v>
      </c>
      <c r="AM33" s="36">
        <v>0</v>
      </c>
      <c r="AN33" s="36">
        <v>0</v>
      </c>
      <c r="AO33" s="36">
        <v>0</v>
      </c>
      <c r="AP33" s="36">
        <v>0</v>
      </c>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row>
    <row r="34" spans="1:284" s="619" customFormat="1" ht="150" x14ac:dyDescent="0.25">
      <c r="A34" s="35"/>
      <c r="B34" s="35"/>
      <c r="C34" s="35">
        <v>0</v>
      </c>
      <c r="D34" s="35">
        <v>0</v>
      </c>
      <c r="E34" s="105">
        <v>0</v>
      </c>
      <c r="F34" s="35">
        <v>0</v>
      </c>
      <c r="G34" s="35">
        <v>0</v>
      </c>
      <c r="H34" s="32">
        <v>0</v>
      </c>
      <c r="I34" s="39"/>
      <c r="J34" s="39"/>
      <c r="K34" s="32">
        <v>0</v>
      </c>
      <c r="L34" s="39"/>
      <c r="M34" s="39"/>
      <c r="N34" s="32">
        <f t="shared" si="0"/>
        <v>0</v>
      </c>
      <c r="O34" s="32">
        <f t="shared" si="0"/>
        <v>0</v>
      </c>
      <c r="P34" s="32">
        <f t="shared" si="0"/>
        <v>0</v>
      </c>
      <c r="Q34" s="32"/>
      <c r="R34" s="32"/>
      <c r="S34" s="32">
        <f t="shared" si="1"/>
        <v>0</v>
      </c>
      <c r="T34" s="33" t="s">
        <v>3818</v>
      </c>
      <c r="U34" s="33" t="s">
        <v>3819</v>
      </c>
      <c r="V34" s="33">
        <v>40</v>
      </c>
      <c r="W34" s="36"/>
      <c r="X34" s="36"/>
      <c r="Y34" s="36"/>
      <c r="Z34" s="36"/>
      <c r="AA34" s="35">
        <v>240</v>
      </c>
      <c r="AB34" s="36">
        <v>90</v>
      </c>
      <c r="AC34" s="36"/>
      <c r="AD34" s="36" t="s">
        <v>3820</v>
      </c>
      <c r="AE34" s="36">
        <v>0</v>
      </c>
      <c r="AF34" s="36">
        <v>0</v>
      </c>
      <c r="AG34" s="36">
        <v>0</v>
      </c>
      <c r="AH34" s="36" t="s">
        <v>192</v>
      </c>
      <c r="AI34" s="36" t="s">
        <v>192</v>
      </c>
      <c r="AJ34" s="36" t="s">
        <v>192</v>
      </c>
      <c r="AK34" s="36" t="s">
        <v>192</v>
      </c>
      <c r="AL34" s="36" t="s">
        <v>192</v>
      </c>
      <c r="AM34" s="36" t="s">
        <v>192</v>
      </c>
      <c r="AN34" s="36" t="s">
        <v>192</v>
      </c>
      <c r="AO34" s="36" t="s">
        <v>192</v>
      </c>
      <c r="AP34" s="36">
        <v>0</v>
      </c>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row>
    <row r="35" spans="1:284" s="619" customFormat="1" ht="75" x14ac:dyDescent="0.25">
      <c r="A35" s="35"/>
      <c r="B35" s="35"/>
      <c r="C35" s="35">
        <v>0</v>
      </c>
      <c r="D35" s="35">
        <v>0</v>
      </c>
      <c r="E35" s="105">
        <v>0</v>
      </c>
      <c r="F35" s="35">
        <v>0</v>
      </c>
      <c r="G35" s="35">
        <v>0</v>
      </c>
      <c r="H35" s="32">
        <v>0</v>
      </c>
      <c r="I35" s="39"/>
      <c r="J35" s="39"/>
      <c r="K35" s="32">
        <v>0</v>
      </c>
      <c r="L35" s="39"/>
      <c r="M35" s="39"/>
      <c r="N35" s="32">
        <f t="shared" si="0"/>
        <v>0</v>
      </c>
      <c r="O35" s="32">
        <f t="shared" si="0"/>
        <v>0</v>
      </c>
      <c r="P35" s="32">
        <f t="shared" si="0"/>
        <v>0</v>
      </c>
      <c r="Q35" s="32"/>
      <c r="R35" s="32"/>
      <c r="S35" s="32">
        <f t="shared" si="1"/>
        <v>0</v>
      </c>
      <c r="T35" s="33" t="s">
        <v>3821</v>
      </c>
      <c r="U35" s="33" t="s">
        <v>3819</v>
      </c>
      <c r="V35" s="33">
        <v>10</v>
      </c>
      <c r="W35" s="36"/>
      <c r="X35" s="36"/>
      <c r="Y35" s="36">
        <v>5</v>
      </c>
      <c r="Z35" s="36"/>
      <c r="AA35" s="35">
        <v>300</v>
      </c>
      <c r="AB35" s="36">
        <v>150</v>
      </c>
      <c r="AC35" s="36"/>
      <c r="AD35" s="36" t="s">
        <v>3822</v>
      </c>
      <c r="AE35" s="36">
        <v>0</v>
      </c>
      <c r="AF35" s="36" t="s">
        <v>179</v>
      </c>
      <c r="AG35" s="36" t="s">
        <v>179</v>
      </c>
      <c r="AH35" s="36" t="s">
        <v>179</v>
      </c>
      <c r="AI35" s="36" t="s">
        <v>179</v>
      </c>
      <c r="AJ35" s="36" t="s">
        <v>179</v>
      </c>
      <c r="AK35" s="36">
        <v>0</v>
      </c>
      <c r="AL35" s="36" t="s">
        <v>179</v>
      </c>
      <c r="AM35" s="36" t="s">
        <v>179</v>
      </c>
      <c r="AN35" s="36" t="s">
        <v>179</v>
      </c>
      <c r="AO35" s="36" t="s">
        <v>179</v>
      </c>
      <c r="AP35" s="36" t="s">
        <v>179</v>
      </c>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row>
    <row r="36" spans="1:284" s="619" customFormat="1" ht="60" x14ac:dyDescent="0.25">
      <c r="A36" s="35"/>
      <c r="B36" s="35"/>
      <c r="C36" s="35">
        <v>0</v>
      </c>
      <c r="D36" s="35">
        <v>0</v>
      </c>
      <c r="E36" s="105">
        <v>0</v>
      </c>
      <c r="F36" s="35">
        <v>0</v>
      </c>
      <c r="G36" s="35">
        <v>0</v>
      </c>
      <c r="H36" s="32">
        <v>0</v>
      </c>
      <c r="I36" s="39"/>
      <c r="J36" s="39"/>
      <c r="K36" s="32">
        <v>0</v>
      </c>
      <c r="L36" s="39"/>
      <c r="M36" s="39"/>
      <c r="N36" s="32">
        <f t="shared" si="0"/>
        <v>0</v>
      </c>
      <c r="O36" s="32">
        <f t="shared" si="0"/>
        <v>0</v>
      </c>
      <c r="P36" s="32">
        <f t="shared" si="0"/>
        <v>0</v>
      </c>
      <c r="Q36" s="32"/>
      <c r="R36" s="32"/>
      <c r="S36" s="32">
        <f t="shared" si="1"/>
        <v>0</v>
      </c>
      <c r="T36" s="33" t="s">
        <v>3823</v>
      </c>
      <c r="U36" s="33" t="s">
        <v>3819</v>
      </c>
      <c r="V36" s="33">
        <v>1</v>
      </c>
      <c r="W36" s="36"/>
      <c r="X36" s="36"/>
      <c r="Y36" s="36"/>
      <c r="Z36" s="36"/>
      <c r="AA36" s="35">
        <v>300</v>
      </c>
      <c r="AB36" s="36">
        <v>0</v>
      </c>
      <c r="AC36" s="36"/>
      <c r="AD36" s="36" t="s">
        <v>3824</v>
      </c>
      <c r="AE36" s="36">
        <v>0</v>
      </c>
      <c r="AF36" s="36" t="s">
        <v>192</v>
      </c>
      <c r="AG36" s="36" t="s">
        <v>192</v>
      </c>
      <c r="AH36" s="36" t="s">
        <v>192</v>
      </c>
      <c r="AI36" s="36" t="s">
        <v>192</v>
      </c>
      <c r="AJ36" s="36" t="s">
        <v>192</v>
      </c>
      <c r="AK36" s="36" t="s">
        <v>192</v>
      </c>
      <c r="AL36" s="36" t="s">
        <v>192</v>
      </c>
      <c r="AM36" s="36" t="s">
        <v>192</v>
      </c>
      <c r="AN36" s="36" t="s">
        <v>192</v>
      </c>
      <c r="AO36" s="36" t="s">
        <v>192</v>
      </c>
      <c r="AP36" s="36" t="s">
        <v>192</v>
      </c>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row>
    <row r="37" spans="1:284" ht="51.75" x14ac:dyDescent="0.25">
      <c r="A37" s="620" t="s">
        <v>23</v>
      </c>
      <c r="B37" s="620" t="s">
        <v>24</v>
      </c>
      <c r="C37" s="35" t="s">
        <v>3281</v>
      </c>
      <c r="D37" s="35">
        <v>211220000</v>
      </c>
      <c r="E37" s="105" t="s">
        <v>3825</v>
      </c>
      <c r="F37" s="35" t="s">
        <v>3826</v>
      </c>
      <c r="G37" s="35" t="s">
        <v>3827</v>
      </c>
      <c r="H37" s="32">
        <v>325000000</v>
      </c>
      <c r="I37" s="39">
        <v>197715000</v>
      </c>
      <c r="J37" s="39"/>
      <c r="K37" s="32">
        <v>0</v>
      </c>
      <c r="L37" s="39"/>
      <c r="M37" s="39"/>
      <c r="N37" s="32">
        <f t="shared" si="0"/>
        <v>325000000</v>
      </c>
      <c r="O37" s="32">
        <f t="shared" si="0"/>
        <v>197715000</v>
      </c>
      <c r="P37" s="32">
        <f t="shared" si="0"/>
        <v>0</v>
      </c>
      <c r="Q37" s="32">
        <v>8329247</v>
      </c>
      <c r="R37" s="32"/>
      <c r="S37" s="32">
        <f t="shared" si="1"/>
        <v>8329247</v>
      </c>
      <c r="T37" s="33">
        <v>0</v>
      </c>
      <c r="U37" s="33">
        <v>0</v>
      </c>
      <c r="V37" s="33">
        <v>0</v>
      </c>
      <c r="W37" s="36"/>
      <c r="X37" s="36"/>
      <c r="Y37" s="36"/>
      <c r="Z37" s="36"/>
      <c r="AA37" s="35">
        <v>0</v>
      </c>
      <c r="AB37" s="36"/>
      <c r="AC37" s="36"/>
      <c r="AD37" s="36" t="s">
        <v>3828</v>
      </c>
      <c r="AE37" s="36">
        <v>0</v>
      </c>
      <c r="AF37" s="36">
        <v>0</v>
      </c>
      <c r="AG37" s="36">
        <v>0</v>
      </c>
      <c r="AH37" s="36">
        <v>0</v>
      </c>
      <c r="AI37" s="36">
        <v>0</v>
      </c>
      <c r="AJ37" s="36">
        <v>0</v>
      </c>
      <c r="AK37" s="36">
        <v>0</v>
      </c>
      <c r="AL37" s="36">
        <v>0</v>
      </c>
      <c r="AM37" s="36">
        <v>0</v>
      </c>
      <c r="AN37" s="36">
        <v>0</v>
      </c>
      <c r="AO37" s="36">
        <v>0</v>
      </c>
      <c r="AP37" s="36">
        <v>0</v>
      </c>
    </row>
    <row r="38" spans="1:284" ht="225" x14ac:dyDescent="0.25">
      <c r="A38" s="35"/>
      <c r="B38" s="35"/>
      <c r="C38" s="35">
        <v>0</v>
      </c>
      <c r="D38" s="35">
        <v>0</v>
      </c>
      <c r="E38" s="105">
        <v>0</v>
      </c>
      <c r="F38" s="35">
        <v>0</v>
      </c>
      <c r="G38" s="35">
        <v>0</v>
      </c>
      <c r="H38" s="32">
        <v>0</v>
      </c>
      <c r="I38" s="39"/>
      <c r="J38" s="39"/>
      <c r="K38" s="32">
        <v>0</v>
      </c>
      <c r="L38" s="39"/>
      <c r="M38" s="39"/>
      <c r="N38" s="32">
        <f t="shared" si="0"/>
        <v>0</v>
      </c>
      <c r="O38" s="32">
        <f t="shared" si="0"/>
        <v>0</v>
      </c>
      <c r="P38" s="32">
        <f t="shared" si="0"/>
        <v>0</v>
      </c>
      <c r="Q38" s="32"/>
      <c r="R38" s="32"/>
      <c r="S38" s="32">
        <f t="shared" si="1"/>
        <v>0</v>
      </c>
      <c r="T38" s="33" t="s">
        <v>3829</v>
      </c>
      <c r="U38" s="33" t="s">
        <v>1653</v>
      </c>
      <c r="V38" s="33">
        <v>1</v>
      </c>
      <c r="W38" s="36"/>
      <c r="X38" s="36"/>
      <c r="Y38" s="36">
        <v>0.2</v>
      </c>
      <c r="Z38" s="36"/>
      <c r="AA38" s="35">
        <v>360</v>
      </c>
      <c r="AB38" s="36">
        <v>180</v>
      </c>
      <c r="AC38" s="36">
        <v>120</v>
      </c>
      <c r="AD38" s="36" t="s">
        <v>3830</v>
      </c>
      <c r="AE38" s="36" t="s">
        <v>192</v>
      </c>
      <c r="AF38" s="36" t="s">
        <v>192</v>
      </c>
      <c r="AG38" s="36" t="s">
        <v>192</v>
      </c>
      <c r="AH38" s="36" t="s">
        <v>192</v>
      </c>
      <c r="AI38" s="36" t="s">
        <v>192</v>
      </c>
      <c r="AJ38" s="36" t="s">
        <v>192</v>
      </c>
      <c r="AK38" s="36" t="s">
        <v>192</v>
      </c>
      <c r="AL38" s="36" t="s">
        <v>192</v>
      </c>
      <c r="AM38" s="36" t="s">
        <v>192</v>
      </c>
      <c r="AN38" s="36" t="s">
        <v>192</v>
      </c>
      <c r="AO38" s="36" t="s">
        <v>192</v>
      </c>
      <c r="AP38" s="36" t="s">
        <v>192</v>
      </c>
    </row>
    <row r="39" spans="1:284" ht="48" x14ac:dyDescent="0.25">
      <c r="A39" s="35"/>
      <c r="B39" s="35"/>
      <c r="C39" s="35">
        <v>0</v>
      </c>
      <c r="D39" s="35">
        <v>0</v>
      </c>
      <c r="E39" s="105">
        <v>0</v>
      </c>
      <c r="F39" s="35">
        <v>0</v>
      </c>
      <c r="G39" s="35">
        <v>0</v>
      </c>
      <c r="H39" s="32">
        <v>0</v>
      </c>
      <c r="I39" s="39"/>
      <c r="J39" s="39"/>
      <c r="K39" s="32">
        <v>0</v>
      </c>
      <c r="L39" s="39"/>
      <c r="M39" s="39"/>
      <c r="N39" s="32">
        <f t="shared" si="0"/>
        <v>0</v>
      </c>
      <c r="O39" s="32">
        <f t="shared" si="0"/>
        <v>0</v>
      </c>
      <c r="P39" s="32">
        <f t="shared" si="0"/>
        <v>0</v>
      </c>
      <c r="Q39" s="32"/>
      <c r="R39" s="32"/>
      <c r="S39" s="32">
        <f t="shared" si="1"/>
        <v>0</v>
      </c>
      <c r="T39" s="33" t="s">
        <v>3831</v>
      </c>
      <c r="U39" s="33" t="s">
        <v>1653</v>
      </c>
      <c r="V39" s="33">
        <v>1</v>
      </c>
      <c r="W39" s="36"/>
      <c r="X39" s="36"/>
      <c r="Y39" s="36">
        <v>0.2</v>
      </c>
      <c r="Z39" s="36"/>
      <c r="AA39" s="35">
        <v>360</v>
      </c>
      <c r="AB39" s="36">
        <v>180</v>
      </c>
      <c r="AC39" s="36"/>
      <c r="AD39" s="36" t="s">
        <v>3832</v>
      </c>
      <c r="AE39" s="36" t="s">
        <v>192</v>
      </c>
      <c r="AF39" s="36" t="s">
        <v>192</v>
      </c>
      <c r="AG39" s="36" t="s">
        <v>192</v>
      </c>
      <c r="AH39" s="36" t="s">
        <v>192</v>
      </c>
      <c r="AI39" s="36" t="s">
        <v>192</v>
      </c>
      <c r="AJ39" s="36" t="s">
        <v>192</v>
      </c>
      <c r="AK39" s="36" t="s">
        <v>192</v>
      </c>
      <c r="AL39" s="36" t="s">
        <v>192</v>
      </c>
      <c r="AM39" s="36" t="s">
        <v>192</v>
      </c>
      <c r="AN39" s="36" t="s">
        <v>192</v>
      </c>
      <c r="AO39" s="36" t="s">
        <v>192</v>
      </c>
      <c r="AP39" s="36" t="s">
        <v>192</v>
      </c>
    </row>
    <row r="40" spans="1:284" ht="75" x14ac:dyDescent="0.25">
      <c r="A40" s="35"/>
      <c r="B40" s="35"/>
      <c r="C40" s="35">
        <v>0</v>
      </c>
      <c r="D40" s="35">
        <v>0</v>
      </c>
      <c r="E40" s="105">
        <v>0</v>
      </c>
      <c r="F40" s="35">
        <v>0</v>
      </c>
      <c r="G40" s="35">
        <v>0</v>
      </c>
      <c r="H40" s="32">
        <v>0</v>
      </c>
      <c r="I40" s="39"/>
      <c r="J40" s="39"/>
      <c r="K40" s="32">
        <v>0</v>
      </c>
      <c r="L40" s="39"/>
      <c r="M40" s="39"/>
      <c r="N40" s="32">
        <f t="shared" si="0"/>
        <v>0</v>
      </c>
      <c r="O40" s="32">
        <f t="shared" si="0"/>
        <v>0</v>
      </c>
      <c r="P40" s="32">
        <f t="shared" si="0"/>
        <v>0</v>
      </c>
      <c r="Q40" s="32"/>
      <c r="R40" s="32"/>
      <c r="S40" s="32">
        <f t="shared" si="1"/>
        <v>0</v>
      </c>
      <c r="T40" s="33" t="s">
        <v>3833</v>
      </c>
      <c r="U40" s="33" t="s">
        <v>1653</v>
      </c>
      <c r="V40" s="33">
        <v>1</v>
      </c>
      <c r="W40" s="36"/>
      <c r="X40" s="36"/>
      <c r="Y40" s="36">
        <v>0.4</v>
      </c>
      <c r="Z40" s="36"/>
      <c r="AA40" s="35">
        <v>360</v>
      </c>
      <c r="AB40" s="36">
        <v>180</v>
      </c>
      <c r="AC40" s="36"/>
      <c r="AD40" s="36" t="s">
        <v>3834</v>
      </c>
      <c r="AE40" s="36" t="s">
        <v>192</v>
      </c>
      <c r="AF40" s="36" t="s">
        <v>192</v>
      </c>
      <c r="AG40" s="36" t="s">
        <v>192</v>
      </c>
      <c r="AH40" s="36" t="s">
        <v>192</v>
      </c>
      <c r="AI40" s="36" t="s">
        <v>192</v>
      </c>
      <c r="AJ40" s="36" t="s">
        <v>192</v>
      </c>
      <c r="AK40" s="36" t="s">
        <v>192</v>
      </c>
      <c r="AL40" s="36" t="s">
        <v>192</v>
      </c>
      <c r="AM40" s="36" t="s">
        <v>192</v>
      </c>
      <c r="AN40" s="36" t="s">
        <v>192</v>
      </c>
      <c r="AO40" s="36" t="s">
        <v>192</v>
      </c>
      <c r="AP40" s="36" t="s">
        <v>192</v>
      </c>
    </row>
    <row r="41" spans="1:284" ht="105" x14ac:dyDescent="0.25">
      <c r="A41" s="35"/>
      <c r="B41" s="35"/>
      <c r="C41" s="35">
        <v>0</v>
      </c>
      <c r="D41" s="35">
        <v>0</v>
      </c>
      <c r="E41" s="105">
        <v>0</v>
      </c>
      <c r="F41" s="35">
        <v>0</v>
      </c>
      <c r="G41" s="35">
        <v>0</v>
      </c>
      <c r="H41" s="32">
        <v>0</v>
      </c>
      <c r="I41" s="39"/>
      <c r="J41" s="39"/>
      <c r="K41" s="32">
        <v>0</v>
      </c>
      <c r="L41" s="39"/>
      <c r="M41" s="39"/>
      <c r="N41" s="32">
        <f t="shared" si="0"/>
        <v>0</v>
      </c>
      <c r="O41" s="32">
        <f t="shared" si="0"/>
        <v>0</v>
      </c>
      <c r="P41" s="32">
        <f t="shared" si="0"/>
        <v>0</v>
      </c>
      <c r="Q41" s="32"/>
      <c r="R41" s="32"/>
      <c r="S41" s="32">
        <f t="shared" si="1"/>
        <v>0</v>
      </c>
      <c r="T41" s="33" t="s">
        <v>3835</v>
      </c>
      <c r="U41" s="33" t="s">
        <v>1653</v>
      </c>
      <c r="V41" s="33">
        <v>1</v>
      </c>
      <c r="W41" s="36"/>
      <c r="X41" s="36"/>
      <c r="Y41" s="36"/>
      <c r="Z41" s="36"/>
      <c r="AA41" s="35">
        <v>90</v>
      </c>
      <c r="AB41" s="36">
        <v>30</v>
      </c>
      <c r="AC41" s="36"/>
      <c r="AD41" s="36" t="s">
        <v>3836</v>
      </c>
      <c r="AE41" s="36">
        <v>0</v>
      </c>
      <c r="AF41" s="36">
        <v>0</v>
      </c>
      <c r="AG41" s="36" t="s">
        <v>192</v>
      </c>
      <c r="AH41" s="36" t="s">
        <v>192</v>
      </c>
      <c r="AI41" s="36" t="s">
        <v>192</v>
      </c>
      <c r="AJ41" s="36">
        <v>0</v>
      </c>
      <c r="AK41" s="36">
        <v>0</v>
      </c>
      <c r="AL41" s="36">
        <v>0</v>
      </c>
      <c r="AM41" s="36">
        <v>0</v>
      </c>
      <c r="AN41" s="36">
        <v>0</v>
      </c>
      <c r="AO41" s="36">
        <v>0</v>
      </c>
      <c r="AP41" s="36">
        <v>0</v>
      </c>
    </row>
    <row r="42" spans="1:284" ht="105" x14ac:dyDescent="0.25">
      <c r="A42" s="35"/>
      <c r="B42" s="35"/>
      <c r="C42" s="35">
        <v>0</v>
      </c>
      <c r="D42" s="35">
        <v>0</v>
      </c>
      <c r="E42" s="105">
        <v>0</v>
      </c>
      <c r="F42" s="35">
        <v>0</v>
      </c>
      <c r="G42" s="35">
        <v>0</v>
      </c>
      <c r="H42" s="32">
        <v>0</v>
      </c>
      <c r="I42" s="39"/>
      <c r="J42" s="39"/>
      <c r="K42" s="32">
        <v>0</v>
      </c>
      <c r="L42" s="39"/>
      <c r="M42" s="39"/>
      <c r="N42" s="32">
        <f t="shared" si="0"/>
        <v>0</v>
      </c>
      <c r="O42" s="32">
        <f t="shared" si="0"/>
        <v>0</v>
      </c>
      <c r="P42" s="32">
        <f t="shared" si="0"/>
        <v>0</v>
      </c>
      <c r="Q42" s="32"/>
      <c r="R42" s="32"/>
      <c r="S42" s="32">
        <f t="shared" si="1"/>
        <v>0</v>
      </c>
      <c r="T42" s="33" t="s">
        <v>3837</v>
      </c>
      <c r="U42" s="33" t="s">
        <v>1653</v>
      </c>
      <c r="V42" s="33">
        <v>1</v>
      </c>
      <c r="W42" s="36"/>
      <c r="X42" s="36"/>
      <c r="Y42" s="36">
        <v>0.25</v>
      </c>
      <c r="Z42" s="36"/>
      <c r="AA42" s="35">
        <v>180</v>
      </c>
      <c r="AB42" s="36">
        <v>60</v>
      </c>
      <c r="AC42" s="36"/>
      <c r="AD42" s="36" t="s">
        <v>3838</v>
      </c>
      <c r="AE42" s="36">
        <v>0</v>
      </c>
      <c r="AF42" s="36">
        <v>0</v>
      </c>
      <c r="AG42" s="36" t="s">
        <v>192</v>
      </c>
      <c r="AH42" s="36" t="s">
        <v>192</v>
      </c>
      <c r="AI42" s="36" t="s">
        <v>192</v>
      </c>
      <c r="AJ42" s="36" t="s">
        <v>192</v>
      </c>
      <c r="AK42" s="36" t="s">
        <v>192</v>
      </c>
      <c r="AL42" s="36" t="s">
        <v>192</v>
      </c>
      <c r="AM42" s="36">
        <v>0</v>
      </c>
      <c r="AN42" s="36">
        <v>0</v>
      </c>
      <c r="AO42" s="36">
        <v>0</v>
      </c>
      <c r="AP42" s="36">
        <v>0</v>
      </c>
    </row>
    <row r="43" spans="1:284" ht="150" x14ac:dyDescent="0.25">
      <c r="A43" s="35"/>
      <c r="B43" s="35"/>
      <c r="C43" s="35">
        <v>0</v>
      </c>
      <c r="D43" s="35">
        <v>0</v>
      </c>
      <c r="E43" s="105">
        <v>0</v>
      </c>
      <c r="F43" s="35">
        <v>0</v>
      </c>
      <c r="G43" s="35">
        <v>0</v>
      </c>
      <c r="H43" s="32">
        <v>0</v>
      </c>
      <c r="I43" s="39"/>
      <c r="J43" s="39"/>
      <c r="K43" s="32">
        <v>0</v>
      </c>
      <c r="L43" s="39"/>
      <c r="M43" s="39"/>
      <c r="N43" s="32">
        <f t="shared" si="0"/>
        <v>0</v>
      </c>
      <c r="O43" s="32">
        <f t="shared" si="0"/>
        <v>0</v>
      </c>
      <c r="P43" s="32">
        <f t="shared" si="0"/>
        <v>0</v>
      </c>
      <c r="Q43" s="32"/>
      <c r="R43" s="32"/>
      <c r="S43" s="32">
        <f t="shared" si="1"/>
        <v>0</v>
      </c>
      <c r="T43" s="33" t="s">
        <v>3839</v>
      </c>
      <c r="U43" s="33" t="s">
        <v>1653</v>
      </c>
      <c r="V43" s="33">
        <v>3</v>
      </c>
      <c r="W43" s="36">
        <v>9</v>
      </c>
      <c r="X43" s="36"/>
      <c r="Y43" s="36">
        <v>9</v>
      </c>
      <c r="Z43" s="36"/>
      <c r="AA43" s="35">
        <v>180</v>
      </c>
      <c r="AB43" s="36">
        <v>150</v>
      </c>
      <c r="AC43" s="36"/>
      <c r="AD43" s="36" t="s">
        <v>3840</v>
      </c>
      <c r="AE43" s="36">
        <v>0</v>
      </c>
      <c r="AF43" s="36">
        <v>0</v>
      </c>
      <c r="AG43" s="36">
        <v>0</v>
      </c>
      <c r="AH43" s="36">
        <v>0</v>
      </c>
      <c r="AI43" s="36">
        <v>0</v>
      </c>
      <c r="AJ43" s="36">
        <v>0</v>
      </c>
      <c r="AK43" s="36" t="s">
        <v>192</v>
      </c>
      <c r="AL43" s="36" t="s">
        <v>192</v>
      </c>
      <c r="AM43" s="36" t="s">
        <v>192</v>
      </c>
      <c r="AN43" s="36" t="s">
        <v>192</v>
      </c>
      <c r="AO43" s="36" t="s">
        <v>192</v>
      </c>
      <c r="AP43" s="36" t="s">
        <v>192</v>
      </c>
    </row>
    <row r="44" spans="1:284" ht="72" x14ac:dyDescent="0.25">
      <c r="A44" s="35"/>
      <c r="B44" s="35"/>
      <c r="C44" s="35">
        <v>0</v>
      </c>
      <c r="D44" s="35">
        <v>0</v>
      </c>
      <c r="E44" s="105">
        <v>0</v>
      </c>
      <c r="F44" s="35">
        <v>0</v>
      </c>
      <c r="G44" s="35">
        <v>0</v>
      </c>
      <c r="H44" s="32">
        <v>0</v>
      </c>
      <c r="I44" s="39"/>
      <c r="J44" s="39"/>
      <c r="K44" s="32">
        <v>0</v>
      </c>
      <c r="L44" s="39"/>
      <c r="M44" s="39"/>
      <c r="N44" s="32">
        <f t="shared" si="0"/>
        <v>0</v>
      </c>
      <c r="O44" s="32">
        <f t="shared" si="0"/>
        <v>0</v>
      </c>
      <c r="P44" s="32">
        <f t="shared" si="0"/>
        <v>0</v>
      </c>
      <c r="Q44" s="32"/>
      <c r="R44" s="32"/>
      <c r="S44" s="32">
        <f t="shared" si="1"/>
        <v>0</v>
      </c>
      <c r="T44" s="33" t="s">
        <v>3841</v>
      </c>
      <c r="U44" s="33" t="s">
        <v>1653</v>
      </c>
      <c r="V44" s="33">
        <v>2</v>
      </c>
      <c r="W44" s="36"/>
      <c r="X44" s="36"/>
      <c r="Y44" s="36">
        <v>1</v>
      </c>
      <c r="Z44" s="36"/>
      <c r="AA44" s="35">
        <v>30</v>
      </c>
      <c r="AB44" s="36">
        <v>15</v>
      </c>
      <c r="AC44" s="36"/>
      <c r="AD44" s="36" t="s">
        <v>3842</v>
      </c>
      <c r="AE44" s="36" t="s">
        <v>192</v>
      </c>
      <c r="AF44" s="36">
        <v>0</v>
      </c>
      <c r="AG44" s="36">
        <v>0</v>
      </c>
      <c r="AH44" s="36">
        <v>0</v>
      </c>
      <c r="AI44" s="36">
        <v>0</v>
      </c>
      <c r="AJ44" s="36">
        <v>0</v>
      </c>
      <c r="AK44" s="36" t="s">
        <v>192</v>
      </c>
      <c r="AL44" s="36">
        <v>0</v>
      </c>
      <c r="AM44" s="36">
        <v>0</v>
      </c>
      <c r="AN44" s="36">
        <v>0</v>
      </c>
      <c r="AO44" s="36">
        <v>0</v>
      </c>
      <c r="AP44" s="36">
        <v>0</v>
      </c>
    </row>
    <row r="45" spans="1:284" ht="90" x14ac:dyDescent="0.25">
      <c r="A45" s="35"/>
      <c r="B45" s="35"/>
      <c r="C45" s="35">
        <v>0</v>
      </c>
      <c r="D45" s="35">
        <v>0</v>
      </c>
      <c r="E45" s="105">
        <v>0</v>
      </c>
      <c r="F45" s="35">
        <v>0</v>
      </c>
      <c r="G45" s="35">
        <v>0</v>
      </c>
      <c r="H45" s="32">
        <v>0</v>
      </c>
      <c r="I45" s="39"/>
      <c r="J45" s="39"/>
      <c r="K45" s="32">
        <v>0</v>
      </c>
      <c r="L45" s="39"/>
      <c r="M45" s="39"/>
      <c r="N45" s="32">
        <f t="shared" si="0"/>
        <v>0</v>
      </c>
      <c r="O45" s="32">
        <f t="shared" si="0"/>
        <v>0</v>
      </c>
      <c r="P45" s="32">
        <f t="shared" si="0"/>
        <v>0</v>
      </c>
      <c r="Q45" s="32"/>
      <c r="R45" s="32"/>
      <c r="S45" s="32">
        <f t="shared" si="1"/>
        <v>0</v>
      </c>
      <c r="T45" s="33" t="s">
        <v>3843</v>
      </c>
      <c r="U45" s="33" t="s">
        <v>1653</v>
      </c>
      <c r="V45" s="33">
        <v>2</v>
      </c>
      <c r="W45" s="36"/>
      <c r="X45" s="36"/>
      <c r="Y45" s="36">
        <v>2</v>
      </c>
      <c r="Z45" s="36"/>
      <c r="AA45" s="35">
        <v>300</v>
      </c>
      <c r="AB45" s="36">
        <v>150</v>
      </c>
      <c r="AC45" s="36"/>
      <c r="AD45" s="36" t="s">
        <v>3844</v>
      </c>
      <c r="AE45" s="36">
        <v>0</v>
      </c>
      <c r="AF45" s="36" t="s">
        <v>192</v>
      </c>
      <c r="AG45" s="36" t="s">
        <v>192</v>
      </c>
      <c r="AH45" s="36" t="s">
        <v>192</v>
      </c>
      <c r="AI45" s="36" t="s">
        <v>192</v>
      </c>
      <c r="AJ45" s="36" t="s">
        <v>192</v>
      </c>
      <c r="AK45" s="36" t="s">
        <v>192</v>
      </c>
      <c r="AL45" s="36" t="s">
        <v>192</v>
      </c>
      <c r="AM45" s="36" t="s">
        <v>192</v>
      </c>
      <c r="AN45" s="36" t="s">
        <v>192</v>
      </c>
      <c r="AO45" s="36" t="s">
        <v>192</v>
      </c>
      <c r="AP45" s="36">
        <v>0</v>
      </c>
    </row>
    <row r="46" spans="1:284" ht="75" x14ac:dyDescent="0.25">
      <c r="A46" s="35"/>
      <c r="B46" s="35"/>
      <c r="C46" s="35">
        <v>0</v>
      </c>
      <c r="D46" s="35">
        <v>0</v>
      </c>
      <c r="E46" s="105">
        <v>0</v>
      </c>
      <c r="F46" s="35">
        <v>0</v>
      </c>
      <c r="G46" s="35">
        <v>0</v>
      </c>
      <c r="H46" s="32">
        <v>0</v>
      </c>
      <c r="I46" s="39"/>
      <c r="J46" s="39"/>
      <c r="K46" s="32">
        <v>0</v>
      </c>
      <c r="L46" s="39"/>
      <c r="M46" s="39"/>
      <c r="N46" s="32">
        <f t="shared" si="0"/>
        <v>0</v>
      </c>
      <c r="O46" s="32">
        <f t="shared" si="0"/>
        <v>0</v>
      </c>
      <c r="P46" s="32">
        <f t="shared" si="0"/>
        <v>0</v>
      </c>
      <c r="Q46" s="32"/>
      <c r="R46" s="32"/>
      <c r="S46" s="32">
        <f t="shared" si="1"/>
        <v>0</v>
      </c>
      <c r="T46" s="33" t="s">
        <v>3845</v>
      </c>
      <c r="U46" s="33" t="s">
        <v>1653</v>
      </c>
      <c r="V46" s="33">
        <v>1</v>
      </c>
      <c r="W46" s="36"/>
      <c r="X46" s="36"/>
      <c r="Y46" s="36">
        <v>1</v>
      </c>
      <c r="Z46" s="36"/>
      <c r="AA46" s="35">
        <v>300</v>
      </c>
      <c r="AB46" s="36">
        <v>150</v>
      </c>
      <c r="AC46" s="36"/>
      <c r="AD46" s="36" t="s">
        <v>3846</v>
      </c>
      <c r="AE46" s="36">
        <v>0</v>
      </c>
      <c r="AF46" s="36" t="s">
        <v>192</v>
      </c>
      <c r="AG46" s="36" t="s">
        <v>192</v>
      </c>
      <c r="AH46" s="36" t="s">
        <v>192</v>
      </c>
      <c r="AI46" s="36" t="s">
        <v>192</v>
      </c>
      <c r="AJ46" s="36" t="s">
        <v>192</v>
      </c>
      <c r="AK46" s="36" t="s">
        <v>192</v>
      </c>
      <c r="AL46" s="36" t="s">
        <v>192</v>
      </c>
      <c r="AM46" s="36" t="s">
        <v>192</v>
      </c>
      <c r="AN46" s="36" t="s">
        <v>192</v>
      </c>
      <c r="AO46" s="36" t="s">
        <v>192</v>
      </c>
      <c r="AP46" s="36">
        <v>0</v>
      </c>
    </row>
    <row r="47" spans="1:284" ht="409.5" x14ac:dyDescent="0.25">
      <c r="A47" s="620" t="s">
        <v>23</v>
      </c>
      <c r="B47" s="620" t="s">
        <v>24</v>
      </c>
      <c r="C47" s="35" t="s">
        <v>3281</v>
      </c>
      <c r="D47" s="35">
        <v>211220000</v>
      </c>
      <c r="E47" s="105" t="s">
        <v>3847</v>
      </c>
      <c r="F47" s="35" t="s">
        <v>3848</v>
      </c>
      <c r="G47" s="35" t="s">
        <v>3849</v>
      </c>
      <c r="H47" s="32">
        <v>100000000</v>
      </c>
      <c r="I47" s="39"/>
      <c r="J47" s="39"/>
      <c r="K47" s="32">
        <v>0</v>
      </c>
      <c r="L47" s="39"/>
      <c r="M47" s="39"/>
      <c r="N47" s="32">
        <f t="shared" si="0"/>
        <v>100000000</v>
      </c>
      <c r="O47" s="32">
        <f t="shared" si="0"/>
        <v>0</v>
      </c>
      <c r="P47" s="32">
        <f t="shared" si="0"/>
        <v>0</v>
      </c>
      <c r="Q47" s="32"/>
      <c r="R47" s="32"/>
      <c r="S47" s="32">
        <f t="shared" si="1"/>
        <v>0</v>
      </c>
      <c r="T47" s="33" t="s">
        <v>3850</v>
      </c>
      <c r="U47" s="33" t="s">
        <v>1780</v>
      </c>
      <c r="V47" s="33">
        <v>1</v>
      </c>
      <c r="W47" s="628">
        <v>1</v>
      </c>
      <c r="X47" s="116"/>
      <c r="Y47" s="116">
        <v>2</v>
      </c>
      <c r="Z47" s="116"/>
      <c r="AA47" s="285">
        <v>90</v>
      </c>
      <c r="AB47" s="116">
        <v>90</v>
      </c>
      <c r="AC47" s="116"/>
      <c r="AD47" s="116" t="s">
        <v>3851</v>
      </c>
      <c r="AE47" s="36">
        <v>0</v>
      </c>
      <c r="AF47" s="36">
        <v>0</v>
      </c>
      <c r="AG47" s="36" t="s">
        <v>192</v>
      </c>
      <c r="AH47" s="36">
        <v>0</v>
      </c>
      <c r="AI47" s="36">
        <v>0</v>
      </c>
      <c r="AJ47" s="36">
        <v>0</v>
      </c>
      <c r="AK47" s="36">
        <v>0</v>
      </c>
      <c r="AL47" s="36">
        <v>0</v>
      </c>
      <c r="AM47" s="36">
        <v>0</v>
      </c>
      <c r="AN47" s="36">
        <v>0</v>
      </c>
      <c r="AO47" s="36">
        <v>0</v>
      </c>
      <c r="AP47" s="36">
        <v>0</v>
      </c>
    </row>
    <row r="48" spans="1:284" ht="24" x14ac:dyDescent="0.25">
      <c r="A48" s="35"/>
      <c r="B48" s="35"/>
      <c r="C48" s="35">
        <v>0</v>
      </c>
      <c r="D48" s="35">
        <v>0</v>
      </c>
      <c r="E48" s="105">
        <v>0</v>
      </c>
      <c r="F48" s="35">
        <v>0</v>
      </c>
      <c r="G48" s="35">
        <v>0</v>
      </c>
      <c r="H48" s="32">
        <v>0</v>
      </c>
      <c r="I48" s="39"/>
      <c r="J48" s="39"/>
      <c r="K48" s="32">
        <v>0</v>
      </c>
      <c r="L48" s="39"/>
      <c r="M48" s="39"/>
      <c r="N48" s="32">
        <f t="shared" si="0"/>
        <v>0</v>
      </c>
      <c r="O48" s="32">
        <f t="shared" si="0"/>
        <v>0</v>
      </c>
      <c r="P48" s="32">
        <f t="shared" si="0"/>
        <v>0</v>
      </c>
      <c r="Q48" s="32"/>
      <c r="R48" s="32"/>
      <c r="S48" s="32">
        <f t="shared" si="1"/>
        <v>0</v>
      </c>
      <c r="T48" s="33" t="s">
        <v>3852</v>
      </c>
      <c r="U48" s="33" t="s">
        <v>1780</v>
      </c>
      <c r="V48" s="33">
        <v>1</v>
      </c>
      <c r="W48" s="628">
        <v>1</v>
      </c>
      <c r="X48" s="116"/>
      <c r="Y48" s="116"/>
      <c r="Z48" s="116"/>
      <c r="AA48" s="285">
        <v>180</v>
      </c>
      <c r="AB48" s="116">
        <v>180</v>
      </c>
      <c r="AC48" s="36"/>
      <c r="AD48" s="36"/>
      <c r="AE48" s="36">
        <v>0</v>
      </c>
      <c r="AF48" s="36">
        <v>0</v>
      </c>
      <c r="AG48" s="36">
        <v>0</v>
      </c>
      <c r="AH48" s="36">
        <v>0</v>
      </c>
      <c r="AI48" s="36">
        <v>0</v>
      </c>
      <c r="AJ48" s="36" t="s">
        <v>192</v>
      </c>
      <c r="AK48" s="36">
        <v>0</v>
      </c>
      <c r="AL48" s="36">
        <v>0</v>
      </c>
      <c r="AM48" s="36">
        <v>0</v>
      </c>
      <c r="AN48" s="36">
        <v>0</v>
      </c>
      <c r="AO48" s="36">
        <v>0</v>
      </c>
      <c r="AP48" s="36">
        <v>0</v>
      </c>
    </row>
    <row r="49" spans="1:44" ht="60" x14ac:dyDescent="0.25">
      <c r="A49" s="620" t="s">
        <v>23</v>
      </c>
      <c r="B49" s="620" t="s">
        <v>24</v>
      </c>
      <c r="C49" s="35" t="s">
        <v>3281</v>
      </c>
      <c r="D49" s="35">
        <v>211220000</v>
      </c>
      <c r="E49" s="105" t="s">
        <v>3853</v>
      </c>
      <c r="F49" s="35" t="s">
        <v>3854</v>
      </c>
      <c r="G49" s="35" t="s">
        <v>3855</v>
      </c>
      <c r="H49" s="32">
        <v>4506892000</v>
      </c>
      <c r="I49" s="39">
        <v>5400943295</v>
      </c>
      <c r="J49" s="39"/>
      <c r="K49" s="32">
        <v>0</v>
      </c>
      <c r="L49" s="39"/>
      <c r="M49" s="39"/>
      <c r="N49" s="32">
        <f t="shared" si="0"/>
        <v>4506892000</v>
      </c>
      <c r="O49" s="32">
        <f t="shared" si="0"/>
        <v>5400943295</v>
      </c>
      <c r="P49" s="32">
        <f t="shared" si="0"/>
        <v>0</v>
      </c>
      <c r="Q49" s="32">
        <v>3637026480</v>
      </c>
      <c r="R49" s="32"/>
      <c r="S49" s="32">
        <f t="shared" si="1"/>
        <v>3637026480</v>
      </c>
      <c r="T49" s="33">
        <v>0</v>
      </c>
      <c r="U49" s="33">
        <v>0</v>
      </c>
      <c r="V49" s="33">
        <v>0</v>
      </c>
      <c r="W49" s="36"/>
      <c r="X49" s="36"/>
      <c r="Y49" s="36"/>
      <c r="Z49" s="36"/>
      <c r="AA49" s="35">
        <v>0</v>
      </c>
      <c r="AB49" s="36"/>
      <c r="AC49" s="36"/>
      <c r="AD49" s="36"/>
      <c r="AE49" s="36">
        <v>0</v>
      </c>
      <c r="AF49" s="36">
        <v>0</v>
      </c>
      <c r="AG49" s="36">
        <v>0</v>
      </c>
      <c r="AH49" s="36">
        <v>0</v>
      </c>
      <c r="AI49" s="36">
        <v>0</v>
      </c>
      <c r="AJ49" s="36">
        <v>0</v>
      </c>
      <c r="AK49" s="36">
        <v>0</v>
      </c>
      <c r="AL49" s="36">
        <v>0</v>
      </c>
      <c r="AM49" s="36">
        <v>0</v>
      </c>
      <c r="AN49" s="36">
        <v>0</v>
      </c>
      <c r="AO49" s="36">
        <v>0</v>
      </c>
      <c r="AP49" s="36">
        <v>0</v>
      </c>
    </row>
    <row r="50" spans="1:44" ht="61.5" customHeight="1" x14ac:dyDescent="0.25">
      <c r="A50" s="35"/>
      <c r="B50" s="35"/>
      <c r="C50" s="35">
        <v>0</v>
      </c>
      <c r="D50" s="35">
        <v>0</v>
      </c>
      <c r="E50" s="105">
        <v>0</v>
      </c>
      <c r="F50" s="35">
        <v>0</v>
      </c>
      <c r="G50" s="35">
        <v>0</v>
      </c>
      <c r="H50" s="32"/>
      <c r="I50" s="39"/>
      <c r="J50" s="39"/>
      <c r="K50" s="32"/>
      <c r="L50" s="39"/>
      <c r="M50" s="39"/>
      <c r="N50" s="32"/>
      <c r="O50" s="32">
        <f t="shared" si="0"/>
        <v>0</v>
      </c>
      <c r="P50" s="32">
        <f t="shared" si="0"/>
        <v>0</v>
      </c>
      <c r="Q50" s="32"/>
      <c r="R50" s="32"/>
      <c r="S50" s="32">
        <f t="shared" si="1"/>
        <v>0</v>
      </c>
      <c r="T50" s="33" t="s">
        <v>3856</v>
      </c>
      <c r="U50" s="33" t="s">
        <v>3806</v>
      </c>
      <c r="V50" s="33">
        <v>12</v>
      </c>
      <c r="W50" s="36"/>
      <c r="X50" s="36"/>
      <c r="Y50" s="36">
        <v>6</v>
      </c>
      <c r="Z50" s="36"/>
      <c r="AA50" s="35">
        <v>360</v>
      </c>
      <c r="AB50" s="36">
        <v>180</v>
      </c>
      <c r="AC50" s="36"/>
      <c r="AD50" s="36"/>
      <c r="AE50" s="36" t="s">
        <v>192</v>
      </c>
      <c r="AF50" s="36" t="s">
        <v>192</v>
      </c>
      <c r="AG50" s="36" t="s">
        <v>192</v>
      </c>
      <c r="AH50" s="36" t="s">
        <v>192</v>
      </c>
      <c r="AI50" s="36" t="s">
        <v>192</v>
      </c>
      <c r="AJ50" s="36" t="s">
        <v>192</v>
      </c>
      <c r="AK50" s="36" t="s">
        <v>192</v>
      </c>
      <c r="AL50" s="36" t="s">
        <v>192</v>
      </c>
      <c r="AM50" s="36" t="s">
        <v>192</v>
      </c>
      <c r="AN50" s="36" t="s">
        <v>192</v>
      </c>
      <c r="AO50" s="36" t="s">
        <v>192</v>
      </c>
      <c r="AP50" s="36" t="s">
        <v>192</v>
      </c>
    </row>
    <row r="51" spans="1:44" ht="162" customHeight="1" x14ac:dyDescent="0.25">
      <c r="A51" s="35"/>
      <c r="B51" s="35"/>
      <c r="C51" s="35">
        <v>0</v>
      </c>
      <c r="D51" s="35">
        <v>0</v>
      </c>
      <c r="E51" s="105">
        <v>0</v>
      </c>
      <c r="F51" s="35">
        <v>0</v>
      </c>
      <c r="G51" s="35">
        <v>0</v>
      </c>
      <c r="H51" s="32"/>
      <c r="I51" s="39"/>
      <c r="J51" s="39"/>
      <c r="K51" s="32"/>
      <c r="L51" s="39"/>
      <c r="M51" s="39"/>
      <c r="N51" s="32"/>
      <c r="O51" s="32">
        <f t="shared" si="0"/>
        <v>0</v>
      </c>
      <c r="P51" s="32">
        <f t="shared" si="0"/>
        <v>0</v>
      </c>
      <c r="Q51" s="32"/>
      <c r="R51" s="32"/>
      <c r="S51" s="32">
        <f t="shared" si="1"/>
        <v>0</v>
      </c>
      <c r="T51" s="33" t="s">
        <v>3857</v>
      </c>
      <c r="U51" s="33" t="s">
        <v>3806</v>
      </c>
      <c r="V51" s="33">
        <v>12</v>
      </c>
      <c r="W51" s="36"/>
      <c r="X51" s="36"/>
      <c r="Y51" s="36">
        <v>6</v>
      </c>
      <c r="Z51" s="36"/>
      <c r="AA51" s="35">
        <v>360</v>
      </c>
      <c r="AB51" s="36">
        <v>180</v>
      </c>
      <c r="AC51" s="36"/>
      <c r="AD51" s="36"/>
      <c r="AE51" s="36" t="s">
        <v>192</v>
      </c>
      <c r="AF51" s="36" t="s">
        <v>192</v>
      </c>
      <c r="AG51" s="36" t="s">
        <v>192</v>
      </c>
      <c r="AH51" s="36" t="s">
        <v>192</v>
      </c>
      <c r="AI51" s="36" t="s">
        <v>192</v>
      </c>
      <c r="AJ51" s="36" t="s">
        <v>192</v>
      </c>
      <c r="AK51" s="36" t="s">
        <v>192</v>
      </c>
      <c r="AL51" s="36" t="s">
        <v>192</v>
      </c>
      <c r="AM51" s="36" t="s">
        <v>192</v>
      </c>
      <c r="AN51" s="36" t="s">
        <v>192</v>
      </c>
      <c r="AO51" s="36" t="s">
        <v>192</v>
      </c>
      <c r="AP51" s="36" t="s">
        <v>192</v>
      </c>
    </row>
    <row r="52" spans="1:44" ht="144" x14ac:dyDescent="0.25">
      <c r="A52" s="35"/>
      <c r="B52" s="35"/>
      <c r="C52" s="35">
        <v>0</v>
      </c>
      <c r="D52" s="35">
        <v>0</v>
      </c>
      <c r="E52" s="105">
        <v>0</v>
      </c>
      <c r="F52" s="35">
        <v>0</v>
      </c>
      <c r="G52" s="35">
        <v>0</v>
      </c>
      <c r="H52" s="32"/>
      <c r="I52" s="39"/>
      <c r="J52" s="39"/>
      <c r="K52" s="32"/>
      <c r="L52" s="39"/>
      <c r="M52" s="39"/>
      <c r="N52" s="32"/>
      <c r="O52" s="32">
        <f t="shared" si="0"/>
        <v>0</v>
      </c>
      <c r="P52" s="32">
        <f t="shared" si="0"/>
        <v>0</v>
      </c>
      <c r="Q52" s="32"/>
      <c r="R52" s="32"/>
      <c r="S52" s="32">
        <f t="shared" si="1"/>
        <v>0</v>
      </c>
      <c r="T52" s="33" t="s">
        <v>3858</v>
      </c>
      <c r="U52" s="33" t="s">
        <v>3806</v>
      </c>
      <c r="V52" s="33">
        <v>2</v>
      </c>
      <c r="W52" s="36"/>
      <c r="X52" s="36"/>
      <c r="Y52" s="36">
        <v>2</v>
      </c>
      <c r="Z52" s="36"/>
      <c r="AA52" s="35">
        <v>60</v>
      </c>
      <c r="AB52" s="36">
        <v>60</v>
      </c>
      <c r="AC52" s="36"/>
      <c r="AD52" s="36"/>
      <c r="AE52" s="36">
        <v>0</v>
      </c>
      <c r="AF52" s="36">
        <v>0</v>
      </c>
      <c r="AG52" s="36">
        <v>0</v>
      </c>
      <c r="AH52" s="36">
        <v>0</v>
      </c>
      <c r="AI52" s="36">
        <v>0</v>
      </c>
      <c r="AJ52" s="36">
        <v>0</v>
      </c>
      <c r="AK52" s="36">
        <v>0</v>
      </c>
      <c r="AL52" s="36" t="s">
        <v>192</v>
      </c>
      <c r="AM52" s="36" t="s">
        <v>192</v>
      </c>
      <c r="AN52" s="36">
        <v>0</v>
      </c>
      <c r="AO52" s="36">
        <v>0</v>
      </c>
      <c r="AP52" s="36">
        <v>0</v>
      </c>
    </row>
    <row r="53" spans="1:44" ht="108" x14ac:dyDescent="0.25">
      <c r="A53" s="35"/>
      <c r="B53" s="35"/>
      <c r="C53" s="35">
        <v>0</v>
      </c>
      <c r="D53" s="35">
        <v>0</v>
      </c>
      <c r="E53" s="105">
        <v>0</v>
      </c>
      <c r="F53" s="35">
        <v>0</v>
      </c>
      <c r="G53" s="35">
        <v>0</v>
      </c>
      <c r="H53" s="32"/>
      <c r="I53" s="39"/>
      <c r="J53" s="39"/>
      <c r="K53" s="32"/>
      <c r="L53" s="39"/>
      <c r="M53" s="39"/>
      <c r="N53" s="32"/>
      <c r="O53" s="32">
        <f t="shared" si="0"/>
        <v>0</v>
      </c>
      <c r="P53" s="32">
        <f t="shared" si="0"/>
        <v>0</v>
      </c>
      <c r="Q53" s="32"/>
      <c r="R53" s="32"/>
      <c r="S53" s="32">
        <f t="shared" si="1"/>
        <v>0</v>
      </c>
      <c r="T53" s="33" t="s">
        <v>3859</v>
      </c>
      <c r="U53" s="33" t="s">
        <v>3806</v>
      </c>
      <c r="V53" s="33">
        <v>7</v>
      </c>
      <c r="W53" s="36"/>
      <c r="X53" s="36"/>
      <c r="Y53" s="36">
        <v>6</v>
      </c>
      <c r="Z53" s="36"/>
      <c r="AA53" s="35">
        <v>210</v>
      </c>
      <c r="AB53" s="36">
        <v>180</v>
      </c>
      <c r="AC53" s="36"/>
      <c r="AD53" s="36"/>
      <c r="AE53" s="36">
        <v>0</v>
      </c>
      <c r="AF53" s="36" t="s">
        <v>192</v>
      </c>
      <c r="AG53" s="36" t="s">
        <v>192</v>
      </c>
      <c r="AH53" s="36" t="s">
        <v>192</v>
      </c>
      <c r="AI53" s="36" t="s">
        <v>192</v>
      </c>
      <c r="AJ53" s="36" t="s">
        <v>192</v>
      </c>
      <c r="AK53" s="36" t="s">
        <v>192</v>
      </c>
      <c r="AL53" s="36" t="s">
        <v>192</v>
      </c>
      <c r="AM53" s="36">
        <v>0</v>
      </c>
      <c r="AN53" s="36">
        <v>0</v>
      </c>
      <c r="AO53" s="36">
        <v>0</v>
      </c>
      <c r="AP53" s="36">
        <v>0</v>
      </c>
    </row>
    <row r="54" spans="1:44" ht="108" x14ac:dyDescent="0.25">
      <c r="A54" s="620" t="s">
        <v>23</v>
      </c>
      <c r="B54" s="620" t="s">
        <v>1146</v>
      </c>
      <c r="C54" s="35" t="s">
        <v>1147</v>
      </c>
      <c r="D54" s="35">
        <v>212370000</v>
      </c>
      <c r="E54" s="105" t="s">
        <v>3860</v>
      </c>
      <c r="F54" s="35" t="s">
        <v>3861</v>
      </c>
      <c r="G54" s="35" t="s">
        <v>3862</v>
      </c>
      <c r="H54" s="32">
        <v>1100000000</v>
      </c>
      <c r="I54" s="39"/>
      <c r="J54" s="39"/>
      <c r="K54" s="32">
        <v>0</v>
      </c>
      <c r="L54" s="39"/>
      <c r="M54" s="39"/>
      <c r="N54" s="32">
        <f t="shared" si="0"/>
        <v>1100000000</v>
      </c>
      <c r="O54" s="32">
        <f t="shared" si="0"/>
        <v>0</v>
      </c>
      <c r="P54" s="32">
        <f t="shared" si="0"/>
        <v>0</v>
      </c>
      <c r="Q54" s="32">
        <v>237197045</v>
      </c>
      <c r="R54" s="32"/>
      <c r="S54" s="32">
        <f t="shared" si="1"/>
        <v>237197045</v>
      </c>
      <c r="T54" s="33">
        <v>0</v>
      </c>
      <c r="U54" s="33">
        <v>0</v>
      </c>
      <c r="V54" s="33">
        <v>0</v>
      </c>
      <c r="W54" s="36"/>
      <c r="X54" s="36"/>
      <c r="Y54" s="36"/>
      <c r="Z54" s="36"/>
      <c r="AA54" s="35">
        <v>0</v>
      </c>
      <c r="AB54" s="36"/>
      <c r="AC54" s="36"/>
      <c r="AD54" s="36"/>
      <c r="AE54" s="36">
        <v>0</v>
      </c>
      <c r="AF54" s="36">
        <v>0</v>
      </c>
      <c r="AG54" s="36">
        <v>0</v>
      </c>
      <c r="AH54" s="36">
        <v>0</v>
      </c>
      <c r="AI54" s="36">
        <v>0</v>
      </c>
      <c r="AJ54" s="36">
        <v>0</v>
      </c>
      <c r="AK54" s="36">
        <v>0</v>
      </c>
      <c r="AL54" s="36">
        <v>0</v>
      </c>
      <c r="AM54" s="36">
        <v>0</v>
      </c>
      <c r="AN54" s="36">
        <v>0</v>
      </c>
      <c r="AO54" s="36">
        <v>0</v>
      </c>
      <c r="AP54" s="36">
        <v>0</v>
      </c>
      <c r="AR54" s="1" t="s">
        <v>3863</v>
      </c>
    </row>
    <row r="55" spans="1:44" ht="48" x14ac:dyDescent="0.25">
      <c r="A55" s="35"/>
      <c r="B55" s="35"/>
      <c r="C55" s="35">
        <v>0</v>
      </c>
      <c r="D55" s="35">
        <v>0</v>
      </c>
      <c r="E55" s="105">
        <v>0</v>
      </c>
      <c r="F55" s="35">
        <v>0</v>
      </c>
      <c r="G55" s="35">
        <v>0</v>
      </c>
      <c r="H55" s="32">
        <v>0</v>
      </c>
      <c r="I55" s="39"/>
      <c r="J55" s="39"/>
      <c r="K55" s="32">
        <v>0</v>
      </c>
      <c r="L55" s="39"/>
      <c r="M55" s="39"/>
      <c r="N55" s="32">
        <f t="shared" si="0"/>
        <v>0</v>
      </c>
      <c r="O55" s="32">
        <f t="shared" si="0"/>
        <v>0</v>
      </c>
      <c r="P55" s="32">
        <f t="shared" si="0"/>
        <v>0</v>
      </c>
      <c r="Q55" s="32"/>
      <c r="R55" s="32"/>
      <c r="S55" s="32">
        <f t="shared" si="1"/>
        <v>0</v>
      </c>
      <c r="T55" s="33" t="s">
        <v>3864</v>
      </c>
      <c r="U55" s="33" t="s">
        <v>3865</v>
      </c>
      <c r="V55" s="33">
        <v>115</v>
      </c>
      <c r="W55" s="36"/>
      <c r="X55" s="36"/>
      <c r="Y55" s="36">
        <v>115</v>
      </c>
      <c r="Z55" s="36"/>
      <c r="AA55" s="35">
        <v>28</v>
      </c>
      <c r="AB55" s="36">
        <v>28</v>
      </c>
      <c r="AC55" s="36"/>
      <c r="AD55" s="36"/>
      <c r="AE55" s="36" t="s">
        <v>192</v>
      </c>
      <c r="AF55" s="36">
        <v>0</v>
      </c>
      <c r="AG55" s="36">
        <v>0</v>
      </c>
      <c r="AH55" s="36">
        <v>0</v>
      </c>
      <c r="AI55" s="36">
        <v>0</v>
      </c>
      <c r="AJ55" s="36">
        <v>0</v>
      </c>
      <c r="AK55" s="36">
        <v>0</v>
      </c>
      <c r="AL55" s="36">
        <v>0</v>
      </c>
      <c r="AM55" s="36">
        <v>0</v>
      </c>
      <c r="AN55" s="36">
        <v>0</v>
      </c>
      <c r="AO55" s="36">
        <v>0</v>
      </c>
      <c r="AP55" s="36">
        <v>0</v>
      </c>
    </row>
    <row r="56" spans="1:44" ht="120" x14ac:dyDescent="0.25">
      <c r="A56" s="35"/>
      <c r="B56" s="35"/>
      <c r="C56" s="35">
        <v>0</v>
      </c>
      <c r="D56" s="35">
        <v>0</v>
      </c>
      <c r="E56" s="105">
        <v>0</v>
      </c>
      <c r="F56" s="35">
        <v>0</v>
      </c>
      <c r="G56" s="35">
        <v>0</v>
      </c>
      <c r="H56" s="32">
        <v>0</v>
      </c>
      <c r="I56" s="39"/>
      <c r="J56" s="39"/>
      <c r="K56" s="32">
        <v>0</v>
      </c>
      <c r="L56" s="39"/>
      <c r="M56" s="39"/>
      <c r="N56" s="32">
        <f t="shared" si="0"/>
        <v>0</v>
      </c>
      <c r="O56" s="32">
        <f t="shared" si="0"/>
        <v>0</v>
      </c>
      <c r="P56" s="32">
        <f t="shared" si="0"/>
        <v>0</v>
      </c>
      <c r="Q56" s="32"/>
      <c r="R56" s="32"/>
      <c r="S56" s="32">
        <f t="shared" si="1"/>
        <v>0</v>
      </c>
      <c r="T56" s="33" t="s">
        <v>3866</v>
      </c>
      <c r="U56" s="33" t="s">
        <v>3867</v>
      </c>
      <c r="V56" s="33">
        <v>124</v>
      </c>
      <c r="W56" s="36">
        <v>115</v>
      </c>
      <c r="X56" s="36"/>
      <c r="Y56" s="36">
        <v>115</v>
      </c>
      <c r="Z56" s="36"/>
      <c r="AA56" s="35">
        <v>75</v>
      </c>
      <c r="AB56" s="36">
        <v>75</v>
      </c>
      <c r="AC56" s="36"/>
      <c r="AD56" s="36" t="s">
        <v>3868</v>
      </c>
      <c r="AE56" s="36" t="s">
        <v>179</v>
      </c>
      <c r="AF56" s="36" t="s">
        <v>179</v>
      </c>
      <c r="AG56" s="36" t="s">
        <v>179</v>
      </c>
      <c r="AH56" s="36">
        <v>0</v>
      </c>
      <c r="AI56" s="36">
        <v>0</v>
      </c>
      <c r="AJ56" s="36">
        <v>0</v>
      </c>
      <c r="AK56" s="36">
        <v>0</v>
      </c>
      <c r="AL56" s="36">
        <v>0</v>
      </c>
      <c r="AM56" s="36">
        <v>0</v>
      </c>
      <c r="AN56" s="36">
        <v>0</v>
      </c>
      <c r="AO56" s="36">
        <v>0</v>
      </c>
      <c r="AP56" s="36">
        <v>0</v>
      </c>
    </row>
    <row r="57" spans="1:44" ht="75" x14ac:dyDescent="0.25">
      <c r="A57" s="35"/>
      <c r="B57" s="35"/>
      <c r="C57" s="35">
        <v>0</v>
      </c>
      <c r="D57" s="35">
        <v>0</v>
      </c>
      <c r="E57" s="105">
        <v>0</v>
      </c>
      <c r="F57" s="35">
        <v>0</v>
      </c>
      <c r="G57" s="35">
        <v>0</v>
      </c>
      <c r="H57" s="32">
        <v>0</v>
      </c>
      <c r="I57" s="39"/>
      <c r="J57" s="39"/>
      <c r="K57" s="32">
        <v>0</v>
      </c>
      <c r="L57" s="39"/>
      <c r="M57" s="39"/>
      <c r="N57" s="32">
        <f t="shared" si="0"/>
        <v>0</v>
      </c>
      <c r="O57" s="32">
        <f t="shared" si="0"/>
        <v>0</v>
      </c>
      <c r="P57" s="32">
        <f t="shared" si="0"/>
        <v>0</v>
      </c>
      <c r="Q57" s="32"/>
      <c r="R57" s="32"/>
      <c r="S57" s="32">
        <f t="shared" si="1"/>
        <v>0</v>
      </c>
      <c r="T57" s="33" t="s">
        <v>3869</v>
      </c>
      <c r="U57" s="33" t="s">
        <v>3870</v>
      </c>
      <c r="V57" s="33">
        <v>3</v>
      </c>
      <c r="W57" s="36">
        <v>1</v>
      </c>
      <c r="X57" s="36"/>
      <c r="Y57" s="36">
        <v>1</v>
      </c>
      <c r="Z57" s="36"/>
      <c r="AA57" s="35">
        <v>3</v>
      </c>
      <c r="AB57" s="36">
        <v>1</v>
      </c>
      <c r="AC57" s="36"/>
      <c r="AD57" s="36" t="s">
        <v>3871</v>
      </c>
      <c r="AE57" s="36" t="s">
        <v>192</v>
      </c>
      <c r="AF57" s="36">
        <v>0</v>
      </c>
      <c r="AG57" s="36">
        <v>0</v>
      </c>
      <c r="AH57" s="36">
        <v>0</v>
      </c>
      <c r="AI57" s="36">
        <v>0</v>
      </c>
      <c r="AJ57" s="36" t="s">
        <v>179</v>
      </c>
      <c r="AK57" s="36">
        <v>0</v>
      </c>
      <c r="AL57" s="36">
        <v>0</v>
      </c>
      <c r="AM57" s="36">
        <v>0</v>
      </c>
      <c r="AN57" s="36">
        <v>0</v>
      </c>
      <c r="AO57" s="36">
        <v>0</v>
      </c>
      <c r="AP57" s="36" t="s">
        <v>179</v>
      </c>
    </row>
    <row r="58" spans="1:44" ht="120" x14ac:dyDescent="0.25">
      <c r="A58" s="35"/>
      <c r="B58" s="35"/>
      <c r="C58" s="35">
        <v>0</v>
      </c>
      <c r="D58" s="35">
        <v>0</v>
      </c>
      <c r="E58" s="105">
        <v>0</v>
      </c>
      <c r="F58" s="35">
        <v>0</v>
      </c>
      <c r="G58" s="35">
        <v>0</v>
      </c>
      <c r="H58" s="32">
        <v>0</v>
      </c>
      <c r="I58" s="39"/>
      <c r="J58" s="39"/>
      <c r="K58" s="32">
        <v>0</v>
      </c>
      <c r="L58" s="39"/>
      <c r="M58" s="39"/>
      <c r="N58" s="32">
        <f t="shared" si="0"/>
        <v>0</v>
      </c>
      <c r="O58" s="32">
        <f t="shared" si="0"/>
        <v>0</v>
      </c>
      <c r="P58" s="32">
        <f t="shared" si="0"/>
        <v>0</v>
      </c>
      <c r="Q58" s="32"/>
      <c r="R58" s="32"/>
      <c r="S58" s="32">
        <f t="shared" si="1"/>
        <v>0</v>
      </c>
      <c r="T58" s="33" t="s">
        <v>3872</v>
      </c>
      <c r="U58" s="33" t="s">
        <v>3873</v>
      </c>
      <c r="V58" s="33">
        <v>5</v>
      </c>
      <c r="W58" s="36">
        <v>3</v>
      </c>
      <c r="X58" s="36"/>
      <c r="Y58" s="36">
        <v>3</v>
      </c>
      <c r="Z58" s="36"/>
      <c r="AA58" s="35">
        <v>150</v>
      </c>
      <c r="AB58" s="36">
        <v>90</v>
      </c>
      <c r="AC58" s="36"/>
      <c r="AD58" s="36" t="s">
        <v>3874</v>
      </c>
      <c r="AE58" s="36">
        <v>0</v>
      </c>
      <c r="AF58" s="36">
        <v>0</v>
      </c>
      <c r="AG58" s="36">
        <v>0</v>
      </c>
      <c r="AH58" s="36">
        <v>0</v>
      </c>
      <c r="AI58" s="36" t="s">
        <v>179</v>
      </c>
      <c r="AJ58" s="36">
        <v>0</v>
      </c>
      <c r="AK58" s="36" t="s">
        <v>179</v>
      </c>
      <c r="AL58" s="36">
        <v>0</v>
      </c>
      <c r="AM58" s="36" t="s">
        <v>179</v>
      </c>
      <c r="AN58" s="36">
        <v>0</v>
      </c>
      <c r="AO58" s="36" t="s">
        <v>179</v>
      </c>
      <c r="AP58" s="36" t="s">
        <v>179</v>
      </c>
    </row>
    <row r="59" spans="1:44" ht="48" x14ac:dyDescent="0.25">
      <c r="A59" s="35"/>
      <c r="B59" s="35"/>
      <c r="C59" s="35">
        <v>0</v>
      </c>
      <c r="D59" s="35">
        <v>0</v>
      </c>
      <c r="E59" s="105">
        <v>0</v>
      </c>
      <c r="F59" s="35">
        <v>0</v>
      </c>
      <c r="G59" s="35">
        <v>0</v>
      </c>
      <c r="H59" s="32">
        <v>0</v>
      </c>
      <c r="I59" s="39"/>
      <c r="J59" s="39"/>
      <c r="K59" s="32">
        <v>0</v>
      </c>
      <c r="L59" s="39"/>
      <c r="M59" s="39"/>
      <c r="N59" s="32">
        <f t="shared" si="0"/>
        <v>0</v>
      </c>
      <c r="O59" s="32">
        <f t="shared" si="0"/>
        <v>0</v>
      </c>
      <c r="P59" s="32">
        <f t="shared" si="0"/>
        <v>0</v>
      </c>
      <c r="Q59" s="32"/>
      <c r="R59" s="32"/>
      <c r="S59" s="32">
        <f t="shared" si="1"/>
        <v>0</v>
      </c>
      <c r="T59" s="33" t="s">
        <v>3875</v>
      </c>
      <c r="U59" s="33" t="s">
        <v>3876</v>
      </c>
      <c r="V59" s="33">
        <v>9</v>
      </c>
      <c r="W59" s="36"/>
      <c r="X59" s="36"/>
      <c r="Y59" s="36">
        <v>9</v>
      </c>
      <c r="Z59" s="36"/>
      <c r="AA59" s="35">
        <v>60</v>
      </c>
      <c r="AB59" s="36">
        <v>60</v>
      </c>
      <c r="AC59" s="36"/>
      <c r="AD59" s="36"/>
      <c r="AE59" s="36">
        <v>0</v>
      </c>
      <c r="AF59" s="36" t="s">
        <v>179</v>
      </c>
      <c r="AG59" s="36" t="s">
        <v>179</v>
      </c>
      <c r="AH59" s="36">
        <v>0</v>
      </c>
      <c r="AI59" s="36">
        <v>0</v>
      </c>
      <c r="AJ59" s="36">
        <v>0</v>
      </c>
      <c r="AK59" s="36">
        <v>0</v>
      </c>
      <c r="AL59" s="36">
        <v>0</v>
      </c>
      <c r="AM59" s="36">
        <v>0</v>
      </c>
      <c r="AN59" s="36">
        <v>0</v>
      </c>
      <c r="AO59" s="36">
        <v>0</v>
      </c>
      <c r="AP59" s="36">
        <v>0</v>
      </c>
    </row>
    <row r="60" spans="1:44" ht="60" x14ac:dyDescent="0.25">
      <c r="A60" s="35"/>
      <c r="B60" s="35"/>
      <c r="C60" s="35">
        <v>0</v>
      </c>
      <c r="D60" s="35">
        <v>0</v>
      </c>
      <c r="E60" s="105">
        <v>0</v>
      </c>
      <c r="F60" s="35">
        <v>0</v>
      </c>
      <c r="G60" s="35">
        <v>0</v>
      </c>
      <c r="H60" s="32">
        <v>0</v>
      </c>
      <c r="I60" s="39"/>
      <c r="J60" s="39"/>
      <c r="K60" s="32">
        <v>0</v>
      </c>
      <c r="L60" s="39"/>
      <c r="M60" s="39"/>
      <c r="N60" s="32">
        <f t="shared" si="0"/>
        <v>0</v>
      </c>
      <c r="O60" s="32">
        <f t="shared" si="0"/>
        <v>0</v>
      </c>
      <c r="P60" s="32">
        <f t="shared" si="0"/>
        <v>0</v>
      </c>
      <c r="Q60" s="32"/>
      <c r="R60" s="32"/>
      <c r="S60" s="32">
        <f t="shared" si="1"/>
        <v>0</v>
      </c>
      <c r="T60" s="33" t="s">
        <v>3877</v>
      </c>
      <c r="U60" s="33" t="s">
        <v>3878</v>
      </c>
      <c r="V60" s="33">
        <v>80</v>
      </c>
      <c r="W60" s="36"/>
      <c r="X60" s="36"/>
      <c r="Y60" s="36">
        <v>50</v>
      </c>
      <c r="Z60" s="36"/>
      <c r="AA60" s="35">
        <v>144</v>
      </c>
      <c r="AB60" s="36">
        <v>100</v>
      </c>
      <c r="AC60" s="36"/>
      <c r="AD60" s="36"/>
      <c r="AE60" s="36" t="s">
        <v>192</v>
      </c>
      <c r="AF60" s="36" t="s">
        <v>192</v>
      </c>
      <c r="AG60" s="36" t="s">
        <v>179</v>
      </c>
      <c r="AH60" s="36" t="s">
        <v>179</v>
      </c>
      <c r="AI60" s="36" t="s">
        <v>179</v>
      </c>
      <c r="AJ60" s="36" t="s">
        <v>179</v>
      </c>
      <c r="AK60" s="36" t="s">
        <v>179</v>
      </c>
      <c r="AL60" s="36" t="s">
        <v>179</v>
      </c>
      <c r="AM60" s="36" t="s">
        <v>179</v>
      </c>
      <c r="AN60" s="36" t="s">
        <v>179</v>
      </c>
      <c r="AO60" s="36" t="s">
        <v>179</v>
      </c>
      <c r="AP60" s="36" t="s">
        <v>179</v>
      </c>
    </row>
    <row r="61" spans="1:44" ht="60" x14ac:dyDescent="0.25">
      <c r="A61" s="35"/>
      <c r="B61" s="35"/>
      <c r="C61" s="35">
        <v>0</v>
      </c>
      <c r="D61" s="35">
        <v>0</v>
      </c>
      <c r="E61" s="105">
        <v>0</v>
      </c>
      <c r="F61" s="35">
        <v>0</v>
      </c>
      <c r="G61" s="35">
        <v>0</v>
      </c>
      <c r="H61" s="32">
        <v>0</v>
      </c>
      <c r="I61" s="39"/>
      <c r="J61" s="39"/>
      <c r="K61" s="32">
        <v>0</v>
      </c>
      <c r="L61" s="39"/>
      <c r="M61" s="39"/>
      <c r="N61" s="32">
        <f t="shared" si="0"/>
        <v>0</v>
      </c>
      <c r="O61" s="32">
        <f t="shared" si="0"/>
        <v>0</v>
      </c>
      <c r="P61" s="32">
        <f t="shared" si="0"/>
        <v>0</v>
      </c>
      <c r="Q61" s="32"/>
      <c r="R61" s="32"/>
      <c r="S61" s="32">
        <f t="shared" si="1"/>
        <v>0</v>
      </c>
      <c r="T61" s="33" t="s">
        <v>3879</v>
      </c>
      <c r="U61" s="33" t="s">
        <v>3880</v>
      </c>
      <c r="V61" s="33">
        <v>80</v>
      </c>
      <c r="W61" s="36"/>
      <c r="X61" s="36"/>
      <c r="Y61" s="36">
        <v>50</v>
      </c>
      <c r="Z61" s="36"/>
      <c r="AA61" s="35">
        <v>200</v>
      </c>
      <c r="AB61" s="36">
        <v>150</v>
      </c>
      <c r="AC61" s="36"/>
      <c r="AD61" s="36"/>
      <c r="AE61" s="36" t="s">
        <v>179</v>
      </c>
      <c r="AF61" s="36" t="s">
        <v>179</v>
      </c>
      <c r="AG61" s="36" t="s">
        <v>179</v>
      </c>
      <c r="AH61" s="36" t="s">
        <v>179</v>
      </c>
      <c r="AI61" s="36" t="s">
        <v>179</v>
      </c>
      <c r="AJ61" s="36" t="s">
        <v>179</v>
      </c>
      <c r="AK61" s="36" t="s">
        <v>179</v>
      </c>
      <c r="AL61" s="36" t="s">
        <v>179</v>
      </c>
      <c r="AM61" s="36" t="s">
        <v>179</v>
      </c>
      <c r="AN61" s="36" t="s">
        <v>179</v>
      </c>
      <c r="AO61" s="36" t="s">
        <v>179</v>
      </c>
      <c r="AP61" s="36" t="s">
        <v>179</v>
      </c>
    </row>
    <row r="62" spans="1:44" ht="96" x14ac:dyDescent="0.25">
      <c r="A62" s="35"/>
      <c r="B62" s="35"/>
      <c r="C62" s="35">
        <v>0</v>
      </c>
      <c r="D62" s="35">
        <v>0</v>
      </c>
      <c r="E62" s="105">
        <v>0</v>
      </c>
      <c r="F62" s="35">
        <v>0</v>
      </c>
      <c r="G62" s="35">
        <v>0</v>
      </c>
      <c r="H62" s="32">
        <v>0</v>
      </c>
      <c r="I62" s="39"/>
      <c r="J62" s="39"/>
      <c r="K62" s="32">
        <v>0</v>
      </c>
      <c r="L62" s="39"/>
      <c r="M62" s="39"/>
      <c r="N62" s="32">
        <f t="shared" si="0"/>
        <v>0</v>
      </c>
      <c r="O62" s="32">
        <f t="shared" si="0"/>
        <v>0</v>
      </c>
      <c r="P62" s="32">
        <f t="shared" si="0"/>
        <v>0</v>
      </c>
      <c r="Q62" s="32"/>
      <c r="R62" s="32"/>
      <c r="S62" s="32">
        <f t="shared" si="1"/>
        <v>0</v>
      </c>
      <c r="T62" s="33" t="s">
        <v>3881</v>
      </c>
      <c r="U62" s="33" t="s">
        <v>3882</v>
      </c>
      <c r="V62" s="33">
        <v>1240</v>
      </c>
      <c r="W62" s="36">
        <v>500</v>
      </c>
      <c r="X62" s="36"/>
      <c r="Y62" s="36">
        <v>500</v>
      </c>
      <c r="Z62" s="36"/>
      <c r="AA62" s="35">
        <v>300</v>
      </c>
      <c r="AB62" s="36">
        <v>150</v>
      </c>
      <c r="AC62" s="36"/>
      <c r="AD62" s="36"/>
      <c r="AE62" s="36">
        <v>0</v>
      </c>
      <c r="AF62" s="36" t="s">
        <v>179</v>
      </c>
      <c r="AG62" s="36" t="s">
        <v>179</v>
      </c>
      <c r="AH62" s="36" t="s">
        <v>179</v>
      </c>
      <c r="AI62" s="36" t="s">
        <v>179</v>
      </c>
      <c r="AJ62" s="36" t="s">
        <v>179</v>
      </c>
      <c r="AK62" s="36" t="s">
        <v>179</v>
      </c>
      <c r="AL62" s="36" t="s">
        <v>179</v>
      </c>
      <c r="AM62" s="36" t="s">
        <v>179</v>
      </c>
      <c r="AN62" s="36" t="s">
        <v>179</v>
      </c>
      <c r="AO62" s="36" t="s">
        <v>179</v>
      </c>
      <c r="AP62" s="36">
        <v>0</v>
      </c>
    </row>
    <row r="63" spans="1:44" s="22" customFormat="1" ht="120" x14ac:dyDescent="0.25">
      <c r="A63" s="620" t="s">
        <v>52</v>
      </c>
      <c r="B63" s="620" t="s">
        <v>53</v>
      </c>
      <c r="C63" s="35" t="s">
        <v>69</v>
      </c>
      <c r="D63" s="35">
        <v>222740000</v>
      </c>
      <c r="E63" s="105" t="s">
        <v>3883</v>
      </c>
      <c r="F63" s="35" t="s">
        <v>3884</v>
      </c>
      <c r="G63" s="35" t="s">
        <v>3885</v>
      </c>
      <c r="H63" s="32">
        <v>999000000</v>
      </c>
      <c r="I63" s="39"/>
      <c r="J63" s="39"/>
      <c r="K63" s="32">
        <v>0</v>
      </c>
      <c r="L63" s="39"/>
      <c r="M63" s="39"/>
      <c r="N63" s="32">
        <f t="shared" si="0"/>
        <v>999000000</v>
      </c>
      <c r="O63" s="32">
        <f t="shared" si="0"/>
        <v>0</v>
      </c>
      <c r="P63" s="32">
        <f t="shared" si="0"/>
        <v>0</v>
      </c>
      <c r="Q63" s="32"/>
      <c r="R63" s="32"/>
      <c r="S63" s="32">
        <f t="shared" si="1"/>
        <v>0</v>
      </c>
      <c r="T63" s="33">
        <v>0</v>
      </c>
      <c r="U63" s="33">
        <v>0</v>
      </c>
      <c r="V63" s="33">
        <v>0</v>
      </c>
      <c r="W63" s="36"/>
      <c r="X63" s="36"/>
      <c r="Y63" s="36"/>
      <c r="Z63" s="36"/>
      <c r="AA63" s="35">
        <v>0</v>
      </c>
      <c r="AB63" s="36"/>
      <c r="AC63" s="36"/>
      <c r="AD63" s="36"/>
      <c r="AE63" s="36">
        <v>0</v>
      </c>
      <c r="AF63" s="36">
        <v>0</v>
      </c>
      <c r="AG63" s="36">
        <v>0</v>
      </c>
      <c r="AH63" s="36">
        <v>0</v>
      </c>
      <c r="AI63" s="36">
        <v>0</v>
      </c>
      <c r="AJ63" s="36">
        <v>0</v>
      </c>
      <c r="AK63" s="36">
        <v>0</v>
      </c>
      <c r="AL63" s="36">
        <v>0</v>
      </c>
      <c r="AM63" s="36">
        <v>0</v>
      </c>
      <c r="AN63" s="36">
        <v>0</v>
      </c>
      <c r="AO63" s="36">
        <v>0</v>
      </c>
      <c r="AP63" s="36">
        <v>0</v>
      </c>
    </row>
    <row r="64" spans="1:44" s="22" customFormat="1" ht="36" x14ac:dyDescent="0.25">
      <c r="A64" s="35"/>
      <c r="B64" s="35"/>
      <c r="C64" s="35">
        <v>0</v>
      </c>
      <c r="D64" s="35">
        <v>0</v>
      </c>
      <c r="E64" s="105">
        <v>0</v>
      </c>
      <c r="F64" s="35">
        <v>0</v>
      </c>
      <c r="G64" s="35">
        <v>0</v>
      </c>
      <c r="H64" s="32">
        <v>0</v>
      </c>
      <c r="I64" s="39"/>
      <c r="J64" s="39"/>
      <c r="K64" s="32">
        <v>0</v>
      </c>
      <c r="L64" s="39"/>
      <c r="M64" s="39"/>
      <c r="N64" s="32">
        <f t="shared" si="0"/>
        <v>0</v>
      </c>
      <c r="O64" s="32">
        <f t="shared" si="0"/>
        <v>0</v>
      </c>
      <c r="P64" s="32">
        <f t="shared" si="0"/>
        <v>0</v>
      </c>
      <c r="Q64" s="32"/>
      <c r="R64" s="32"/>
      <c r="S64" s="32">
        <f t="shared" si="1"/>
        <v>0</v>
      </c>
      <c r="T64" s="33" t="s">
        <v>3886</v>
      </c>
      <c r="U64" s="33" t="s">
        <v>209</v>
      </c>
      <c r="V64" s="33">
        <v>1</v>
      </c>
      <c r="W64" s="36"/>
      <c r="X64" s="36"/>
      <c r="Y64" s="36">
        <v>1</v>
      </c>
      <c r="Z64" s="36"/>
      <c r="AA64" s="35">
        <v>210</v>
      </c>
      <c r="AB64" s="36">
        <v>210</v>
      </c>
      <c r="AC64" s="36"/>
      <c r="AD64" s="36"/>
      <c r="AE64" s="36">
        <v>0</v>
      </c>
      <c r="AF64" s="36" t="s">
        <v>179</v>
      </c>
      <c r="AG64" s="36" t="s">
        <v>179</v>
      </c>
      <c r="AH64" s="36" t="s">
        <v>179</v>
      </c>
      <c r="AI64" s="36" t="s">
        <v>179</v>
      </c>
      <c r="AJ64" s="36" t="s">
        <v>179</v>
      </c>
      <c r="AK64" s="36" t="s">
        <v>179</v>
      </c>
      <c r="AL64" s="36" t="s">
        <v>179</v>
      </c>
      <c r="AM64" s="36">
        <v>0</v>
      </c>
      <c r="AN64" s="36">
        <v>0</v>
      </c>
      <c r="AO64" s="36">
        <v>0</v>
      </c>
      <c r="AP64" s="36">
        <v>0</v>
      </c>
    </row>
    <row r="65" spans="1:42" s="22" customFormat="1" ht="24" x14ac:dyDescent="0.25">
      <c r="A65" s="35"/>
      <c r="B65" s="35"/>
      <c r="C65" s="35">
        <v>0</v>
      </c>
      <c r="D65" s="35">
        <v>0</v>
      </c>
      <c r="E65" s="105">
        <v>0</v>
      </c>
      <c r="F65" s="35">
        <v>0</v>
      </c>
      <c r="G65" s="35">
        <v>0</v>
      </c>
      <c r="H65" s="32">
        <v>0</v>
      </c>
      <c r="I65" s="39"/>
      <c r="J65" s="39"/>
      <c r="K65" s="32">
        <v>0</v>
      </c>
      <c r="L65" s="39"/>
      <c r="M65" s="39"/>
      <c r="N65" s="32">
        <f t="shared" si="0"/>
        <v>0</v>
      </c>
      <c r="O65" s="32">
        <f t="shared" si="0"/>
        <v>0</v>
      </c>
      <c r="P65" s="32">
        <f t="shared" si="0"/>
        <v>0</v>
      </c>
      <c r="Q65" s="32"/>
      <c r="R65" s="32"/>
      <c r="S65" s="32">
        <f t="shared" si="1"/>
        <v>0</v>
      </c>
      <c r="T65" s="33" t="s">
        <v>3887</v>
      </c>
      <c r="U65" s="33" t="s">
        <v>209</v>
      </c>
      <c r="V65" s="33">
        <v>1</v>
      </c>
      <c r="W65" s="36"/>
      <c r="X65" s="36"/>
      <c r="Y65" s="36">
        <v>0</v>
      </c>
      <c r="Z65" s="36"/>
      <c r="AA65" s="35">
        <v>30</v>
      </c>
      <c r="AB65" s="36">
        <v>0</v>
      </c>
      <c r="AC65" s="36"/>
      <c r="AD65" s="36"/>
      <c r="AE65" s="36">
        <v>0</v>
      </c>
      <c r="AF65" s="36">
        <v>0</v>
      </c>
      <c r="AG65" s="36">
        <v>0</v>
      </c>
      <c r="AH65" s="36">
        <v>0</v>
      </c>
      <c r="AI65" s="36">
        <v>0</v>
      </c>
      <c r="AJ65" s="36" t="s">
        <v>179</v>
      </c>
      <c r="AK65" s="36" t="s">
        <v>179</v>
      </c>
      <c r="AL65" s="36" t="s">
        <v>179</v>
      </c>
      <c r="AM65" s="36">
        <v>0</v>
      </c>
      <c r="AN65" s="36">
        <v>0</v>
      </c>
      <c r="AO65" s="36">
        <v>0</v>
      </c>
      <c r="AP65" s="36">
        <v>0</v>
      </c>
    </row>
    <row r="66" spans="1:42" s="22" customFormat="1" ht="84" x14ac:dyDescent="0.25">
      <c r="A66" s="35"/>
      <c r="B66" s="35"/>
      <c r="C66" s="35">
        <v>0</v>
      </c>
      <c r="D66" s="35">
        <v>0</v>
      </c>
      <c r="E66" s="105">
        <v>0</v>
      </c>
      <c r="F66" s="35">
        <v>0</v>
      </c>
      <c r="G66" s="35">
        <v>0</v>
      </c>
      <c r="H66" s="32">
        <v>0</v>
      </c>
      <c r="I66" s="39"/>
      <c r="J66" s="39"/>
      <c r="K66" s="32">
        <v>0</v>
      </c>
      <c r="L66" s="39"/>
      <c r="M66" s="39"/>
      <c r="N66" s="32">
        <f t="shared" si="0"/>
        <v>0</v>
      </c>
      <c r="O66" s="32">
        <f t="shared" si="0"/>
        <v>0</v>
      </c>
      <c r="P66" s="32">
        <f t="shared" si="0"/>
        <v>0</v>
      </c>
      <c r="Q66" s="32"/>
      <c r="R66" s="32"/>
      <c r="S66" s="32">
        <f t="shared" si="1"/>
        <v>0</v>
      </c>
      <c r="T66" s="33" t="s">
        <v>3888</v>
      </c>
      <c r="U66" s="33" t="s">
        <v>209</v>
      </c>
      <c r="V66" s="33">
        <v>15</v>
      </c>
      <c r="W66" s="36"/>
      <c r="X66" s="36"/>
      <c r="Y66" s="36">
        <v>0</v>
      </c>
      <c r="Z66" s="36"/>
      <c r="AA66" s="35">
        <v>210</v>
      </c>
      <c r="AB66" s="36">
        <v>0</v>
      </c>
      <c r="AC66" s="36"/>
      <c r="AD66" s="36"/>
      <c r="AE66" s="36">
        <v>0</v>
      </c>
      <c r="AF66" s="36">
        <v>0</v>
      </c>
      <c r="AG66" s="36" t="s">
        <v>179</v>
      </c>
      <c r="AH66" s="36" t="s">
        <v>179</v>
      </c>
      <c r="AI66" s="36" t="s">
        <v>179</v>
      </c>
      <c r="AJ66" s="36" t="s">
        <v>179</v>
      </c>
      <c r="AK66" s="36" t="s">
        <v>179</v>
      </c>
      <c r="AL66" s="36" t="s">
        <v>179</v>
      </c>
      <c r="AM66" s="36">
        <v>0</v>
      </c>
      <c r="AN66" s="36">
        <v>0</v>
      </c>
      <c r="AO66" s="36">
        <v>0</v>
      </c>
      <c r="AP66" s="36">
        <v>0</v>
      </c>
    </row>
    <row r="67" spans="1:42" s="22" customFormat="1" ht="60" x14ac:dyDescent="0.25">
      <c r="A67" s="35"/>
      <c r="B67" s="35"/>
      <c r="C67" s="35"/>
      <c r="D67" s="35"/>
      <c r="E67" s="105"/>
      <c r="F67" s="35"/>
      <c r="G67" s="35"/>
      <c r="H67" s="32"/>
      <c r="I67" s="39"/>
      <c r="J67" s="39"/>
      <c r="K67" s="32"/>
      <c r="L67" s="39"/>
      <c r="M67" s="39"/>
      <c r="N67" s="32"/>
      <c r="O67" s="32"/>
      <c r="P67" s="32"/>
      <c r="Q67" s="32"/>
      <c r="R67" s="32"/>
      <c r="S67" s="32"/>
      <c r="T67" s="33" t="s">
        <v>4022</v>
      </c>
      <c r="U67" s="33" t="s">
        <v>152</v>
      </c>
      <c r="V67" s="33">
        <v>1</v>
      </c>
      <c r="W67" s="36"/>
      <c r="X67" s="36"/>
      <c r="Y67" s="36">
        <v>0</v>
      </c>
      <c r="Z67" s="36"/>
      <c r="AA67" s="35">
        <v>180</v>
      </c>
      <c r="AB67" s="36">
        <v>0</v>
      </c>
      <c r="AC67" s="36"/>
      <c r="AD67" s="36"/>
      <c r="AE67" s="36"/>
      <c r="AF67" s="36"/>
      <c r="AG67" s="36"/>
      <c r="AH67" s="36"/>
      <c r="AI67" s="36"/>
      <c r="AJ67" s="36"/>
      <c r="AK67" s="36"/>
      <c r="AL67" s="36"/>
      <c r="AM67" s="36"/>
      <c r="AN67" s="36"/>
      <c r="AO67" s="36"/>
      <c r="AP67" s="36"/>
    </row>
    <row r="68" spans="1:42" ht="300" x14ac:dyDescent="0.25">
      <c r="A68" s="620" t="s">
        <v>483</v>
      </c>
      <c r="B68" s="620" t="s">
        <v>473</v>
      </c>
      <c r="C68" s="35" t="s">
        <v>1683</v>
      </c>
      <c r="D68" s="35">
        <v>242140000</v>
      </c>
      <c r="E68" s="105" t="s">
        <v>3889</v>
      </c>
      <c r="F68" s="35" t="s">
        <v>3890</v>
      </c>
      <c r="G68" s="35" t="s">
        <v>3891</v>
      </c>
      <c r="H68" s="32">
        <v>50000000</v>
      </c>
      <c r="I68" s="39"/>
      <c r="J68" s="39"/>
      <c r="K68" s="32">
        <v>0</v>
      </c>
      <c r="L68" s="39"/>
      <c r="M68" s="39"/>
      <c r="N68" s="32">
        <f t="shared" si="0"/>
        <v>50000000</v>
      </c>
      <c r="O68" s="32">
        <f t="shared" si="0"/>
        <v>0</v>
      </c>
      <c r="P68" s="32">
        <f t="shared" si="0"/>
        <v>0</v>
      </c>
      <c r="Q68" s="32"/>
      <c r="R68" s="32"/>
      <c r="S68" s="32">
        <f t="shared" si="1"/>
        <v>0</v>
      </c>
      <c r="T68" s="33" t="s">
        <v>3892</v>
      </c>
      <c r="U68" s="33" t="s">
        <v>1780</v>
      </c>
      <c r="V68" s="33">
        <v>9</v>
      </c>
      <c r="W68" s="628" t="s">
        <v>1849</v>
      </c>
      <c r="X68" s="116"/>
      <c r="Y68" s="628" t="s">
        <v>1849</v>
      </c>
      <c r="Z68" s="116"/>
      <c r="AA68" s="285">
        <v>30</v>
      </c>
      <c r="AB68" s="116">
        <v>6</v>
      </c>
      <c r="AC68" s="116"/>
      <c r="AD68" s="116" t="s">
        <v>3893</v>
      </c>
      <c r="AE68" s="36">
        <v>0</v>
      </c>
      <c r="AF68" s="36">
        <v>0</v>
      </c>
      <c r="AG68" s="36">
        <v>0</v>
      </c>
      <c r="AH68" s="36">
        <v>0</v>
      </c>
      <c r="AI68" s="36" t="s">
        <v>192</v>
      </c>
      <c r="AJ68" s="36">
        <v>0</v>
      </c>
      <c r="AK68" s="36">
        <v>0</v>
      </c>
      <c r="AL68" s="36">
        <v>0</v>
      </c>
      <c r="AM68" s="36">
        <v>0</v>
      </c>
      <c r="AN68" s="36">
        <v>0</v>
      </c>
      <c r="AO68" s="36" t="s">
        <v>192</v>
      </c>
      <c r="AP68" s="36">
        <v>0</v>
      </c>
    </row>
    <row r="69" spans="1:42" ht="60" x14ac:dyDescent="0.25">
      <c r="A69" s="35"/>
      <c r="B69" s="35"/>
      <c r="C69" s="35">
        <v>0</v>
      </c>
      <c r="D69" s="35">
        <v>0</v>
      </c>
      <c r="E69" s="105">
        <v>0</v>
      </c>
      <c r="F69" s="35">
        <v>0</v>
      </c>
      <c r="G69" s="35">
        <v>0</v>
      </c>
      <c r="H69" s="32">
        <v>0</v>
      </c>
      <c r="I69" s="39"/>
      <c r="J69" s="39"/>
      <c r="K69" s="32">
        <v>0</v>
      </c>
      <c r="L69" s="39"/>
      <c r="M69" s="39"/>
      <c r="N69" s="32">
        <f t="shared" si="0"/>
        <v>0</v>
      </c>
      <c r="O69" s="32">
        <f t="shared" si="0"/>
        <v>0</v>
      </c>
      <c r="P69" s="32">
        <f t="shared" si="0"/>
        <v>0</v>
      </c>
      <c r="Q69" s="32"/>
      <c r="R69" s="32"/>
      <c r="S69" s="32">
        <f t="shared" si="1"/>
        <v>0</v>
      </c>
      <c r="T69" s="33" t="s">
        <v>3894</v>
      </c>
      <c r="U69" s="33" t="s">
        <v>1780</v>
      </c>
      <c r="V69" s="33">
        <v>1</v>
      </c>
      <c r="W69" s="629" t="s">
        <v>1849</v>
      </c>
      <c r="X69" s="36"/>
      <c r="Y69" s="36"/>
      <c r="Z69" s="36"/>
      <c r="AA69" s="35">
        <v>20</v>
      </c>
      <c r="AB69" s="36"/>
      <c r="AC69" s="36"/>
      <c r="AD69" s="36"/>
      <c r="AE69" s="36">
        <v>0</v>
      </c>
      <c r="AF69" s="36">
        <v>0</v>
      </c>
      <c r="AG69" s="36">
        <v>0</v>
      </c>
      <c r="AH69" s="36">
        <v>0</v>
      </c>
      <c r="AI69" s="36">
        <v>0</v>
      </c>
      <c r="AJ69" s="36" t="s">
        <v>192</v>
      </c>
      <c r="AK69" s="36">
        <v>0</v>
      </c>
      <c r="AL69" s="36">
        <v>0</v>
      </c>
      <c r="AM69" s="36">
        <v>0</v>
      </c>
      <c r="AN69" s="36">
        <v>0</v>
      </c>
      <c r="AO69" s="36">
        <v>0</v>
      </c>
      <c r="AP69" s="36" t="s">
        <v>192</v>
      </c>
    </row>
    <row r="70" spans="1:42" ht="102.75" x14ac:dyDescent="0.25">
      <c r="A70" s="620" t="s">
        <v>3895</v>
      </c>
      <c r="B70" s="620" t="s">
        <v>3896</v>
      </c>
      <c r="C70" s="35" t="s">
        <v>3897</v>
      </c>
      <c r="D70" s="35">
        <v>264110000</v>
      </c>
      <c r="E70" s="105" t="s">
        <v>3898</v>
      </c>
      <c r="F70" s="35" t="s">
        <v>3899</v>
      </c>
      <c r="G70" s="35" t="s">
        <v>3900</v>
      </c>
      <c r="H70" s="32">
        <v>400000000</v>
      </c>
      <c r="I70" s="39"/>
      <c r="J70" s="39"/>
      <c r="K70" s="32">
        <v>0</v>
      </c>
      <c r="L70" s="39"/>
      <c r="M70" s="39"/>
      <c r="N70" s="32">
        <f t="shared" si="0"/>
        <v>400000000</v>
      </c>
      <c r="O70" s="32">
        <f t="shared" si="0"/>
        <v>0</v>
      </c>
      <c r="P70" s="32">
        <f t="shared" si="0"/>
        <v>0</v>
      </c>
      <c r="Q70" s="32"/>
      <c r="R70" s="32"/>
      <c r="S70" s="32">
        <f t="shared" si="1"/>
        <v>0</v>
      </c>
      <c r="T70" s="33">
        <v>0</v>
      </c>
      <c r="U70" s="33">
        <v>0</v>
      </c>
      <c r="V70" s="33">
        <v>0</v>
      </c>
      <c r="W70" s="36"/>
      <c r="X70" s="36"/>
      <c r="Y70" s="36"/>
      <c r="Z70" s="36"/>
      <c r="AA70" s="35">
        <v>0</v>
      </c>
      <c r="AB70" s="36"/>
      <c r="AC70" s="36"/>
      <c r="AD70" s="36"/>
      <c r="AE70" s="36">
        <v>0</v>
      </c>
      <c r="AF70" s="36">
        <v>0</v>
      </c>
      <c r="AG70" s="36">
        <v>0</v>
      </c>
      <c r="AH70" s="36">
        <v>0</v>
      </c>
      <c r="AI70" s="36">
        <v>0</v>
      </c>
      <c r="AJ70" s="36">
        <v>0</v>
      </c>
      <c r="AK70" s="36">
        <v>0</v>
      </c>
      <c r="AL70" s="36">
        <v>0</v>
      </c>
      <c r="AM70" s="36">
        <v>0</v>
      </c>
      <c r="AN70" s="36">
        <v>0</v>
      </c>
      <c r="AO70" s="36">
        <v>0</v>
      </c>
      <c r="AP70" s="36">
        <v>0</v>
      </c>
    </row>
    <row r="71" spans="1:42" ht="36" x14ac:dyDescent="0.25">
      <c r="A71" s="35"/>
      <c r="B71" s="35"/>
      <c r="C71" s="35">
        <v>0</v>
      </c>
      <c r="D71" s="35">
        <v>0</v>
      </c>
      <c r="E71" s="105">
        <v>0</v>
      </c>
      <c r="F71" s="35">
        <v>0</v>
      </c>
      <c r="G71" s="35">
        <v>0</v>
      </c>
      <c r="H71" s="32">
        <v>0</v>
      </c>
      <c r="I71" s="39"/>
      <c r="J71" s="39"/>
      <c r="K71" s="32">
        <v>0</v>
      </c>
      <c r="L71" s="39"/>
      <c r="M71" s="39"/>
      <c r="N71" s="32">
        <f t="shared" si="0"/>
        <v>0</v>
      </c>
      <c r="O71" s="32">
        <f t="shared" si="0"/>
        <v>0</v>
      </c>
      <c r="P71" s="32">
        <f t="shared" si="0"/>
        <v>0</v>
      </c>
      <c r="Q71" s="32"/>
      <c r="R71" s="32"/>
      <c r="S71" s="32">
        <f t="shared" si="1"/>
        <v>0</v>
      </c>
      <c r="T71" s="33" t="s">
        <v>3901</v>
      </c>
      <c r="U71" s="33" t="s">
        <v>1780</v>
      </c>
      <c r="V71" s="33">
        <v>1</v>
      </c>
      <c r="W71" s="36"/>
      <c r="X71" s="36"/>
      <c r="Y71" s="36"/>
      <c r="Z71" s="36"/>
      <c r="AA71" s="35">
        <v>300</v>
      </c>
      <c r="AB71" s="36"/>
      <c r="AC71" s="36"/>
      <c r="AD71" s="36"/>
      <c r="AE71" s="36">
        <v>0</v>
      </c>
      <c r="AF71" s="36" t="s">
        <v>179</v>
      </c>
      <c r="AG71" s="36" t="s">
        <v>179</v>
      </c>
      <c r="AH71" s="36" t="s">
        <v>179</v>
      </c>
      <c r="AI71" s="36" t="s">
        <v>179</v>
      </c>
      <c r="AJ71" s="36" t="s">
        <v>179</v>
      </c>
      <c r="AK71" s="36" t="s">
        <v>179</v>
      </c>
      <c r="AL71" s="36" t="s">
        <v>179</v>
      </c>
      <c r="AM71" s="36" t="s">
        <v>179</v>
      </c>
      <c r="AN71" s="36" t="s">
        <v>179</v>
      </c>
      <c r="AO71" s="36" t="s">
        <v>179</v>
      </c>
      <c r="AP71" s="36" t="s">
        <v>179</v>
      </c>
    </row>
    <row r="72" spans="1:42" ht="60" x14ac:dyDescent="0.25">
      <c r="A72" s="35"/>
      <c r="B72" s="35"/>
      <c r="C72" s="35">
        <v>0</v>
      </c>
      <c r="D72" s="35">
        <v>0</v>
      </c>
      <c r="E72" s="105">
        <v>0</v>
      </c>
      <c r="F72" s="35">
        <v>0</v>
      </c>
      <c r="G72" s="35">
        <v>0</v>
      </c>
      <c r="H72" s="32">
        <v>0</v>
      </c>
      <c r="I72" s="39"/>
      <c r="J72" s="39"/>
      <c r="K72" s="32">
        <v>0</v>
      </c>
      <c r="L72" s="39"/>
      <c r="M72" s="39"/>
      <c r="N72" s="32">
        <f t="shared" si="0"/>
        <v>0</v>
      </c>
      <c r="O72" s="32">
        <f t="shared" si="0"/>
        <v>0</v>
      </c>
      <c r="P72" s="32">
        <f t="shared" si="0"/>
        <v>0</v>
      </c>
      <c r="Q72" s="32"/>
      <c r="R72" s="32"/>
      <c r="S72" s="32">
        <f t="shared" si="1"/>
        <v>0</v>
      </c>
      <c r="T72" s="33" t="s">
        <v>3902</v>
      </c>
      <c r="U72" s="33" t="s">
        <v>1780</v>
      </c>
      <c r="V72" s="33">
        <v>1</v>
      </c>
      <c r="W72" s="36"/>
      <c r="X72" s="36"/>
      <c r="Y72" s="36"/>
      <c r="Z72" s="36"/>
      <c r="AA72" s="35">
        <v>300</v>
      </c>
      <c r="AB72" s="36"/>
      <c r="AC72" s="36"/>
      <c r="AD72" s="36"/>
      <c r="AE72" s="36">
        <v>0</v>
      </c>
      <c r="AF72" s="36" t="s">
        <v>179</v>
      </c>
      <c r="AG72" s="36" t="s">
        <v>179</v>
      </c>
      <c r="AH72" s="36" t="s">
        <v>179</v>
      </c>
      <c r="AI72" s="36" t="s">
        <v>179</v>
      </c>
      <c r="AJ72" s="36" t="s">
        <v>179</v>
      </c>
      <c r="AK72" s="36" t="s">
        <v>179</v>
      </c>
      <c r="AL72" s="36" t="s">
        <v>179</v>
      </c>
      <c r="AM72" s="36" t="s">
        <v>179</v>
      </c>
      <c r="AN72" s="36" t="s">
        <v>179</v>
      </c>
      <c r="AO72" s="36" t="s">
        <v>179</v>
      </c>
      <c r="AP72" s="36" t="s">
        <v>179</v>
      </c>
    </row>
    <row r="73" spans="1:42" ht="48" x14ac:dyDescent="0.25">
      <c r="A73" s="35"/>
      <c r="B73" s="35"/>
      <c r="C73" s="35">
        <v>0</v>
      </c>
      <c r="D73" s="35">
        <v>0</v>
      </c>
      <c r="E73" s="105">
        <v>0</v>
      </c>
      <c r="F73" s="35">
        <v>0</v>
      </c>
      <c r="G73" s="35">
        <v>0</v>
      </c>
      <c r="H73" s="32">
        <v>0</v>
      </c>
      <c r="I73" s="39"/>
      <c r="J73" s="39"/>
      <c r="K73" s="32">
        <v>0</v>
      </c>
      <c r="L73" s="39"/>
      <c r="M73" s="39"/>
      <c r="N73" s="32">
        <f t="shared" si="0"/>
        <v>0</v>
      </c>
      <c r="O73" s="32">
        <f t="shared" si="0"/>
        <v>0</v>
      </c>
      <c r="P73" s="32">
        <f t="shared" si="0"/>
        <v>0</v>
      </c>
      <c r="Q73" s="32"/>
      <c r="R73" s="32"/>
      <c r="S73" s="32">
        <f t="shared" si="1"/>
        <v>0</v>
      </c>
      <c r="T73" s="33" t="s">
        <v>3903</v>
      </c>
      <c r="U73" s="33" t="s">
        <v>1780</v>
      </c>
      <c r="V73" s="33">
        <v>1</v>
      </c>
      <c r="W73" s="36"/>
      <c r="X73" s="36"/>
      <c r="Y73" s="36"/>
      <c r="Z73" s="36"/>
      <c r="AA73" s="35">
        <v>300</v>
      </c>
      <c r="AB73" s="36"/>
      <c r="AC73" s="36"/>
      <c r="AD73" s="36"/>
      <c r="AE73" s="36">
        <v>0</v>
      </c>
      <c r="AF73" s="36" t="s">
        <v>179</v>
      </c>
      <c r="AG73" s="36" t="s">
        <v>179</v>
      </c>
      <c r="AH73" s="36" t="s">
        <v>179</v>
      </c>
      <c r="AI73" s="36" t="s">
        <v>179</v>
      </c>
      <c r="AJ73" s="36" t="s">
        <v>179</v>
      </c>
      <c r="AK73" s="36" t="s">
        <v>179</v>
      </c>
      <c r="AL73" s="36" t="s">
        <v>179</v>
      </c>
      <c r="AM73" s="36" t="s">
        <v>179</v>
      </c>
      <c r="AN73" s="36" t="s">
        <v>179</v>
      </c>
      <c r="AO73" s="36" t="s">
        <v>179</v>
      </c>
      <c r="AP73" s="36" t="s">
        <v>179</v>
      </c>
    </row>
    <row r="74" spans="1:42" ht="102.75" x14ac:dyDescent="0.25">
      <c r="A74" s="620" t="s">
        <v>3895</v>
      </c>
      <c r="B74" s="620" t="s">
        <v>3896</v>
      </c>
      <c r="C74" s="35" t="s">
        <v>3897</v>
      </c>
      <c r="D74" s="35">
        <v>264120000</v>
      </c>
      <c r="E74" s="105" t="s">
        <v>3904</v>
      </c>
      <c r="F74" s="35" t="s">
        <v>3905</v>
      </c>
      <c r="G74" s="35" t="s">
        <v>3906</v>
      </c>
      <c r="H74" s="32">
        <v>400000000</v>
      </c>
      <c r="I74" s="39"/>
      <c r="J74" s="39"/>
      <c r="K74" s="32">
        <v>0</v>
      </c>
      <c r="L74" s="39"/>
      <c r="M74" s="39"/>
      <c r="N74" s="32">
        <f t="shared" si="0"/>
        <v>400000000</v>
      </c>
      <c r="O74" s="32">
        <f t="shared" si="0"/>
        <v>0</v>
      </c>
      <c r="P74" s="32">
        <f t="shared" si="0"/>
        <v>0</v>
      </c>
      <c r="Q74" s="32"/>
      <c r="R74" s="32"/>
      <c r="S74" s="32">
        <f t="shared" si="1"/>
        <v>0</v>
      </c>
      <c r="T74" s="33">
        <v>0</v>
      </c>
      <c r="U74" s="33">
        <v>0</v>
      </c>
      <c r="V74" s="33">
        <v>0</v>
      </c>
      <c r="W74" s="36"/>
      <c r="X74" s="36"/>
      <c r="Y74" s="36"/>
      <c r="Z74" s="36"/>
      <c r="AA74" s="35">
        <v>0</v>
      </c>
      <c r="AB74" s="36"/>
      <c r="AC74" s="36"/>
      <c r="AD74" s="36"/>
      <c r="AE74" s="36">
        <v>0</v>
      </c>
      <c r="AF74" s="36">
        <v>0</v>
      </c>
      <c r="AG74" s="36">
        <v>0</v>
      </c>
      <c r="AH74" s="36">
        <v>0</v>
      </c>
      <c r="AI74" s="36">
        <v>0</v>
      </c>
      <c r="AJ74" s="36">
        <v>0</v>
      </c>
      <c r="AK74" s="36">
        <v>0</v>
      </c>
      <c r="AL74" s="36">
        <v>0</v>
      </c>
      <c r="AM74" s="36">
        <v>0</v>
      </c>
      <c r="AN74" s="36">
        <v>0</v>
      </c>
      <c r="AO74" s="36">
        <v>0</v>
      </c>
      <c r="AP74" s="36">
        <v>0</v>
      </c>
    </row>
    <row r="75" spans="1:42" ht="60" x14ac:dyDescent="0.25">
      <c r="A75" s="35"/>
      <c r="B75" s="35"/>
      <c r="C75" s="35">
        <v>0</v>
      </c>
      <c r="D75" s="35">
        <v>0</v>
      </c>
      <c r="E75" s="105">
        <v>0</v>
      </c>
      <c r="F75" s="35">
        <v>0</v>
      </c>
      <c r="G75" s="35">
        <v>0</v>
      </c>
      <c r="H75" s="32">
        <v>0</v>
      </c>
      <c r="I75" s="39"/>
      <c r="J75" s="39"/>
      <c r="K75" s="32">
        <v>0</v>
      </c>
      <c r="L75" s="39"/>
      <c r="M75" s="39"/>
      <c r="N75" s="32">
        <f t="shared" ref="N75:P108" si="3">H75+K75</f>
        <v>0</v>
      </c>
      <c r="O75" s="32">
        <f t="shared" si="3"/>
        <v>0</v>
      </c>
      <c r="P75" s="32">
        <f t="shared" si="3"/>
        <v>0</v>
      </c>
      <c r="Q75" s="32"/>
      <c r="R75" s="32"/>
      <c r="S75" s="32">
        <f t="shared" ref="S75:S108" si="4">Q75+R75</f>
        <v>0</v>
      </c>
      <c r="T75" s="33" t="s">
        <v>3907</v>
      </c>
      <c r="U75" s="33" t="s">
        <v>1780</v>
      </c>
      <c r="V75" s="33">
        <v>1</v>
      </c>
      <c r="W75" s="36"/>
      <c r="X75" s="36"/>
      <c r="Y75" s="36"/>
      <c r="Z75" s="36"/>
      <c r="AA75" s="35">
        <v>300</v>
      </c>
      <c r="AB75" s="36"/>
      <c r="AC75" s="36"/>
      <c r="AD75" s="36"/>
      <c r="AE75" s="36">
        <v>0</v>
      </c>
      <c r="AF75" s="36">
        <v>0</v>
      </c>
      <c r="AG75" s="36" t="s">
        <v>179</v>
      </c>
      <c r="AH75" s="36" t="s">
        <v>179</v>
      </c>
      <c r="AI75" s="36" t="s">
        <v>179</v>
      </c>
      <c r="AJ75" s="36" t="s">
        <v>179</v>
      </c>
      <c r="AK75" s="36" t="s">
        <v>179</v>
      </c>
      <c r="AL75" s="36" t="s">
        <v>179</v>
      </c>
      <c r="AM75" s="36" t="s">
        <v>179</v>
      </c>
      <c r="AN75" s="36" t="s">
        <v>179</v>
      </c>
      <c r="AO75" s="36" t="s">
        <v>179</v>
      </c>
      <c r="AP75" s="36" t="s">
        <v>179</v>
      </c>
    </row>
    <row r="76" spans="1:42" ht="72" x14ac:dyDescent="0.25">
      <c r="A76" s="35"/>
      <c r="B76" s="35"/>
      <c r="C76" s="35">
        <v>0</v>
      </c>
      <c r="D76" s="35">
        <v>0</v>
      </c>
      <c r="E76" s="105">
        <v>0</v>
      </c>
      <c r="F76" s="35">
        <v>0</v>
      </c>
      <c r="G76" s="35">
        <v>0</v>
      </c>
      <c r="H76" s="32">
        <v>0</v>
      </c>
      <c r="I76" s="39"/>
      <c r="J76" s="39"/>
      <c r="K76" s="32">
        <v>0</v>
      </c>
      <c r="L76" s="39"/>
      <c r="M76" s="39"/>
      <c r="N76" s="32">
        <f t="shared" si="3"/>
        <v>0</v>
      </c>
      <c r="O76" s="32">
        <f t="shared" si="3"/>
        <v>0</v>
      </c>
      <c r="P76" s="32">
        <f t="shared" si="3"/>
        <v>0</v>
      </c>
      <c r="Q76" s="32"/>
      <c r="R76" s="32"/>
      <c r="S76" s="32">
        <f t="shared" si="4"/>
        <v>0</v>
      </c>
      <c r="T76" s="33" t="s">
        <v>3908</v>
      </c>
      <c r="U76" s="33" t="s">
        <v>1780</v>
      </c>
      <c r="V76" s="33">
        <v>1</v>
      </c>
      <c r="W76" s="36"/>
      <c r="X76" s="36"/>
      <c r="Y76" s="36"/>
      <c r="Z76" s="36"/>
      <c r="AA76" s="35">
        <v>300</v>
      </c>
      <c r="AB76" s="36"/>
      <c r="AC76" s="36"/>
      <c r="AD76" s="36"/>
      <c r="AE76" s="36">
        <v>0</v>
      </c>
      <c r="AF76" s="36">
        <v>0</v>
      </c>
      <c r="AG76" s="36" t="s">
        <v>179</v>
      </c>
      <c r="AH76" s="36" t="s">
        <v>179</v>
      </c>
      <c r="AI76" s="36" t="s">
        <v>179</v>
      </c>
      <c r="AJ76" s="36" t="s">
        <v>179</v>
      </c>
      <c r="AK76" s="36" t="s">
        <v>179</v>
      </c>
      <c r="AL76" s="36" t="s">
        <v>179</v>
      </c>
      <c r="AM76" s="36" t="s">
        <v>179</v>
      </c>
      <c r="AN76" s="36" t="s">
        <v>179</v>
      </c>
      <c r="AO76" s="36" t="s">
        <v>179</v>
      </c>
      <c r="AP76" s="36" t="s">
        <v>179</v>
      </c>
    </row>
    <row r="77" spans="1:42" ht="60" x14ac:dyDescent="0.25">
      <c r="A77" s="35"/>
      <c r="B77" s="35"/>
      <c r="C77" s="35">
        <v>0</v>
      </c>
      <c r="D77" s="35">
        <v>0</v>
      </c>
      <c r="E77" s="105">
        <v>0</v>
      </c>
      <c r="F77" s="35">
        <v>0</v>
      </c>
      <c r="G77" s="35">
        <v>0</v>
      </c>
      <c r="H77" s="32">
        <v>0</v>
      </c>
      <c r="I77" s="39"/>
      <c r="J77" s="39"/>
      <c r="K77" s="32">
        <v>0</v>
      </c>
      <c r="L77" s="39"/>
      <c r="M77" s="39"/>
      <c r="N77" s="32">
        <f t="shared" si="3"/>
        <v>0</v>
      </c>
      <c r="O77" s="32">
        <f t="shared" si="3"/>
        <v>0</v>
      </c>
      <c r="P77" s="32">
        <f t="shared" si="3"/>
        <v>0</v>
      </c>
      <c r="Q77" s="32"/>
      <c r="R77" s="32"/>
      <c r="S77" s="32">
        <f t="shared" si="4"/>
        <v>0</v>
      </c>
      <c r="T77" s="33" t="s">
        <v>3909</v>
      </c>
      <c r="U77" s="33" t="s">
        <v>1780</v>
      </c>
      <c r="V77" s="33">
        <v>1</v>
      </c>
      <c r="W77" s="36"/>
      <c r="X77" s="36"/>
      <c r="Y77" s="36"/>
      <c r="Z77" s="36"/>
      <c r="AA77" s="35">
        <v>300</v>
      </c>
      <c r="AB77" s="36"/>
      <c r="AC77" s="36"/>
      <c r="AD77" s="36"/>
      <c r="AE77" s="36">
        <v>0</v>
      </c>
      <c r="AF77" s="36">
        <v>0</v>
      </c>
      <c r="AG77" s="36" t="s">
        <v>179</v>
      </c>
      <c r="AH77" s="36" t="s">
        <v>179</v>
      </c>
      <c r="AI77" s="36" t="s">
        <v>179</v>
      </c>
      <c r="AJ77" s="36" t="s">
        <v>179</v>
      </c>
      <c r="AK77" s="36" t="s">
        <v>179</v>
      </c>
      <c r="AL77" s="36" t="s">
        <v>179</v>
      </c>
      <c r="AM77" s="36" t="s">
        <v>179</v>
      </c>
      <c r="AN77" s="36" t="s">
        <v>179</v>
      </c>
      <c r="AO77" s="36" t="s">
        <v>179</v>
      </c>
      <c r="AP77" s="36" t="s">
        <v>179</v>
      </c>
    </row>
    <row r="78" spans="1:42" ht="192" x14ac:dyDescent="0.25">
      <c r="A78" s="35"/>
      <c r="B78" s="35"/>
      <c r="C78" s="35">
        <v>0</v>
      </c>
      <c r="D78" s="35">
        <v>0</v>
      </c>
      <c r="E78" s="105">
        <v>0</v>
      </c>
      <c r="F78" s="35">
        <v>0</v>
      </c>
      <c r="G78" s="35">
        <v>0</v>
      </c>
      <c r="H78" s="32">
        <v>0</v>
      </c>
      <c r="I78" s="39"/>
      <c r="J78" s="39"/>
      <c r="K78" s="32">
        <v>0</v>
      </c>
      <c r="L78" s="39"/>
      <c r="M78" s="39"/>
      <c r="N78" s="32">
        <f t="shared" si="3"/>
        <v>0</v>
      </c>
      <c r="O78" s="32">
        <f t="shared" si="3"/>
        <v>0</v>
      </c>
      <c r="P78" s="32">
        <f t="shared" si="3"/>
        <v>0</v>
      </c>
      <c r="Q78" s="32"/>
      <c r="R78" s="32"/>
      <c r="S78" s="32">
        <f t="shared" si="4"/>
        <v>0</v>
      </c>
      <c r="T78" s="33" t="s">
        <v>3910</v>
      </c>
      <c r="U78" s="33" t="s">
        <v>1780</v>
      </c>
      <c r="V78" s="33">
        <v>1</v>
      </c>
      <c r="W78" s="36"/>
      <c r="X78" s="36"/>
      <c r="Y78" s="36"/>
      <c r="Z78" s="36"/>
      <c r="AA78" s="35">
        <v>180</v>
      </c>
      <c r="AB78" s="36"/>
      <c r="AC78" s="36"/>
      <c r="AD78" s="36"/>
      <c r="AE78" s="36" t="s">
        <v>179</v>
      </c>
      <c r="AF78" s="36" t="s">
        <v>179</v>
      </c>
      <c r="AG78" s="36" t="s">
        <v>179</v>
      </c>
      <c r="AH78" s="36" t="s">
        <v>179</v>
      </c>
      <c r="AI78" s="36" t="s">
        <v>179</v>
      </c>
      <c r="AJ78" s="36" t="s">
        <v>179</v>
      </c>
      <c r="AK78" s="36" t="s">
        <v>179</v>
      </c>
      <c r="AL78" s="36">
        <v>0</v>
      </c>
      <c r="AM78" s="36">
        <v>0</v>
      </c>
      <c r="AN78" s="36">
        <v>0</v>
      </c>
      <c r="AO78" s="36">
        <v>0</v>
      </c>
      <c r="AP78" s="36">
        <v>0</v>
      </c>
    </row>
    <row r="79" spans="1:42" ht="102.75" x14ac:dyDescent="0.25">
      <c r="A79" s="620" t="s">
        <v>3895</v>
      </c>
      <c r="B79" s="620" t="s">
        <v>3896</v>
      </c>
      <c r="C79" s="35" t="s">
        <v>3897</v>
      </c>
      <c r="D79" s="35">
        <v>264130000</v>
      </c>
      <c r="E79" s="105" t="s">
        <v>3911</v>
      </c>
      <c r="F79" s="35" t="s">
        <v>3912</v>
      </c>
      <c r="G79" s="35" t="s">
        <v>3913</v>
      </c>
      <c r="H79" s="32">
        <v>400000000</v>
      </c>
      <c r="I79" s="39"/>
      <c r="J79" s="39"/>
      <c r="K79" s="32">
        <v>0</v>
      </c>
      <c r="L79" s="39"/>
      <c r="M79" s="39"/>
      <c r="N79" s="32">
        <f t="shared" si="3"/>
        <v>400000000</v>
      </c>
      <c r="O79" s="32">
        <f t="shared" si="3"/>
        <v>0</v>
      </c>
      <c r="P79" s="32">
        <f t="shared" si="3"/>
        <v>0</v>
      </c>
      <c r="Q79" s="32"/>
      <c r="R79" s="32"/>
      <c r="S79" s="32">
        <f t="shared" si="4"/>
        <v>0</v>
      </c>
      <c r="T79" s="33">
        <v>0</v>
      </c>
      <c r="U79" s="33">
        <v>0</v>
      </c>
      <c r="V79" s="33">
        <v>0</v>
      </c>
      <c r="W79" s="36"/>
      <c r="X79" s="36"/>
      <c r="Y79" s="36"/>
      <c r="Z79" s="36"/>
      <c r="AA79" s="35">
        <v>0</v>
      </c>
      <c r="AB79" s="36"/>
      <c r="AC79" s="36"/>
      <c r="AD79" s="36"/>
      <c r="AE79" s="36">
        <v>0</v>
      </c>
      <c r="AF79" s="36">
        <v>0</v>
      </c>
      <c r="AG79" s="36">
        <v>0</v>
      </c>
      <c r="AH79" s="36">
        <v>0</v>
      </c>
      <c r="AI79" s="36">
        <v>0</v>
      </c>
      <c r="AJ79" s="36">
        <v>0</v>
      </c>
      <c r="AK79" s="36">
        <v>0</v>
      </c>
      <c r="AL79" s="36">
        <v>0</v>
      </c>
      <c r="AM79" s="36">
        <v>0</v>
      </c>
      <c r="AN79" s="36">
        <v>0</v>
      </c>
      <c r="AO79" s="36">
        <v>0</v>
      </c>
      <c r="AP79" s="36">
        <v>0</v>
      </c>
    </row>
    <row r="80" spans="1:42" ht="192" x14ac:dyDescent="0.25">
      <c r="A80" s="35"/>
      <c r="B80" s="35"/>
      <c r="C80" s="35">
        <v>0</v>
      </c>
      <c r="D80" s="35">
        <v>0</v>
      </c>
      <c r="E80" s="105">
        <v>0</v>
      </c>
      <c r="F80" s="35">
        <v>0</v>
      </c>
      <c r="G80" s="35">
        <v>0</v>
      </c>
      <c r="H80" s="32">
        <v>0</v>
      </c>
      <c r="I80" s="39"/>
      <c r="J80" s="39"/>
      <c r="K80" s="32">
        <v>0</v>
      </c>
      <c r="L80" s="39"/>
      <c r="M80" s="39"/>
      <c r="N80" s="32">
        <f t="shared" si="3"/>
        <v>0</v>
      </c>
      <c r="O80" s="32">
        <f t="shared" si="3"/>
        <v>0</v>
      </c>
      <c r="P80" s="32">
        <f t="shared" si="3"/>
        <v>0</v>
      </c>
      <c r="Q80" s="32"/>
      <c r="R80" s="32"/>
      <c r="S80" s="32">
        <f t="shared" si="4"/>
        <v>0</v>
      </c>
      <c r="T80" s="33" t="s">
        <v>3910</v>
      </c>
      <c r="U80" s="33" t="s">
        <v>1780</v>
      </c>
      <c r="V80" s="33">
        <v>1</v>
      </c>
      <c r="W80" s="36"/>
      <c r="X80" s="36"/>
      <c r="Y80" s="36"/>
      <c r="Z80" s="36"/>
      <c r="AA80" s="35">
        <v>180</v>
      </c>
      <c r="AB80" s="36"/>
      <c r="AC80" s="36"/>
      <c r="AD80" s="36"/>
      <c r="AE80" s="36" t="s">
        <v>179</v>
      </c>
      <c r="AF80" s="36" t="s">
        <v>179</v>
      </c>
      <c r="AG80" s="36" t="s">
        <v>179</v>
      </c>
      <c r="AH80" s="36" t="s">
        <v>179</v>
      </c>
      <c r="AI80" s="36" t="s">
        <v>179</v>
      </c>
      <c r="AJ80" s="36" t="s">
        <v>179</v>
      </c>
      <c r="AK80" s="36" t="s">
        <v>179</v>
      </c>
      <c r="AL80" s="36">
        <v>0</v>
      </c>
      <c r="AM80" s="36">
        <v>0</v>
      </c>
      <c r="AN80" s="36">
        <v>0</v>
      </c>
      <c r="AO80" s="36">
        <v>0</v>
      </c>
      <c r="AP80" s="36">
        <v>0</v>
      </c>
    </row>
    <row r="81" spans="1:42" ht="144" x14ac:dyDescent="0.25">
      <c r="A81" s="35"/>
      <c r="B81" s="35"/>
      <c r="C81" s="35">
        <v>0</v>
      </c>
      <c r="D81" s="35">
        <v>0</v>
      </c>
      <c r="E81" s="105">
        <v>0</v>
      </c>
      <c r="F81" s="35">
        <v>0</v>
      </c>
      <c r="G81" s="35">
        <v>0</v>
      </c>
      <c r="H81" s="32">
        <v>0</v>
      </c>
      <c r="I81" s="39"/>
      <c r="J81" s="39"/>
      <c r="K81" s="32">
        <v>0</v>
      </c>
      <c r="L81" s="39"/>
      <c r="M81" s="39"/>
      <c r="N81" s="32">
        <f t="shared" si="3"/>
        <v>0</v>
      </c>
      <c r="O81" s="32">
        <f t="shared" si="3"/>
        <v>0</v>
      </c>
      <c r="P81" s="32">
        <f t="shared" si="3"/>
        <v>0</v>
      </c>
      <c r="Q81" s="32"/>
      <c r="R81" s="32"/>
      <c r="S81" s="32">
        <f t="shared" si="4"/>
        <v>0</v>
      </c>
      <c r="T81" s="33" t="s">
        <v>3914</v>
      </c>
      <c r="U81" s="33" t="s">
        <v>1780</v>
      </c>
      <c r="V81" s="33">
        <v>1</v>
      </c>
      <c r="W81" s="36"/>
      <c r="X81" s="36"/>
      <c r="Y81" s="36"/>
      <c r="Z81" s="36"/>
      <c r="AA81" s="35">
        <v>180</v>
      </c>
      <c r="AB81" s="36"/>
      <c r="AC81" s="36"/>
      <c r="AD81" s="36"/>
      <c r="AE81" s="36" t="s">
        <v>179</v>
      </c>
      <c r="AF81" s="36" t="s">
        <v>179</v>
      </c>
      <c r="AG81" s="36" t="s">
        <v>179</v>
      </c>
      <c r="AH81" s="36" t="s">
        <v>179</v>
      </c>
      <c r="AI81" s="36" t="s">
        <v>179</v>
      </c>
      <c r="AJ81" s="36" t="s">
        <v>179</v>
      </c>
      <c r="AK81" s="36">
        <v>0</v>
      </c>
      <c r="AL81" s="36">
        <v>0</v>
      </c>
      <c r="AM81" s="36">
        <v>0</v>
      </c>
      <c r="AN81" s="36">
        <v>0</v>
      </c>
      <c r="AO81" s="36">
        <v>0</v>
      </c>
      <c r="AP81" s="36">
        <v>0</v>
      </c>
    </row>
    <row r="82" spans="1:42" ht="108" x14ac:dyDescent="0.25">
      <c r="A82" s="35"/>
      <c r="B82" s="35"/>
      <c r="C82" s="35">
        <v>0</v>
      </c>
      <c r="D82" s="35">
        <v>0</v>
      </c>
      <c r="E82" s="105">
        <v>0</v>
      </c>
      <c r="F82" s="35">
        <v>0</v>
      </c>
      <c r="G82" s="35">
        <v>0</v>
      </c>
      <c r="H82" s="32">
        <v>0</v>
      </c>
      <c r="I82" s="39"/>
      <c r="J82" s="39"/>
      <c r="K82" s="32">
        <v>0</v>
      </c>
      <c r="L82" s="39"/>
      <c r="M82" s="39"/>
      <c r="N82" s="32">
        <f t="shared" si="3"/>
        <v>0</v>
      </c>
      <c r="O82" s="32">
        <f t="shared" si="3"/>
        <v>0</v>
      </c>
      <c r="P82" s="32">
        <f t="shared" si="3"/>
        <v>0</v>
      </c>
      <c r="Q82" s="32"/>
      <c r="R82" s="32"/>
      <c r="S82" s="32">
        <f t="shared" si="4"/>
        <v>0</v>
      </c>
      <c r="T82" s="33" t="s">
        <v>3915</v>
      </c>
      <c r="U82" s="33" t="s">
        <v>1780</v>
      </c>
      <c r="V82" s="33">
        <v>1</v>
      </c>
      <c r="W82" s="36"/>
      <c r="X82" s="36"/>
      <c r="Y82" s="36"/>
      <c r="Z82" s="36"/>
      <c r="AA82" s="35">
        <v>300</v>
      </c>
      <c r="AB82" s="36"/>
      <c r="AC82" s="36"/>
      <c r="AD82" s="36"/>
      <c r="AE82" s="36">
        <v>0</v>
      </c>
      <c r="AF82" s="36">
        <v>0</v>
      </c>
      <c r="AG82" s="36" t="s">
        <v>179</v>
      </c>
      <c r="AH82" s="36" t="s">
        <v>179</v>
      </c>
      <c r="AI82" s="36" t="s">
        <v>179</v>
      </c>
      <c r="AJ82" s="36" t="s">
        <v>179</v>
      </c>
      <c r="AK82" s="36" t="s">
        <v>179</v>
      </c>
      <c r="AL82" s="36" t="s">
        <v>179</v>
      </c>
      <c r="AM82" s="36" t="s">
        <v>179</v>
      </c>
      <c r="AN82" s="36" t="s">
        <v>179</v>
      </c>
      <c r="AO82" s="36" t="s">
        <v>179</v>
      </c>
      <c r="AP82" s="36" t="s">
        <v>179</v>
      </c>
    </row>
    <row r="83" spans="1:42" ht="72" x14ac:dyDescent="0.25">
      <c r="A83" s="35"/>
      <c r="B83" s="35"/>
      <c r="C83" s="35">
        <v>0</v>
      </c>
      <c r="D83" s="35">
        <v>0</v>
      </c>
      <c r="E83" s="105">
        <v>0</v>
      </c>
      <c r="F83" s="35">
        <v>0</v>
      </c>
      <c r="G83" s="35">
        <v>0</v>
      </c>
      <c r="H83" s="32">
        <v>0</v>
      </c>
      <c r="I83" s="39"/>
      <c r="J83" s="39"/>
      <c r="K83" s="32">
        <v>0</v>
      </c>
      <c r="L83" s="39"/>
      <c r="M83" s="39"/>
      <c r="N83" s="32">
        <f t="shared" si="3"/>
        <v>0</v>
      </c>
      <c r="O83" s="32">
        <f t="shared" si="3"/>
        <v>0</v>
      </c>
      <c r="P83" s="32">
        <f t="shared" si="3"/>
        <v>0</v>
      </c>
      <c r="Q83" s="32"/>
      <c r="R83" s="32"/>
      <c r="S83" s="32">
        <f t="shared" si="4"/>
        <v>0</v>
      </c>
      <c r="T83" s="33" t="s">
        <v>3916</v>
      </c>
      <c r="U83" s="33" t="s">
        <v>1780</v>
      </c>
      <c r="V83" s="33">
        <v>1</v>
      </c>
      <c r="W83" s="36"/>
      <c r="X83" s="36"/>
      <c r="Y83" s="36"/>
      <c r="Z83" s="36"/>
      <c r="AA83" s="35">
        <v>300</v>
      </c>
      <c r="AB83" s="36"/>
      <c r="AC83" s="36"/>
      <c r="AD83" s="36"/>
      <c r="AE83" s="36">
        <v>0</v>
      </c>
      <c r="AF83" s="36">
        <v>0</v>
      </c>
      <c r="AG83" s="36" t="s">
        <v>179</v>
      </c>
      <c r="AH83" s="36" t="s">
        <v>179</v>
      </c>
      <c r="AI83" s="36" t="s">
        <v>179</v>
      </c>
      <c r="AJ83" s="36" t="s">
        <v>179</v>
      </c>
      <c r="AK83" s="36" t="s">
        <v>179</v>
      </c>
      <c r="AL83" s="36" t="s">
        <v>179</v>
      </c>
      <c r="AM83" s="36" t="s">
        <v>179</v>
      </c>
      <c r="AN83" s="36" t="s">
        <v>179</v>
      </c>
      <c r="AO83" s="36" t="s">
        <v>179</v>
      </c>
      <c r="AP83" s="36" t="s">
        <v>179</v>
      </c>
    </row>
    <row r="84" spans="1:42" ht="72" x14ac:dyDescent="0.25">
      <c r="A84" s="35"/>
      <c r="B84" s="35"/>
      <c r="C84" s="35">
        <v>0</v>
      </c>
      <c r="D84" s="35">
        <v>0</v>
      </c>
      <c r="E84" s="105">
        <v>0</v>
      </c>
      <c r="F84" s="35">
        <v>0</v>
      </c>
      <c r="G84" s="35">
        <v>0</v>
      </c>
      <c r="H84" s="32">
        <v>0</v>
      </c>
      <c r="I84" s="39"/>
      <c r="J84" s="39"/>
      <c r="K84" s="32">
        <v>0</v>
      </c>
      <c r="L84" s="39"/>
      <c r="M84" s="39"/>
      <c r="N84" s="32">
        <f t="shared" si="3"/>
        <v>0</v>
      </c>
      <c r="O84" s="32">
        <f t="shared" si="3"/>
        <v>0</v>
      </c>
      <c r="P84" s="32">
        <f t="shared" si="3"/>
        <v>0</v>
      </c>
      <c r="Q84" s="32"/>
      <c r="R84" s="32"/>
      <c r="S84" s="32">
        <f t="shared" si="4"/>
        <v>0</v>
      </c>
      <c r="T84" s="33" t="s">
        <v>3917</v>
      </c>
      <c r="U84" s="33" t="s">
        <v>1780</v>
      </c>
      <c r="V84" s="33">
        <v>1</v>
      </c>
      <c r="W84" s="36"/>
      <c r="X84" s="36"/>
      <c r="Y84" s="36"/>
      <c r="Z84" s="36"/>
      <c r="AA84" s="35">
        <v>300</v>
      </c>
      <c r="AB84" s="36"/>
      <c r="AC84" s="36"/>
      <c r="AD84" s="36"/>
      <c r="AE84" s="36">
        <v>0</v>
      </c>
      <c r="AF84" s="36">
        <v>0</v>
      </c>
      <c r="AG84" s="36" t="s">
        <v>179</v>
      </c>
      <c r="AH84" s="36" t="s">
        <v>179</v>
      </c>
      <c r="AI84" s="36" t="s">
        <v>179</v>
      </c>
      <c r="AJ84" s="36" t="s">
        <v>179</v>
      </c>
      <c r="AK84" s="36" t="s">
        <v>179</v>
      </c>
      <c r="AL84" s="36" t="s">
        <v>179</v>
      </c>
      <c r="AM84" s="36" t="s">
        <v>179</v>
      </c>
      <c r="AN84" s="36" t="s">
        <v>179</v>
      </c>
      <c r="AO84" s="36" t="s">
        <v>179</v>
      </c>
      <c r="AP84" s="36" t="s">
        <v>179</v>
      </c>
    </row>
    <row r="85" spans="1:42" ht="108" x14ac:dyDescent="0.25">
      <c r="A85" s="620" t="s">
        <v>3895</v>
      </c>
      <c r="B85" s="620" t="s">
        <v>3896</v>
      </c>
      <c r="C85" s="35" t="s">
        <v>3918</v>
      </c>
      <c r="D85" s="35">
        <v>264220000</v>
      </c>
      <c r="E85" s="105" t="s">
        <v>3919</v>
      </c>
      <c r="F85" s="35" t="s">
        <v>3920</v>
      </c>
      <c r="G85" s="35" t="s">
        <v>3921</v>
      </c>
      <c r="H85" s="32">
        <v>500000000</v>
      </c>
      <c r="I85" s="39"/>
      <c r="J85" s="39"/>
      <c r="K85" s="32">
        <v>0</v>
      </c>
      <c r="L85" s="39"/>
      <c r="M85" s="39"/>
      <c r="N85" s="32">
        <f t="shared" si="3"/>
        <v>500000000</v>
      </c>
      <c r="O85" s="32">
        <f t="shared" si="3"/>
        <v>0</v>
      </c>
      <c r="P85" s="32">
        <f t="shared" si="3"/>
        <v>0</v>
      </c>
      <c r="Q85" s="32"/>
      <c r="R85" s="32"/>
      <c r="S85" s="32">
        <f t="shared" si="4"/>
        <v>0</v>
      </c>
      <c r="T85" s="33">
        <v>0</v>
      </c>
      <c r="U85" s="33">
        <v>0</v>
      </c>
      <c r="V85" s="33">
        <v>0</v>
      </c>
      <c r="W85" s="36"/>
      <c r="X85" s="36"/>
      <c r="Y85" s="36"/>
      <c r="Z85" s="36"/>
      <c r="AA85" s="35">
        <v>0</v>
      </c>
      <c r="AB85" s="36"/>
      <c r="AC85" s="36"/>
      <c r="AD85" s="36"/>
      <c r="AE85" s="36">
        <v>0</v>
      </c>
      <c r="AF85" s="36">
        <v>0</v>
      </c>
      <c r="AG85" s="36">
        <v>0</v>
      </c>
      <c r="AH85" s="36">
        <v>0</v>
      </c>
      <c r="AI85" s="36">
        <v>0</v>
      </c>
      <c r="AJ85" s="36">
        <v>0</v>
      </c>
      <c r="AK85" s="36">
        <v>0</v>
      </c>
      <c r="AL85" s="36">
        <v>0</v>
      </c>
      <c r="AM85" s="36">
        <v>0</v>
      </c>
      <c r="AN85" s="36">
        <v>0</v>
      </c>
      <c r="AO85" s="36">
        <v>0</v>
      </c>
      <c r="AP85" s="36">
        <v>0</v>
      </c>
    </row>
    <row r="86" spans="1:42" ht="84" x14ac:dyDescent="0.25">
      <c r="A86" s="35"/>
      <c r="B86" s="35"/>
      <c r="C86" s="35">
        <v>0</v>
      </c>
      <c r="D86" s="35">
        <v>0</v>
      </c>
      <c r="E86" s="105">
        <v>0</v>
      </c>
      <c r="F86" s="35">
        <v>0</v>
      </c>
      <c r="G86" s="35">
        <v>0</v>
      </c>
      <c r="H86" s="32">
        <v>0</v>
      </c>
      <c r="I86" s="39"/>
      <c r="J86" s="39"/>
      <c r="K86" s="32">
        <v>0</v>
      </c>
      <c r="L86" s="39"/>
      <c r="M86" s="39"/>
      <c r="N86" s="32">
        <f t="shared" si="3"/>
        <v>0</v>
      </c>
      <c r="O86" s="32">
        <f t="shared" si="3"/>
        <v>0</v>
      </c>
      <c r="P86" s="32">
        <f t="shared" si="3"/>
        <v>0</v>
      </c>
      <c r="Q86" s="32"/>
      <c r="R86" s="32"/>
      <c r="S86" s="32">
        <f t="shared" si="4"/>
        <v>0</v>
      </c>
      <c r="T86" s="33" t="s">
        <v>3922</v>
      </c>
      <c r="U86" s="33" t="s">
        <v>1243</v>
      </c>
      <c r="V86" s="33">
        <v>100</v>
      </c>
      <c r="W86" s="36"/>
      <c r="X86" s="36"/>
      <c r="Y86" s="36"/>
      <c r="Z86" s="36"/>
      <c r="AA86" s="35">
        <v>365</v>
      </c>
      <c r="AB86" s="36"/>
      <c r="AC86" s="36"/>
      <c r="AD86" s="36"/>
      <c r="AE86" s="36" t="s">
        <v>179</v>
      </c>
      <c r="AF86" s="36" t="s">
        <v>179</v>
      </c>
      <c r="AG86" s="36" t="s">
        <v>179</v>
      </c>
      <c r="AH86" s="36" t="s">
        <v>179</v>
      </c>
      <c r="AI86" s="36" t="s">
        <v>179</v>
      </c>
      <c r="AJ86" s="36" t="s">
        <v>179</v>
      </c>
      <c r="AK86" s="36" t="s">
        <v>179</v>
      </c>
      <c r="AL86" s="36" t="s">
        <v>179</v>
      </c>
      <c r="AM86" s="36" t="s">
        <v>179</v>
      </c>
      <c r="AN86" s="36" t="s">
        <v>179</v>
      </c>
      <c r="AO86" s="36" t="s">
        <v>179</v>
      </c>
      <c r="AP86" s="36" t="s">
        <v>179</v>
      </c>
    </row>
    <row r="87" spans="1:42" ht="60" x14ac:dyDescent="0.25">
      <c r="A87" s="35"/>
      <c r="B87" s="35"/>
      <c r="C87" s="35">
        <v>0</v>
      </c>
      <c r="D87" s="35">
        <v>0</v>
      </c>
      <c r="E87" s="105">
        <v>0</v>
      </c>
      <c r="F87" s="35">
        <v>0</v>
      </c>
      <c r="G87" s="35">
        <v>0</v>
      </c>
      <c r="H87" s="32">
        <v>0</v>
      </c>
      <c r="I87" s="39"/>
      <c r="J87" s="39"/>
      <c r="K87" s="32">
        <v>0</v>
      </c>
      <c r="L87" s="39"/>
      <c r="M87" s="39"/>
      <c r="N87" s="32">
        <f t="shared" si="3"/>
        <v>0</v>
      </c>
      <c r="O87" s="32">
        <f t="shared" si="3"/>
        <v>0</v>
      </c>
      <c r="P87" s="32">
        <f t="shared" si="3"/>
        <v>0</v>
      </c>
      <c r="Q87" s="32"/>
      <c r="R87" s="32"/>
      <c r="S87" s="32">
        <f t="shared" si="4"/>
        <v>0</v>
      </c>
      <c r="T87" s="33" t="s">
        <v>3923</v>
      </c>
      <c r="U87" s="33" t="s">
        <v>1780</v>
      </c>
      <c r="V87" s="33">
        <v>1</v>
      </c>
      <c r="W87" s="36"/>
      <c r="X87" s="36"/>
      <c r="Y87" s="36"/>
      <c r="Z87" s="36"/>
      <c r="AA87" s="35">
        <v>365</v>
      </c>
      <c r="AB87" s="36"/>
      <c r="AC87" s="36"/>
      <c r="AD87" s="36"/>
      <c r="AE87" s="36" t="s">
        <v>179</v>
      </c>
      <c r="AF87" s="36" t="s">
        <v>179</v>
      </c>
      <c r="AG87" s="36" t="s">
        <v>179</v>
      </c>
      <c r="AH87" s="36" t="s">
        <v>179</v>
      </c>
      <c r="AI87" s="36" t="s">
        <v>179</v>
      </c>
      <c r="AJ87" s="36" t="s">
        <v>179</v>
      </c>
      <c r="AK87" s="36" t="s">
        <v>179</v>
      </c>
      <c r="AL87" s="36" t="s">
        <v>179</v>
      </c>
      <c r="AM87" s="36" t="s">
        <v>179</v>
      </c>
      <c r="AN87" s="36" t="s">
        <v>179</v>
      </c>
      <c r="AO87" s="36" t="s">
        <v>179</v>
      </c>
      <c r="AP87" s="36" t="s">
        <v>179</v>
      </c>
    </row>
    <row r="88" spans="1:42" ht="72" x14ac:dyDescent="0.25">
      <c r="A88" s="35"/>
      <c r="B88" s="35"/>
      <c r="C88" s="35">
        <v>0</v>
      </c>
      <c r="D88" s="35">
        <v>0</v>
      </c>
      <c r="E88" s="105">
        <v>0</v>
      </c>
      <c r="F88" s="35">
        <v>0</v>
      </c>
      <c r="G88" s="35">
        <v>0</v>
      </c>
      <c r="H88" s="32">
        <v>0</v>
      </c>
      <c r="I88" s="39"/>
      <c r="J88" s="39"/>
      <c r="K88" s="32">
        <v>0</v>
      </c>
      <c r="L88" s="39"/>
      <c r="M88" s="39"/>
      <c r="N88" s="32">
        <f t="shared" si="3"/>
        <v>0</v>
      </c>
      <c r="O88" s="32">
        <f t="shared" si="3"/>
        <v>0</v>
      </c>
      <c r="P88" s="32">
        <f t="shared" si="3"/>
        <v>0</v>
      </c>
      <c r="Q88" s="32"/>
      <c r="R88" s="32"/>
      <c r="S88" s="32">
        <f t="shared" si="4"/>
        <v>0</v>
      </c>
      <c r="T88" s="33" t="s">
        <v>3924</v>
      </c>
      <c r="U88" s="33" t="s">
        <v>1780</v>
      </c>
      <c r="V88" s="33">
        <v>1</v>
      </c>
      <c r="W88" s="36"/>
      <c r="X88" s="36"/>
      <c r="Y88" s="36"/>
      <c r="Z88" s="36"/>
      <c r="AA88" s="35">
        <v>270</v>
      </c>
      <c r="AB88" s="36"/>
      <c r="AC88" s="36"/>
      <c r="AD88" s="36"/>
      <c r="AE88" s="36">
        <v>0</v>
      </c>
      <c r="AF88" s="36" t="s">
        <v>179</v>
      </c>
      <c r="AG88" s="36" t="s">
        <v>179</v>
      </c>
      <c r="AH88" s="36" t="s">
        <v>179</v>
      </c>
      <c r="AI88" s="36" t="s">
        <v>179</v>
      </c>
      <c r="AJ88" s="36" t="s">
        <v>179</v>
      </c>
      <c r="AK88" s="36" t="s">
        <v>179</v>
      </c>
      <c r="AL88" s="36" t="s">
        <v>179</v>
      </c>
      <c r="AM88" s="36" t="s">
        <v>179</v>
      </c>
      <c r="AN88" s="36" t="s">
        <v>179</v>
      </c>
      <c r="AO88" s="36">
        <v>0</v>
      </c>
      <c r="AP88" s="36">
        <v>0</v>
      </c>
    </row>
    <row r="89" spans="1:42" ht="120" x14ac:dyDescent="0.25">
      <c r="A89" s="620" t="s">
        <v>3925</v>
      </c>
      <c r="B89" s="620" t="s">
        <v>3926</v>
      </c>
      <c r="C89" s="35" t="s">
        <v>3927</v>
      </c>
      <c r="D89" s="35">
        <v>272110000</v>
      </c>
      <c r="E89" s="105" t="s">
        <v>3928</v>
      </c>
      <c r="F89" s="35" t="s">
        <v>3929</v>
      </c>
      <c r="G89" s="35" t="s">
        <v>3930</v>
      </c>
      <c r="H89" s="32">
        <v>2350000000</v>
      </c>
      <c r="I89" s="39">
        <v>-2350000000</v>
      </c>
      <c r="J89" s="39"/>
      <c r="K89" s="32">
        <v>0</v>
      </c>
      <c r="L89" s="39"/>
      <c r="M89" s="39"/>
      <c r="N89" s="32">
        <f t="shared" si="3"/>
        <v>2350000000</v>
      </c>
      <c r="O89" s="32">
        <f t="shared" si="3"/>
        <v>-2350000000</v>
      </c>
      <c r="P89" s="32">
        <f t="shared" si="3"/>
        <v>0</v>
      </c>
      <c r="Q89" s="32"/>
      <c r="R89" s="32"/>
      <c r="S89" s="32">
        <f t="shared" si="4"/>
        <v>0</v>
      </c>
      <c r="T89" s="33">
        <v>0</v>
      </c>
      <c r="U89" s="33">
        <v>0</v>
      </c>
      <c r="V89" s="33">
        <v>0</v>
      </c>
      <c r="W89" s="36"/>
      <c r="X89" s="36"/>
      <c r="Y89" s="36"/>
      <c r="Z89" s="36"/>
      <c r="AA89" s="35">
        <v>0</v>
      </c>
      <c r="AB89" s="36"/>
      <c r="AC89" s="36"/>
      <c r="AD89" s="36"/>
      <c r="AE89" s="36">
        <v>0</v>
      </c>
      <c r="AF89" s="36">
        <v>0</v>
      </c>
      <c r="AG89" s="36">
        <v>0</v>
      </c>
      <c r="AH89" s="36">
        <v>0</v>
      </c>
      <c r="AI89" s="36">
        <v>0</v>
      </c>
      <c r="AJ89" s="36">
        <v>0</v>
      </c>
      <c r="AK89" s="36">
        <v>0</v>
      </c>
      <c r="AL89" s="36">
        <v>0</v>
      </c>
      <c r="AM89" s="36">
        <v>0</v>
      </c>
      <c r="AN89" s="36">
        <v>0</v>
      </c>
      <c r="AO89" s="36">
        <v>0</v>
      </c>
      <c r="AP89" s="36">
        <v>0</v>
      </c>
    </row>
    <row r="90" spans="1:42" ht="60" x14ac:dyDescent="0.25">
      <c r="A90" s="35"/>
      <c r="B90" s="35"/>
      <c r="C90" s="35">
        <v>0</v>
      </c>
      <c r="D90" s="35">
        <v>0</v>
      </c>
      <c r="E90" s="105">
        <v>0</v>
      </c>
      <c r="F90" s="35">
        <v>0</v>
      </c>
      <c r="G90" s="35">
        <v>0</v>
      </c>
      <c r="H90" s="32">
        <v>0</v>
      </c>
      <c r="I90" s="39"/>
      <c r="J90" s="39"/>
      <c r="K90" s="32">
        <v>0</v>
      </c>
      <c r="L90" s="39"/>
      <c r="M90" s="39"/>
      <c r="N90" s="32">
        <f t="shared" si="3"/>
        <v>0</v>
      </c>
      <c r="O90" s="32">
        <f t="shared" si="3"/>
        <v>0</v>
      </c>
      <c r="P90" s="32">
        <f t="shared" si="3"/>
        <v>0</v>
      </c>
      <c r="Q90" s="32"/>
      <c r="R90" s="32"/>
      <c r="S90" s="32">
        <f t="shared" si="4"/>
        <v>0</v>
      </c>
      <c r="T90" s="33" t="s">
        <v>3931</v>
      </c>
      <c r="U90" s="33" t="s">
        <v>1780</v>
      </c>
      <c r="V90" s="33">
        <v>1</v>
      </c>
      <c r="W90" s="36"/>
      <c r="X90" s="36"/>
      <c r="Y90" s="36"/>
      <c r="Z90" s="36"/>
      <c r="AA90" s="35">
        <v>30</v>
      </c>
      <c r="AB90" s="36"/>
      <c r="AC90" s="36"/>
      <c r="AD90" s="36"/>
      <c r="AE90" s="36">
        <v>0</v>
      </c>
      <c r="AF90" s="36">
        <v>0</v>
      </c>
      <c r="AG90" s="36">
        <v>0</v>
      </c>
      <c r="AH90" s="36">
        <v>0</v>
      </c>
      <c r="AI90" s="36">
        <v>0</v>
      </c>
      <c r="AJ90" s="36">
        <v>0</v>
      </c>
      <c r="AK90" s="36">
        <v>0</v>
      </c>
      <c r="AL90" s="36">
        <v>0</v>
      </c>
      <c r="AM90" s="36">
        <v>0</v>
      </c>
      <c r="AN90" s="36">
        <v>0</v>
      </c>
      <c r="AO90" s="36" t="s">
        <v>192</v>
      </c>
      <c r="AP90" s="36">
        <v>0</v>
      </c>
    </row>
    <row r="91" spans="1:42" ht="120" x14ac:dyDescent="0.25">
      <c r="A91" s="620" t="s">
        <v>3925</v>
      </c>
      <c r="B91" s="620" t="s">
        <v>3926</v>
      </c>
      <c r="C91" s="35" t="s">
        <v>3927</v>
      </c>
      <c r="D91" s="35">
        <v>272120000</v>
      </c>
      <c r="E91" s="105" t="s">
        <v>3932</v>
      </c>
      <c r="F91" s="35" t="s">
        <v>3933</v>
      </c>
      <c r="G91" s="35" t="s">
        <v>3934</v>
      </c>
      <c r="H91" s="32">
        <v>100000000</v>
      </c>
      <c r="I91" s="39"/>
      <c r="J91" s="39"/>
      <c r="K91" s="32">
        <v>0</v>
      </c>
      <c r="L91" s="39"/>
      <c r="M91" s="39"/>
      <c r="N91" s="32">
        <f t="shared" si="3"/>
        <v>100000000</v>
      </c>
      <c r="O91" s="32">
        <f t="shared" si="3"/>
        <v>0</v>
      </c>
      <c r="P91" s="32">
        <f t="shared" si="3"/>
        <v>0</v>
      </c>
      <c r="Q91" s="32"/>
      <c r="R91" s="32"/>
      <c r="S91" s="32">
        <f t="shared" si="4"/>
        <v>0</v>
      </c>
      <c r="T91" s="33">
        <v>0</v>
      </c>
      <c r="U91" s="33">
        <v>0</v>
      </c>
      <c r="V91" s="33">
        <v>0</v>
      </c>
      <c r="W91" s="36"/>
      <c r="X91" s="36"/>
      <c r="Y91" s="36"/>
      <c r="Z91" s="36"/>
      <c r="AA91" s="35">
        <v>0</v>
      </c>
      <c r="AB91" s="36"/>
      <c r="AC91" s="36"/>
      <c r="AD91" s="36"/>
      <c r="AE91" s="36">
        <v>0</v>
      </c>
      <c r="AF91" s="36">
        <v>0</v>
      </c>
      <c r="AG91" s="36">
        <v>0</v>
      </c>
      <c r="AH91" s="36">
        <v>0</v>
      </c>
      <c r="AI91" s="36">
        <v>0</v>
      </c>
      <c r="AJ91" s="36">
        <v>0</v>
      </c>
      <c r="AK91" s="36">
        <v>0</v>
      </c>
      <c r="AL91" s="36">
        <v>0</v>
      </c>
      <c r="AM91" s="36">
        <v>0</v>
      </c>
      <c r="AN91" s="36">
        <v>0</v>
      </c>
      <c r="AO91" s="36">
        <v>0</v>
      </c>
      <c r="AP91" s="36">
        <v>0</v>
      </c>
    </row>
    <row r="92" spans="1:42" ht="72" x14ac:dyDescent="0.25">
      <c r="A92" s="35"/>
      <c r="B92" s="35"/>
      <c r="C92" s="35">
        <v>0</v>
      </c>
      <c r="D92" s="35">
        <v>0</v>
      </c>
      <c r="E92" s="105">
        <v>0</v>
      </c>
      <c r="F92" s="35">
        <v>0</v>
      </c>
      <c r="G92" s="35">
        <v>0</v>
      </c>
      <c r="H92" s="32">
        <v>0</v>
      </c>
      <c r="I92" s="39"/>
      <c r="J92" s="39"/>
      <c r="K92" s="32">
        <v>0</v>
      </c>
      <c r="L92" s="39"/>
      <c r="M92" s="39"/>
      <c r="N92" s="32">
        <f t="shared" si="3"/>
        <v>0</v>
      </c>
      <c r="O92" s="32">
        <f t="shared" si="3"/>
        <v>0</v>
      </c>
      <c r="P92" s="32">
        <f t="shared" si="3"/>
        <v>0</v>
      </c>
      <c r="Q92" s="32"/>
      <c r="R92" s="32"/>
      <c r="S92" s="32">
        <f t="shared" si="4"/>
        <v>0</v>
      </c>
      <c r="T92" s="33" t="s">
        <v>3935</v>
      </c>
      <c r="U92" s="33" t="s">
        <v>1780</v>
      </c>
      <c r="V92" s="33">
        <v>1</v>
      </c>
      <c r="W92" s="36"/>
      <c r="X92" s="36"/>
      <c r="Y92" s="36"/>
      <c r="Z92" s="36"/>
      <c r="AA92" s="35">
        <v>180</v>
      </c>
      <c r="AB92" s="36"/>
      <c r="AC92" s="36"/>
      <c r="AD92" s="36"/>
      <c r="AE92" s="36">
        <v>0</v>
      </c>
      <c r="AF92" s="36">
        <v>0</v>
      </c>
      <c r="AG92" s="36">
        <v>0</v>
      </c>
      <c r="AH92" s="36">
        <v>0</v>
      </c>
      <c r="AI92" s="36" t="s">
        <v>192</v>
      </c>
      <c r="AJ92" s="36" t="s">
        <v>192</v>
      </c>
      <c r="AK92" s="36" t="s">
        <v>192</v>
      </c>
      <c r="AL92" s="36" t="s">
        <v>192</v>
      </c>
      <c r="AM92" s="36" t="s">
        <v>192</v>
      </c>
      <c r="AN92" s="36" t="s">
        <v>192</v>
      </c>
      <c r="AO92" s="36">
        <v>0</v>
      </c>
      <c r="AP92" s="36">
        <v>0</v>
      </c>
    </row>
    <row r="93" spans="1:42" ht="72" x14ac:dyDescent="0.25">
      <c r="A93" s="620" t="s">
        <v>3925</v>
      </c>
      <c r="B93" s="620" t="s">
        <v>3926</v>
      </c>
      <c r="C93" s="35" t="s">
        <v>3936</v>
      </c>
      <c r="D93" s="35">
        <v>272210000</v>
      </c>
      <c r="E93" s="105" t="s">
        <v>1997</v>
      </c>
      <c r="F93" s="35" t="s">
        <v>3937</v>
      </c>
      <c r="G93" s="35" t="s">
        <v>3938</v>
      </c>
      <c r="H93" s="32">
        <v>100000000</v>
      </c>
      <c r="I93" s="39"/>
      <c r="J93" s="39"/>
      <c r="K93" s="32">
        <v>0</v>
      </c>
      <c r="L93" s="39"/>
      <c r="M93" s="39"/>
      <c r="N93" s="32">
        <f t="shared" si="3"/>
        <v>100000000</v>
      </c>
      <c r="O93" s="32">
        <f t="shared" si="3"/>
        <v>0</v>
      </c>
      <c r="P93" s="32">
        <f t="shared" si="3"/>
        <v>0</v>
      </c>
      <c r="Q93" s="32"/>
      <c r="R93" s="32"/>
      <c r="S93" s="32">
        <f t="shared" si="4"/>
        <v>0</v>
      </c>
      <c r="T93" s="33">
        <v>0</v>
      </c>
      <c r="U93" s="33">
        <v>0</v>
      </c>
      <c r="V93" s="33">
        <v>0</v>
      </c>
      <c r="W93" s="36"/>
      <c r="X93" s="36"/>
      <c r="Y93" s="36"/>
      <c r="Z93" s="36"/>
      <c r="AA93" s="35">
        <v>0</v>
      </c>
      <c r="AB93" s="36"/>
      <c r="AC93" s="36"/>
      <c r="AD93" s="36"/>
      <c r="AE93" s="36">
        <v>0</v>
      </c>
      <c r="AF93" s="36">
        <v>0</v>
      </c>
      <c r="AG93" s="36">
        <v>0</v>
      </c>
      <c r="AH93" s="36">
        <v>0</v>
      </c>
      <c r="AI93" s="36">
        <v>0</v>
      </c>
      <c r="AJ93" s="36">
        <v>0</v>
      </c>
      <c r="AK93" s="36">
        <v>0</v>
      </c>
      <c r="AL93" s="36">
        <v>0</v>
      </c>
      <c r="AM93" s="36">
        <v>0</v>
      </c>
      <c r="AN93" s="36">
        <v>0</v>
      </c>
      <c r="AO93" s="36">
        <v>0</v>
      </c>
      <c r="AP93" s="36">
        <v>0</v>
      </c>
    </row>
    <row r="94" spans="1:42" ht="48" x14ac:dyDescent="0.25">
      <c r="A94" s="35"/>
      <c r="B94" s="35"/>
      <c r="C94" s="35">
        <v>0</v>
      </c>
      <c r="D94" s="35">
        <v>0</v>
      </c>
      <c r="E94" s="105">
        <v>0</v>
      </c>
      <c r="F94" s="35">
        <v>0</v>
      </c>
      <c r="G94" s="35">
        <v>0</v>
      </c>
      <c r="H94" s="32">
        <v>0</v>
      </c>
      <c r="I94" s="39"/>
      <c r="J94" s="39"/>
      <c r="K94" s="32">
        <v>0</v>
      </c>
      <c r="L94" s="39"/>
      <c r="M94" s="39"/>
      <c r="N94" s="32">
        <f t="shared" si="3"/>
        <v>0</v>
      </c>
      <c r="O94" s="32">
        <f t="shared" si="3"/>
        <v>0</v>
      </c>
      <c r="P94" s="32">
        <f t="shared" si="3"/>
        <v>0</v>
      </c>
      <c r="Q94" s="32"/>
      <c r="R94" s="32"/>
      <c r="S94" s="32">
        <f t="shared" si="4"/>
        <v>0</v>
      </c>
      <c r="T94" s="33" t="s">
        <v>3939</v>
      </c>
      <c r="U94" s="33" t="s">
        <v>1780</v>
      </c>
      <c r="V94" s="33">
        <v>1</v>
      </c>
      <c r="W94" s="36"/>
      <c r="X94" s="36"/>
      <c r="Y94" s="36">
        <v>0.8</v>
      </c>
      <c r="Z94" s="36"/>
      <c r="AA94" s="35">
        <v>95</v>
      </c>
      <c r="AB94" s="36"/>
      <c r="AC94" s="36"/>
      <c r="AD94" s="36"/>
      <c r="AE94" s="36">
        <v>0</v>
      </c>
      <c r="AF94" s="36">
        <v>0</v>
      </c>
      <c r="AG94" s="36">
        <v>0</v>
      </c>
      <c r="AH94" s="36" t="s">
        <v>192</v>
      </c>
      <c r="AI94" s="36" t="s">
        <v>192</v>
      </c>
      <c r="AJ94" s="36" t="s">
        <v>192</v>
      </c>
      <c r="AK94" s="36" t="s">
        <v>192</v>
      </c>
      <c r="AL94" s="36" t="s">
        <v>192</v>
      </c>
      <c r="AM94" s="36" t="s">
        <v>192</v>
      </c>
      <c r="AN94" s="36">
        <v>0</v>
      </c>
      <c r="AO94" s="36">
        <v>0</v>
      </c>
      <c r="AP94" s="36">
        <v>0</v>
      </c>
    </row>
    <row r="95" spans="1:42" ht="84" x14ac:dyDescent="0.25">
      <c r="A95" s="620" t="s">
        <v>3925</v>
      </c>
      <c r="B95" s="620" t="s">
        <v>3926</v>
      </c>
      <c r="C95" s="35" t="s">
        <v>3940</v>
      </c>
      <c r="D95" s="35">
        <v>272410000</v>
      </c>
      <c r="E95" s="105" t="s">
        <v>3941</v>
      </c>
      <c r="F95" s="35" t="s">
        <v>3942</v>
      </c>
      <c r="G95" s="35" t="s">
        <v>3943</v>
      </c>
      <c r="H95" s="32">
        <v>200000000</v>
      </c>
      <c r="I95" s="39"/>
      <c r="J95" s="39"/>
      <c r="K95" s="32">
        <v>0</v>
      </c>
      <c r="L95" s="39"/>
      <c r="M95" s="39"/>
      <c r="N95" s="32">
        <f t="shared" si="3"/>
        <v>200000000</v>
      </c>
      <c r="O95" s="32">
        <f t="shared" si="3"/>
        <v>0</v>
      </c>
      <c r="P95" s="32">
        <f t="shared" si="3"/>
        <v>0</v>
      </c>
      <c r="Q95" s="32"/>
      <c r="R95" s="32"/>
      <c r="S95" s="32">
        <f t="shared" si="4"/>
        <v>0</v>
      </c>
      <c r="T95" s="33">
        <v>0</v>
      </c>
      <c r="U95" s="33">
        <v>0</v>
      </c>
      <c r="V95" s="33">
        <v>0</v>
      </c>
      <c r="W95" s="36"/>
      <c r="X95" s="36"/>
      <c r="Y95" s="36"/>
      <c r="Z95" s="36"/>
      <c r="AA95" s="35">
        <v>0</v>
      </c>
      <c r="AB95" s="36"/>
      <c r="AC95" s="36"/>
      <c r="AD95" s="116" t="s">
        <v>3944</v>
      </c>
      <c r="AE95" s="36">
        <v>0</v>
      </c>
      <c r="AF95" s="36">
        <v>0</v>
      </c>
      <c r="AG95" s="36">
        <v>0</v>
      </c>
      <c r="AH95" s="36">
        <v>0</v>
      </c>
      <c r="AI95" s="36">
        <v>0</v>
      </c>
      <c r="AJ95" s="36">
        <v>0</v>
      </c>
      <c r="AK95" s="36">
        <v>0</v>
      </c>
      <c r="AL95" s="36">
        <v>0</v>
      </c>
      <c r="AM95" s="36">
        <v>0</v>
      </c>
      <c r="AN95" s="36">
        <v>0</v>
      </c>
      <c r="AO95" s="36">
        <v>0</v>
      </c>
      <c r="AP95" s="36">
        <v>0</v>
      </c>
    </row>
    <row r="96" spans="1:42" ht="48" x14ac:dyDescent="0.25">
      <c r="A96" s="35"/>
      <c r="B96" s="35"/>
      <c r="C96" s="35">
        <v>0</v>
      </c>
      <c r="D96" s="35">
        <v>0</v>
      </c>
      <c r="E96" s="105">
        <v>0</v>
      </c>
      <c r="F96" s="35">
        <v>0</v>
      </c>
      <c r="G96" s="35">
        <v>0</v>
      </c>
      <c r="H96" s="32">
        <v>0</v>
      </c>
      <c r="I96" s="39"/>
      <c r="J96" s="39"/>
      <c r="K96" s="32">
        <v>0</v>
      </c>
      <c r="L96" s="39"/>
      <c r="M96" s="39"/>
      <c r="N96" s="32">
        <f t="shared" si="3"/>
        <v>0</v>
      </c>
      <c r="O96" s="32">
        <f t="shared" si="3"/>
        <v>0</v>
      </c>
      <c r="P96" s="32">
        <f t="shared" si="3"/>
        <v>0</v>
      </c>
      <c r="Q96" s="32"/>
      <c r="R96" s="32"/>
      <c r="S96" s="32">
        <f t="shared" si="4"/>
        <v>0</v>
      </c>
      <c r="T96" s="33" t="s">
        <v>3945</v>
      </c>
      <c r="U96" s="33" t="s">
        <v>1780</v>
      </c>
      <c r="V96" s="33">
        <v>1</v>
      </c>
      <c r="W96" s="36"/>
      <c r="X96" s="36"/>
      <c r="Y96" s="36"/>
      <c r="Z96" s="36"/>
      <c r="AA96" s="35">
        <v>30</v>
      </c>
      <c r="AB96" s="36"/>
      <c r="AC96" s="36"/>
      <c r="AD96" s="36"/>
      <c r="AE96" s="36">
        <v>0</v>
      </c>
      <c r="AF96" s="36" t="s">
        <v>192</v>
      </c>
      <c r="AG96" s="36" t="s">
        <v>192</v>
      </c>
      <c r="AH96" s="36">
        <v>0</v>
      </c>
      <c r="AI96" s="36">
        <v>0</v>
      </c>
      <c r="AJ96" s="36">
        <v>0</v>
      </c>
      <c r="AK96" s="36">
        <v>0</v>
      </c>
      <c r="AL96" s="36">
        <v>0</v>
      </c>
      <c r="AM96" s="36">
        <v>0</v>
      </c>
      <c r="AN96" s="36">
        <v>0</v>
      </c>
      <c r="AO96" s="36">
        <v>0</v>
      </c>
      <c r="AP96" s="36">
        <v>0</v>
      </c>
    </row>
    <row r="97" spans="1:42" ht="36" x14ac:dyDescent="0.25">
      <c r="A97" s="35"/>
      <c r="B97" s="35"/>
      <c r="C97" s="35">
        <v>0</v>
      </c>
      <c r="D97" s="35">
        <v>0</v>
      </c>
      <c r="E97" s="105">
        <v>0</v>
      </c>
      <c r="F97" s="35">
        <v>0</v>
      </c>
      <c r="G97" s="35">
        <v>0</v>
      </c>
      <c r="H97" s="32">
        <v>0</v>
      </c>
      <c r="I97" s="39"/>
      <c r="J97" s="39"/>
      <c r="K97" s="32">
        <v>0</v>
      </c>
      <c r="L97" s="39"/>
      <c r="M97" s="39"/>
      <c r="N97" s="32">
        <f t="shared" si="3"/>
        <v>0</v>
      </c>
      <c r="O97" s="32">
        <f t="shared" si="3"/>
        <v>0</v>
      </c>
      <c r="P97" s="32">
        <f t="shared" si="3"/>
        <v>0</v>
      </c>
      <c r="Q97" s="32"/>
      <c r="R97" s="32"/>
      <c r="S97" s="32">
        <f t="shared" si="4"/>
        <v>0</v>
      </c>
      <c r="T97" s="33" t="s">
        <v>3946</v>
      </c>
      <c r="U97" s="33" t="s">
        <v>1780</v>
      </c>
      <c r="V97" s="33">
        <v>1</v>
      </c>
      <c r="W97" s="36"/>
      <c r="X97" s="36"/>
      <c r="Y97" s="36"/>
      <c r="Z97" s="36"/>
      <c r="AA97" s="35">
        <v>60</v>
      </c>
      <c r="AB97" s="36"/>
      <c r="AC97" s="36"/>
      <c r="AD97" s="36"/>
      <c r="AE97" s="36">
        <v>0</v>
      </c>
      <c r="AF97" s="36">
        <v>0</v>
      </c>
      <c r="AG97" s="36" t="s">
        <v>192</v>
      </c>
      <c r="AH97" s="36" t="s">
        <v>192</v>
      </c>
      <c r="AI97" s="36" t="s">
        <v>192</v>
      </c>
      <c r="AJ97" s="36">
        <v>0</v>
      </c>
      <c r="AK97" s="36">
        <v>0</v>
      </c>
      <c r="AL97" s="36">
        <v>0</v>
      </c>
      <c r="AM97" s="36">
        <v>0</v>
      </c>
      <c r="AN97" s="36">
        <v>0</v>
      </c>
      <c r="AO97" s="36">
        <v>0</v>
      </c>
      <c r="AP97" s="36">
        <v>0</v>
      </c>
    </row>
    <row r="98" spans="1:42" ht="120" x14ac:dyDescent="0.25">
      <c r="A98" s="35"/>
      <c r="B98" s="35"/>
      <c r="C98" s="35">
        <v>0</v>
      </c>
      <c r="D98" s="35">
        <v>0</v>
      </c>
      <c r="E98" s="105">
        <v>0</v>
      </c>
      <c r="F98" s="35">
        <v>0</v>
      </c>
      <c r="G98" s="35">
        <v>0</v>
      </c>
      <c r="H98" s="32">
        <v>0</v>
      </c>
      <c r="I98" s="39"/>
      <c r="J98" s="39"/>
      <c r="K98" s="32">
        <v>0</v>
      </c>
      <c r="L98" s="39"/>
      <c r="M98" s="39"/>
      <c r="N98" s="32">
        <f t="shared" si="3"/>
        <v>0</v>
      </c>
      <c r="O98" s="32">
        <f t="shared" si="3"/>
        <v>0</v>
      </c>
      <c r="P98" s="32">
        <f t="shared" si="3"/>
        <v>0</v>
      </c>
      <c r="Q98" s="32"/>
      <c r="R98" s="32"/>
      <c r="S98" s="32">
        <f t="shared" si="4"/>
        <v>0</v>
      </c>
      <c r="T98" s="33" t="s">
        <v>3947</v>
      </c>
      <c r="U98" s="33" t="s">
        <v>1780</v>
      </c>
      <c r="V98" s="33">
        <v>1</v>
      </c>
      <c r="W98" s="36"/>
      <c r="X98" s="36"/>
      <c r="Y98" s="36"/>
      <c r="Z98" s="36"/>
      <c r="AA98" s="35">
        <v>150</v>
      </c>
      <c r="AB98" s="36"/>
      <c r="AC98" s="36"/>
      <c r="AD98" s="36"/>
      <c r="AE98" s="36">
        <v>0</v>
      </c>
      <c r="AF98" s="36">
        <v>0</v>
      </c>
      <c r="AG98" s="36">
        <v>0</v>
      </c>
      <c r="AH98" s="36">
        <v>0</v>
      </c>
      <c r="AI98" s="36">
        <v>0</v>
      </c>
      <c r="AJ98" s="36" t="s">
        <v>192</v>
      </c>
      <c r="AK98" s="36" t="s">
        <v>192</v>
      </c>
      <c r="AL98" s="36" t="s">
        <v>192</v>
      </c>
      <c r="AM98" s="36" t="s">
        <v>192</v>
      </c>
      <c r="AN98" s="36" t="s">
        <v>192</v>
      </c>
      <c r="AO98" s="36">
        <v>0</v>
      </c>
      <c r="AP98" s="36">
        <v>0</v>
      </c>
    </row>
    <row r="99" spans="1:42" ht="48" x14ac:dyDescent="0.25">
      <c r="A99" s="35"/>
      <c r="B99" s="35"/>
      <c r="C99" s="35">
        <v>0</v>
      </c>
      <c r="D99" s="35">
        <v>0</v>
      </c>
      <c r="E99" s="105">
        <v>0</v>
      </c>
      <c r="F99" s="35">
        <v>0</v>
      </c>
      <c r="G99" s="35">
        <v>0</v>
      </c>
      <c r="H99" s="32">
        <v>0</v>
      </c>
      <c r="I99" s="39"/>
      <c r="J99" s="39"/>
      <c r="K99" s="32">
        <v>0</v>
      </c>
      <c r="L99" s="39"/>
      <c r="M99" s="39"/>
      <c r="N99" s="32">
        <f t="shared" si="3"/>
        <v>0</v>
      </c>
      <c r="O99" s="32">
        <f t="shared" si="3"/>
        <v>0</v>
      </c>
      <c r="P99" s="32">
        <f t="shared" si="3"/>
        <v>0</v>
      </c>
      <c r="Q99" s="32"/>
      <c r="R99" s="32"/>
      <c r="S99" s="32">
        <f t="shared" si="4"/>
        <v>0</v>
      </c>
      <c r="T99" s="33" t="s">
        <v>3948</v>
      </c>
      <c r="U99" s="33" t="s">
        <v>1780</v>
      </c>
      <c r="V99" s="33">
        <v>1</v>
      </c>
      <c r="W99" s="36"/>
      <c r="X99" s="36"/>
      <c r="Y99" s="36"/>
      <c r="Z99" s="36"/>
      <c r="AA99" s="35">
        <v>120</v>
      </c>
      <c r="AB99" s="36"/>
      <c r="AC99" s="36"/>
      <c r="AD99" s="36"/>
      <c r="AE99" s="36">
        <v>0</v>
      </c>
      <c r="AF99" s="36">
        <v>0</v>
      </c>
      <c r="AG99" s="36">
        <v>0</v>
      </c>
      <c r="AH99" s="36">
        <v>0</v>
      </c>
      <c r="AI99" s="36">
        <v>0</v>
      </c>
      <c r="AJ99" s="36">
        <v>0</v>
      </c>
      <c r="AK99" s="36">
        <v>0</v>
      </c>
      <c r="AL99" s="36">
        <v>0</v>
      </c>
      <c r="AM99" s="36" t="s">
        <v>192</v>
      </c>
      <c r="AN99" s="36" t="s">
        <v>192</v>
      </c>
      <c r="AO99" s="36" t="s">
        <v>192</v>
      </c>
      <c r="AP99" s="36" t="s">
        <v>192</v>
      </c>
    </row>
    <row r="100" spans="1:42" ht="84" x14ac:dyDescent="0.25">
      <c r="A100" s="620" t="s">
        <v>3925</v>
      </c>
      <c r="B100" s="620" t="s">
        <v>3926</v>
      </c>
      <c r="C100" s="35" t="s">
        <v>3940</v>
      </c>
      <c r="D100" s="35">
        <v>272420000</v>
      </c>
      <c r="E100" s="105" t="s">
        <v>3949</v>
      </c>
      <c r="F100" s="35" t="s">
        <v>3950</v>
      </c>
      <c r="G100" s="35" t="s">
        <v>3951</v>
      </c>
      <c r="H100" s="32">
        <v>200000000</v>
      </c>
      <c r="I100" s="39"/>
      <c r="J100" s="39"/>
      <c r="K100" s="32">
        <v>0</v>
      </c>
      <c r="L100" s="39"/>
      <c r="M100" s="39"/>
      <c r="N100" s="32">
        <f t="shared" si="3"/>
        <v>200000000</v>
      </c>
      <c r="O100" s="32">
        <f t="shared" si="3"/>
        <v>0</v>
      </c>
      <c r="P100" s="32">
        <f t="shared" si="3"/>
        <v>0</v>
      </c>
      <c r="Q100" s="32"/>
      <c r="R100" s="32"/>
      <c r="S100" s="32">
        <f t="shared" si="4"/>
        <v>0</v>
      </c>
      <c r="T100" s="33">
        <v>0</v>
      </c>
      <c r="U100" s="33">
        <v>0</v>
      </c>
      <c r="V100" s="33">
        <v>0</v>
      </c>
      <c r="W100" s="36"/>
      <c r="X100" s="36"/>
      <c r="Y100" s="36"/>
      <c r="Z100" s="36"/>
      <c r="AA100" s="35">
        <v>0</v>
      </c>
      <c r="AB100" s="36"/>
      <c r="AC100" s="36"/>
      <c r="AD100" s="36"/>
      <c r="AE100" s="36">
        <v>0</v>
      </c>
      <c r="AF100" s="36">
        <v>0</v>
      </c>
      <c r="AG100" s="36">
        <v>0</v>
      </c>
      <c r="AH100" s="36">
        <v>0</v>
      </c>
      <c r="AI100" s="36">
        <v>0</v>
      </c>
      <c r="AJ100" s="36">
        <v>0</v>
      </c>
      <c r="AK100" s="36">
        <v>0</v>
      </c>
      <c r="AL100" s="36">
        <v>0</v>
      </c>
      <c r="AM100" s="36">
        <v>0</v>
      </c>
      <c r="AN100" s="36">
        <v>0</v>
      </c>
      <c r="AO100" s="36">
        <v>0</v>
      </c>
      <c r="AP100" s="36">
        <v>0</v>
      </c>
    </row>
    <row r="101" spans="1:42" ht="24" x14ac:dyDescent="0.25">
      <c r="A101" s="35"/>
      <c r="B101" s="35"/>
      <c r="C101" s="35">
        <v>0</v>
      </c>
      <c r="D101" s="35">
        <v>0</v>
      </c>
      <c r="E101" s="105">
        <v>0</v>
      </c>
      <c r="F101" s="35">
        <v>0</v>
      </c>
      <c r="G101" s="35">
        <v>0</v>
      </c>
      <c r="H101" s="32">
        <v>0</v>
      </c>
      <c r="I101" s="39"/>
      <c r="J101" s="39"/>
      <c r="K101" s="32">
        <v>0</v>
      </c>
      <c r="L101" s="39"/>
      <c r="M101" s="39"/>
      <c r="N101" s="32">
        <f t="shared" si="3"/>
        <v>0</v>
      </c>
      <c r="O101" s="32">
        <f t="shared" si="3"/>
        <v>0</v>
      </c>
      <c r="P101" s="32">
        <f t="shared" si="3"/>
        <v>0</v>
      </c>
      <c r="Q101" s="32"/>
      <c r="R101" s="32"/>
      <c r="S101" s="32">
        <f t="shared" si="4"/>
        <v>0</v>
      </c>
      <c r="T101" s="33" t="s">
        <v>3952</v>
      </c>
      <c r="U101" s="33" t="s">
        <v>1780</v>
      </c>
      <c r="V101" s="33">
        <v>2</v>
      </c>
      <c r="W101" s="36"/>
      <c r="X101" s="36"/>
      <c r="Y101" s="36"/>
      <c r="Z101" s="36"/>
      <c r="AA101" s="35">
        <v>330</v>
      </c>
      <c r="AB101" s="36"/>
      <c r="AC101" s="36"/>
      <c r="AD101" s="36"/>
      <c r="AE101" s="36">
        <v>0</v>
      </c>
      <c r="AF101" s="36">
        <v>0</v>
      </c>
      <c r="AG101" s="36">
        <v>0</v>
      </c>
      <c r="AH101" s="36">
        <v>0</v>
      </c>
      <c r="AI101" s="36">
        <v>0</v>
      </c>
      <c r="AJ101" s="36">
        <v>0</v>
      </c>
      <c r="AK101" s="36">
        <v>0</v>
      </c>
      <c r="AL101" s="36">
        <v>0</v>
      </c>
      <c r="AM101" s="36">
        <v>0</v>
      </c>
      <c r="AN101" s="36">
        <v>0</v>
      </c>
      <c r="AO101" s="36">
        <v>0</v>
      </c>
      <c r="AP101" s="36">
        <v>0</v>
      </c>
    </row>
    <row r="102" spans="1:42" ht="108" x14ac:dyDescent="0.25">
      <c r="A102" s="620" t="s">
        <v>3925</v>
      </c>
      <c r="B102" s="620" t="s">
        <v>3926</v>
      </c>
      <c r="C102" s="35" t="s">
        <v>3940</v>
      </c>
      <c r="D102" s="35">
        <v>272440000</v>
      </c>
      <c r="E102" s="105" t="s">
        <v>3953</v>
      </c>
      <c r="F102" s="35" t="s">
        <v>3954</v>
      </c>
      <c r="G102" s="35" t="s">
        <v>3955</v>
      </c>
      <c r="H102" s="32">
        <v>200000000</v>
      </c>
      <c r="I102" s="39"/>
      <c r="J102" s="39"/>
      <c r="K102" s="32">
        <v>0</v>
      </c>
      <c r="L102" s="39"/>
      <c r="M102" s="39"/>
      <c r="N102" s="32">
        <f t="shared" si="3"/>
        <v>200000000</v>
      </c>
      <c r="O102" s="32">
        <f t="shared" si="3"/>
        <v>0</v>
      </c>
      <c r="P102" s="32">
        <f t="shared" si="3"/>
        <v>0</v>
      </c>
      <c r="Q102" s="32"/>
      <c r="R102" s="32"/>
      <c r="S102" s="32">
        <f t="shared" si="4"/>
        <v>0</v>
      </c>
      <c r="T102" s="33">
        <v>0</v>
      </c>
      <c r="U102" s="33">
        <v>0</v>
      </c>
      <c r="V102" s="33">
        <v>0</v>
      </c>
      <c r="W102" s="36"/>
      <c r="X102" s="36"/>
      <c r="Y102" s="36"/>
      <c r="Z102" s="36"/>
      <c r="AA102" s="35">
        <v>0</v>
      </c>
      <c r="AB102" s="36"/>
      <c r="AC102" s="36"/>
      <c r="AD102" s="36"/>
      <c r="AE102" s="36">
        <v>0</v>
      </c>
      <c r="AF102" s="36">
        <v>0</v>
      </c>
      <c r="AG102" s="36">
        <v>0</v>
      </c>
      <c r="AH102" s="36">
        <v>0</v>
      </c>
      <c r="AI102" s="36">
        <v>0</v>
      </c>
      <c r="AJ102" s="36">
        <v>0</v>
      </c>
      <c r="AK102" s="36">
        <v>0</v>
      </c>
      <c r="AL102" s="36">
        <v>0</v>
      </c>
      <c r="AM102" s="36">
        <v>0</v>
      </c>
      <c r="AN102" s="36">
        <v>0</v>
      </c>
      <c r="AO102" s="36">
        <v>0</v>
      </c>
      <c r="AP102" s="36">
        <v>0</v>
      </c>
    </row>
    <row r="103" spans="1:42" ht="24" x14ac:dyDescent="0.25">
      <c r="A103" s="35"/>
      <c r="B103" s="35"/>
      <c r="C103" s="35">
        <v>0</v>
      </c>
      <c r="D103" s="35">
        <v>0</v>
      </c>
      <c r="E103" s="105">
        <v>0</v>
      </c>
      <c r="F103" s="35">
        <v>0</v>
      </c>
      <c r="G103" s="35">
        <v>0</v>
      </c>
      <c r="H103" s="32">
        <v>0</v>
      </c>
      <c r="I103" s="39"/>
      <c r="J103" s="39"/>
      <c r="K103" s="32">
        <v>0</v>
      </c>
      <c r="L103" s="39"/>
      <c r="M103" s="39"/>
      <c r="N103" s="32">
        <f t="shared" si="3"/>
        <v>0</v>
      </c>
      <c r="O103" s="32">
        <f t="shared" si="3"/>
        <v>0</v>
      </c>
      <c r="P103" s="32">
        <f t="shared" si="3"/>
        <v>0</v>
      </c>
      <c r="Q103" s="32"/>
      <c r="R103" s="32"/>
      <c r="S103" s="32">
        <f t="shared" si="4"/>
        <v>0</v>
      </c>
      <c r="T103" s="33" t="s">
        <v>3956</v>
      </c>
      <c r="U103" s="33" t="s">
        <v>1780</v>
      </c>
      <c r="V103" s="33">
        <v>1</v>
      </c>
      <c r="W103" s="36"/>
      <c r="X103" s="36"/>
      <c r="Y103" s="36"/>
      <c r="Z103" s="36"/>
      <c r="AA103" s="35">
        <v>30</v>
      </c>
      <c r="AB103" s="36"/>
      <c r="AC103" s="36"/>
      <c r="AD103" s="36"/>
      <c r="AE103" s="36">
        <v>0</v>
      </c>
      <c r="AF103" s="36" t="s">
        <v>192</v>
      </c>
      <c r="AG103" s="36" t="s">
        <v>192</v>
      </c>
      <c r="AH103" s="36">
        <v>0</v>
      </c>
      <c r="AI103" s="36">
        <v>0</v>
      </c>
      <c r="AJ103" s="36">
        <v>0</v>
      </c>
      <c r="AK103" s="36">
        <v>0</v>
      </c>
      <c r="AL103" s="36">
        <v>0</v>
      </c>
      <c r="AM103" s="36">
        <v>0</v>
      </c>
      <c r="AN103" s="36">
        <v>0</v>
      </c>
      <c r="AO103" s="36">
        <v>0</v>
      </c>
      <c r="AP103" s="36">
        <v>0</v>
      </c>
    </row>
    <row r="104" spans="1:42" ht="48" x14ac:dyDescent="0.25">
      <c r="A104" s="35"/>
      <c r="B104" s="35"/>
      <c r="C104" s="35">
        <v>0</v>
      </c>
      <c r="D104" s="35">
        <v>0</v>
      </c>
      <c r="E104" s="105">
        <v>0</v>
      </c>
      <c r="F104" s="35">
        <v>0</v>
      </c>
      <c r="G104" s="35">
        <v>0</v>
      </c>
      <c r="H104" s="32">
        <v>0</v>
      </c>
      <c r="I104" s="39"/>
      <c r="J104" s="39"/>
      <c r="K104" s="32">
        <v>0</v>
      </c>
      <c r="L104" s="39"/>
      <c r="M104" s="39"/>
      <c r="N104" s="32">
        <f t="shared" si="3"/>
        <v>0</v>
      </c>
      <c r="O104" s="32">
        <f t="shared" si="3"/>
        <v>0</v>
      </c>
      <c r="P104" s="32">
        <f t="shared" si="3"/>
        <v>0</v>
      </c>
      <c r="Q104" s="32"/>
      <c r="R104" s="32"/>
      <c r="S104" s="32">
        <f t="shared" si="4"/>
        <v>0</v>
      </c>
      <c r="T104" s="33" t="s">
        <v>3957</v>
      </c>
      <c r="U104" s="33" t="s">
        <v>1780</v>
      </c>
      <c r="V104" s="33">
        <v>1</v>
      </c>
      <c r="W104" s="36"/>
      <c r="X104" s="36"/>
      <c r="Y104" s="36"/>
      <c r="Z104" s="36"/>
      <c r="AA104" s="35">
        <v>60</v>
      </c>
      <c r="AB104" s="36"/>
      <c r="AC104" s="36"/>
      <c r="AD104" s="36"/>
      <c r="AE104" s="36">
        <v>0</v>
      </c>
      <c r="AF104" s="36">
        <v>0</v>
      </c>
      <c r="AG104" s="36" t="s">
        <v>192</v>
      </c>
      <c r="AH104" s="36" t="s">
        <v>192</v>
      </c>
      <c r="AI104" s="36" t="s">
        <v>192</v>
      </c>
      <c r="AJ104" s="36">
        <v>0</v>
      </c>
      <c r="AK104" s="36">
        <v>0</v>
      </c>
      <c r="AL104" s="36">
        <v>0</v>
      </c>
      <c r="AM104" s="36">
        <v>0</v>
      </c>
      <c r="AN104" s="36">
        <v>0</v>
      </c>
      <c r="AO104" s="36">
        <v>0</v>
      </c>
      <c r="AP104" s="36">
        <v>0</v>
      </c>
    </row>
    <row r="105" spans="1:42" ht="36" x14ac:dyDescent="0.25">
      <c r="A105" s="35"/>
      <c r="B105" s="35"/>
      <c r="C105" s="35">
        <v>0</v>
      </c>
      <c r="D105" s="35">
        <v>0</v>
      </c>
      <c r="E105" s="105">
        <v>0</v>
      </c>
      <c r="F105" s="35">
        <v>0</v>
      </c>
      <c r="G105" s="35">
        <v>0</v>
      </c>
      <c r="H105" s="32">
        <v>0</v>
      </c>
      <c r="I105" s="39"/>
      <c r="J105" s="39"/>
      <c r="K105" s="32">
        <v>0</v>
      </c>
      <c r="L105" s="39"/>
      <c r="M105" s="39"/>
      <c r="N105" s="32">
        <f t="shared" si="3"/>
        <v>0</v>
      </c>
      <c r="O105" s="32">
        <f t="shared" si="3"/>
        <v>0</v>
      </c>
      <c r="P105" s="32">
        <f t="shared" si="3"/>
        <v>0</v>
      </c>
      <c r="Q105" s="32"/>
      <c r="R105" s="32"/>
      <c r="S105" s="32">
        <f t="shared" si="4"/>
        <v>0</v>
      </c>
      <c r="T105" s="33" t="s">
        <v>3958</v>
      </c>
      <c r="U105" s="33" t="s">
        <v>1780</v>
      </c>
      <c r="V105" s="33">
        <v>9</v>
      </c>
      <c r="W105" s="36"/>
      <c r="X105" s="36"/>
      <c r="Y105" s="36"/>
      <c r="Z105" s="36"/>
      <c r="AA105" s="35">
        <v>60</v>
      </c>
      <c r="AB105" s="36"/>
      <c r="AC105" s="36"/>
      <c r="AD105" s="36"/>
      <c r="AE105" s="36">
        <v>0</v>
      </c>
      <c r="AF105" s="36">
        <v>0</v>
      </c>
      <c r="AG105" s="36">
        <v>0</v>
      </c>
      <c r="AH105" s="36">
        <v>0</v>
      </c>
      <c r="AI105" s="36">
        <v>0</v>
      </c>
      <c r="AJ105" s="36">
        <v>0</v>
      </c>
      <c r="AK105" s="36">
        <v>0</v>
      </c>
      <c r="AL105" s="36" t="s">
        <v>192</v>
      </c>
      <c r="AM105" s="36" t="s">
        <v>192</v>
      </c>
      <c r="AN105" s="36">
        <v>0</v>
      </c>
      <c r="AO105" s="36">
        <v>0</v>
      </c>
      <c r="AP105" s="36">
        <v>0</v>
      </c>
    </row>
    <row r="106" spans="1:42" ht="60" x14ac:dyDescent="0.25">
      <c r="A106" s="35"/>
      <c r="B106" s="35"/>
      <c r="C106" s="35">
        <v>0</v>
      </c>
      <c r="D106" s="35">
        <v>0</v>
      </c>
      <c r="E106" s="105">
        <v>0</v>
      </c>
      <c r="F106" s="35">
        <v>0</v>
      </c>
      <c r="G106" s="35">
        <v>0</v>
      </c>
      <c r="H106" s="32">
        <v>0</v>
      </c>
      <c r="I106" s="39"/>
      <c r="J106" s="39"/>
      <c r="K106" s="32">
        <v>0</v>
      </c>
      <c r="L106" s="39"/>
      <c r="M106" s="39"/>
      <c r="N106" s="32">
        <f t="shared" si="3"/>
        <v>0</v>
      </c>
      <c r="O106" s="32">
        <f t="shared" si="3"/>
        <v>0</v>
      </c>
      <c r="P106" s="32">
        <f t="shared" si="3"/>
        <v>0</v>
      </c>
      <c r="Q106" s="32"/>
      <c r="R106" s="32"/>
      <c r="S106" s="32">
        <f t="shared" si="4"/>
        <v>0</v>
      </c>
      <c r="T106" s="33" t="s">
        <v>3959</v>
      </c>
      <c r="U106" s="33" t="s">
        <v>1780</v>
      </c>
      <c r="V106" s="33">
        <v>1</v>
      </c>
      <c r="W106" s="36"/>
      <c r="X106" s="36"/>
      <c r="Y106" s="36"/>
      <c r="Z106" s="36"/>
      <c r="AA106" s="35">
        <v>210</v>
      </c>
      <c r="AB106" s="36"/>
      <c r="AC106" s="36"/>
      <c r="AD106" s="36"/>
      <c r="AE106" s="36">
        <v>0</v>
      </c>
      <c r="AF106" s="36">
        <v>0</v>
      </c>
      <c r="AG106" s="36">
        <v>0</v>
      </c>
      <c r="AH106" s="36">
        <v>0</v>
      </c>
      <c r="AI106" s="36">
        <v>0</v>
      </c>
      <c r="AJ106" s="36" t="s">
        <v>192</v>
      </c>
      <c r="AK106" s="36" t="s">
        <v>192</v>
      </c>
      <c r="AL106" s="36" t="s">
        <v>192</v>
      </c>
      <c r="AM106" s="36" t="s">
        <v>192</v>
      </c>
      <c r="AN106" s="36" t="s">
        <v>192</v>
      </c>
      <c r="AO106" s="36" t="s">
        <v>192</v>
      </c>
      <c r="AP106" s="36" t="s">
        <v>192</v>
      </c>
    </row>
    <row r="107" spans="1:42" ht="84" x14ac:dyDescent="0.25">
      <c r="A107" s="620" t="s">
        <v>3925</v>
      </c>
      <c r="B107" s="620" t="s">
        <v>3926</v>
      </c>
      <c r="C107" s="35" t="s">
        <v>3940</v>
      </c>
      <c r="D107" s="35">
        <v>272450000</v>
      </c>
      <c r="E107" s="105" t="s">
        <v>3960</v>
      </c>
      <c r="F107" s="35" t="s">
        <v>3961</v>
      </c>
      <c r="G107" s="35" t="s">
        <v>3962</v>
      </c>
      <c r="H107" s="32">
        <v>295000000</v>
      </c>
      <c r="I107" s="39">
        <v>600450000</v>
      </c>
      <c r="J107" s="39"/>
      <c r="K107" s="32">
        <v>0</v>
      </c>
      <c r="L107" s="39"/>
      <c r="M107" s="39"/>
      <c r="N107" s="32">
        <f t="shared" si="3"/>
        <v>295000000</v>
      </c>
      <c r="O107" s="32">
        <f t="shared" si="3"/>
        <v>600450000</v>
      </c>
      <c r="P107" s="32">
        <f t="shared" si="3"/>
        <v>0</v>
      </c>
      <c r="Q107" s="32"/>
      <c r="R107" s="32"/>
      <c r="S107" s="32">
        <f t="shared" si="4"/>
        <v>0</v>
      </c>
      <c r="T107" s="33">
        <v>0</v>
      </c>
      <c r="U107" s="33">
        <v>0</v>
      </c>
      <c r="V107" s="33">
        <v>0</v>
      </c>
      <c r="W107" s="36"/>
      <c r="X107" s="36"/>
      <c r="Y107" s="36"/>
      <c r="Z107" s="36"/>
      <c r="AA107" s="35">
        <v>0</v>
      </c>
      <c r="AB107" s="36"/>
      <c r="AC107" s="36"/>
      <c r="AD107" s="36"/>
      <c r="AE107" s="36">
        <v>0</v>
      </c>
      <c r="AF107" s="36">
        <v>0</v>
      </c>
      <c r="AG107" s="36">
        <v>0</v>
      </c>
      <c r="AH107" s="36">
        <v>0</v>
      </c>
      <c r="AI107" s="36">
        <v>0</v>
      </c>
      <c r="AJ107" s="36">
        <v>0</v>
      </c>
      <c r="AK107" s="36">
        <v>0</v>
      </c>
      <c r="AL107" s="36">
        <v>0</v>
      </c>
      <c r="AM107" s="36">
        <v>0</v>
      </c>
      <c r="AN107" s="36">
        <v>0</v>
      </c>
      <c r="AO107" s="36">
        <v>0</v>
      </c>
      <c r="AP107" s="36">
        <v>0</v>
      </c>
    </row>
    <row r="108" spans="1:42" ht="144" x14ac:dyDescent="0.25">
      <c r="A108" s="35"/>
      <c r="B108" s="35"/>
      <c r="C108" s="35">
        <v>0</v>
      </c>
      <c r="D108" s="35">
        <v>0</v>
      </c>
      <c r="E108" s="177"/>
      <c r="F108" s="35">
        <v>0</v>
      </c>
      <c r="G108" s="35">
        <v>0</v>
      </c>
      <c r="H108" s="32">
        <v>0</v>
      </c>
      <c r="I108" s="39"/>
      <c r="J108" s="39"/>
      <c r="K108" s="32">
        <v>0</v>
      </c>
      <c r="L108" s="39"/>
      <c r="M108" s="39"/>
      <c r="N108" s="32">
        <f t="shared" si="3"/>
        <v>0</v>
      </c>
      <c r="O108" s="32">
        <f t="shared" si="3"/>
        <v>0</v>
      </c>
      <c r="P108" s="32">
        <f t="shared" si="3"/>
        <v>0</v>
      </c>
      <c r="Q108" s="32"/>
      <c r="R108" s="32"/>
      <c r="S108" s="32">
        <f t="shared" si="4"/>
        <v>0</v>
      </c>
      <c r="T108" s="33" t="s">
        <v>3963</v>
      </c>
      <c r="U108" s="33" t="s">
        <v>1780</v>
      </c>
      <c r="V108" s="33">
        <v>1</v>
      </c>
      <c r="W108" s="36"/>
      <c r="X108" s="36"/>
      <c r="Y108" s="36"/>
      <c r="Z108" s="36"/>
      <c r="AA108" s="35">
        <v>360</v>
      </c>
      <c r="AB108" s="36"/>
      <c r="AC108" s="36"/>
      <c r="AD108" s="36"/>
      <c r="AE108" s="36" t="s">
        <v>192</v>
      </c>
      <c r="AF108" s="36" t="s">
        <v>192</v>
      </c>
      <c r="AG108" s="36" t="s">
        <v>192</v>
      </c>
      <c r="AH108" s="36" t="s">
        <v>192</v>
      </c>
      <c r="AI108" s="36" t="s">
        <v>192</v>
      </c>
      <c r="AJ108" s="36" t="s">
        <v>192</v>
      </c>
      <c r="AK108" s="36" t="s">
        <v>192</v>
      </c>
      <c r="AL108" s="36" t="s">
        <v>192</v>
      </c>
      <c r="AM108" s="36" t="s">
        <v>192</v>
      </c>
      <c r="AN108" s="36" t="s">
        <v>192</v>
      </c>
      <c r="AO108" s="36" t="s">
        <v>192</v>
      </c>
      <c r="AP108" s="36" t="s">
        <v>192</v>
      </c>
    </row>
  </sheetData>
  <sheetProtection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1"/>
  <sheetViews>
    <sheetView showZeros="0" topLeftCell="X4" zoomScaleNormal="100" workbookViewId="0">
      <pane ySplit="5" topLeftCell="A47" activePane="bottomLeft" state="frozen"/>
      <selection activeCell="A4" sqref="A4"/>
      <selection pane="bottomLeft" activeCell="AQ51" sqref="AQ51"/>
    </sheetView>
  </sheetViews>
  <sheetFormatPr baseColWidth="10" defaultRowHeight="15" x14ac:dyDescent="0.25"/>
  <cols>
    <col min="1" max="1" width="16.42578125" style="1" customWidth="1"/>
    <col min="2" max="2" width="15.140625" style="1" customWidth="1"/>
    <col min="3" max="3" width="14.140625" style="1" customWidth="1"/>
    <col min="4" max="4" width="13" style="1" customWidth="1"/>
    <col min="5" max="5" width="12.7109375" style="1" customWidth="1"/>
    <col min="6" max="6" width="16.42578125" style="1" customWidth="1"/>
    <col min="7" max="7" width="20.140625" style="1" customWidth="1"/>
    <col min="8" max="8" width="14.140625" style="1" customWidth="1"/>
    <col min="9" max="9" width="14" style="1" customWidth="1"/>
    <col min="10" max="10" width="13.7109375" style="1" customWidth="1"/>
    <col min="11" max="11" width="12.85546875" style="1" customWidth="1"/>
    <col min="12" max="12" width="14.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2.28515625" style="1" customWidth="1"/>
    <col min="20" max="20" width="19.7109375" style="1" customWidth="1"/>
    <col min="21" max="21" width="9.140625" style="1" customWidth="1"/>
    <col min="22" max="22" width="11.42578125" style="1"/>
    <col min="23" max="23" width="12.7109375" style="1" customWidth="1"/>
    <col min="24" max="24" width="13.140625" style="1" customWidth="1"/>
    <col min="25" max="25" width="11.7109375" style="1" customWidth="1"/>
    <col min="26" max="29" width="11.42578125" style="1"/>
    <col min="30" max="30" width="57.855468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712" t="s">
        <v>1501</v>
      </c>
      <c r="D5" s="712"/>
      <c r="E5" s="712"/>
      <c r="F5" s="712"/>
      <c r="G5" s="712"/>
      <c r="H5" s="712"/>
      <c r="I5" s="712"/>
      <c r="J5" s="712"/>
      <c r="K5" s="712"/>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14.25"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98.25" customHeight="1" x14ac:dyDescent="0.25">
      <c r="A9" s="28" t="s">
        <v>483</v>
      </c>
      <c r="B9" s="28" t="s">
        <v>515</v>
      </c>
      <c r="C9" s="28" t="s">
        <v>1502</v>
      </c>
      <c r="D9" s="28">
        <v>243110007</v>
      </c>
      <c r="E9" s="29" t="s">
        <v>1503</v>
      </c>
      <c r="F9" s="28" t="s">
        <v>1504</v>
      </c>
      <c r="G9" s="35" t="s">
        <v>1505</v>
      </c>
      <c r="H9" s="30">
        <v>248100000</v>
      </c>
      <c r="I9" s="30">
        <v>215840797</v>
      </c>
      <c r="J9" s="32"/>
      <c r="K9" s="30">
        <v>0</v>
      </c>
      <c r="L9" s="32"/>
      <c r="M9" s="32"/>
      <c r="N9" s="30">
        <f>H9+K9</f>
        <v>248100000</v>
      </c>
      <c r="O9" s="32">
        <f>I9+L9</f>
        <v>215840797</v>
      </c>
      <c r="P9" s="32">
        <f>J9+M9</f>
        <v>0</v>
      </c>
      <c r="Q9" s="32">
        <v>0</v>
      </c>
      <c r="R9" s="32">
        <v>0</v>
      </c>
      <c r="S9" s="32">
        <f>Q9+R9</f>
        <v>0</v>
      </c>
      <c r="T9" s="33">
        <v>0</v>
      </c>
      <c r="U9" s="33">
        <v>0</v>
      </c>
      <c r="V9" s="33">
        <v>0</v>
      </c>
      <c r="W9" s="28"/>
      <c r="X9" s="28"/>
      <c r="Y9" s="28"/>
      <c r="Z9" s="28"/>
      <c r="AA9" s="28">
        <v>0</v>
      </c>
      <c r="AB9" s="28"/>
      <c r="AC9" s="28"/>
      <c r="AD9" s="37"/>
      <c r="AE9" s="37">
        <v>0</v>
      </c>
      <c r="AF9" s="37">
        <v>0</v>
      </c>
      <c r="AG9" s="37">
        <v>0</v>
      </c>
      <c r="AH9" s="37">
        <v>0</v>
      </c>
      <c r="AI9" s="37">
        <v>0</v>
      </c>
      <c r="AJ9" s="37">
        <v>0</v>
      </c>
      <c r="AK9" s="37">
        <v>0</v>
      </c>
      <c r="AL9" s="37">
        <v>0</v>
      </c>
      <c r="AM9" s="37">
        <v>0</v>
      </c>
      <c r="AN9" s="37">
        <v>0</v>
      </c>
      <c r="AO9" s="37">
        <v>0</v>
      </c>
      <c r="AP9" s="37">
        <v>0</v>
      </c>
    </row>
    <row r="10" spans="1:42" ht="96.75" customHeight="1" x14ac:dyDescent="0.25">
      <c r="A10" s="28">
        <v>0</v>
      </c>
      <c r="B10" s="28">
        <v>0</v>
      </c>
      <c r="C10" s="28">
        <v>0</v>
      </c>
      <c r="D10" s="28">
        <v>0</v>
      </c>
      <c r="E10" s="29">
        <v>0</v>
      </c>
      <c r="F10" s="28">
        <v>0</v>
      </c>
      <c r="G10" s="35"/>
      <c r="H10" s="30">
        <v>0</v>
      </c>
      <c r="I10" s="40"/>
      <c r="J10" s="40"/>
      <c r="K10" s="40"/>
      <c r="L10" s="40"/>
      <c r="M10" s="40"/>
      <c r="N10" s="30">
        <f t="shared" ref="N10:P51" si="0">H10+K10</f>
        <v>0</v>
      </c>
      <c r="O10" s="32">
        <f t="shared" si="0"/>
        <v>0</v>
      </c>
      <c r="P10" s="32">
        <f t="shared" si="0"/>
        <v>0</v>
      </c>
      <c r="Q10" s="32"/>
      <c r="R10" s="32"/>
      <c r="S10" s="32">
        <f t="shared" ref="S10:S51" si="1">Q10+R10</f>
        <v>0</v>
      </c>
      <c r="T10" s="33" t="s">
        <v>1506</v>
      </c>
      <c r="U10" s="33" t="s">
        <v>1507</v>
      </c>
      <c r="V10" s="33">
        <v>12</v>
      </c>
      <c r="W10" s="36">
        <v>23</v>
      </c>
      <c r="X10" s="36"/>
      <c r="Y10" s="36">
        <v>23</v>
      </c>
      <c r="Z10" s="36"/>
      <c r="AA10" s="35">
        <v>270</v>
      </c>
      <c r="AB10" s="36">
        <v>30</v>
      </c>
      <c r="AC10" s="36"/>
      <c r="AD10" s="200" t="s">
        <v>1508</v>
      </c>
      <c r="AE10" s="37">
        <v>0</v>
      </c>
      <c r="AF10" s="37">
        <v>0</v>
      </c>
      <c r="AG10" s="37" t="s">
        <v>192</v>
      </c>
      <c r="AH10" s="37" t="s">
        <v>192</v>
      </c>
      <c r="AI10" s="37" t="s">
        <v>192</v>
      </c>
      <c r="AJ10" s="37" t="s">
        <v>192</v>
      </c>
      <c r="AK10" s="37" t="s">
        <v>192</v>
      </c>
      <c r="AL10" s="37" t="s">
        <v>192</v>
      </c>
      <c r="AM10" s="37" t="s">
        <v>192</v>
      </c>
      <c r="AN10" s="37" t="s">
        <v>192</v>
      </c>
      <c r="AO10" s="37" t="s">
        <v>192</v>
      </c>
      <c r="AP10" s="37">
        <v>0</v>
      </c>
    </row>
    <row r="11" spans="1:42" ht="102" x14ac:dyDescent="0.25">
      <c r="A11" s="28">
        <v>0</v>
      </c>
      <c r="B11" s="28">
        <v>0</v>
      </c>
      <c r="C11" s="28">
        <v>0</v>
      </c>
      <c r="D11" s="28">
        <v>0</v>
      </c>
      <c r="E11" s="29">
        <v>0</v>
      </c>
      <c r="F11" s="28">
        <v>0</v>
      </c>
      <c r="G11" s="35"/>
      <c r="H11" s="30">
        <v>0</v>
      </c>
      <c r="I11" s="40"/>
      <c r="J11" s="40"/>
      <c r="K11" s="40"/>
      <c r="L11" s="40"/>
      <c r="M11" s="40"/>
      <c r="N11" s="30">
        <f t="shared" si="0"/>
        <v>0</v>
      </c>
      <c r="O11" s="32">
        <f t="shared" si="0"/>
        <v>0</v>
      </c>
      <c r="P11" s="32">
        <f t="shared" si="0"/>
        <v>0</v>
      </c>
      <c r="Q11" s="32"/>
      <c r="R11" s="32"/>
      <c r="S11" s="32">
        <f t="shared" si="1"/>
        <v>0</v>
      </c>
      <c r="T11" s="33" t="s">
        <v>1509</v>
      </c>
      <c r="U11" s="33" t="s">
        <v>1510</v>
      </c>
      <c r="V11" s="33">
        <v>1</v>
      </c>
      <c r="W11" s="36">
        <v>0</v>
      </c>
      <c r="X11" s="36"/>
      <c r="Y11" s="36" t="s">
        <v>1511</v>
      </c>
      <c r="Z11" s="36"/>
      <c r="AA11" s="35">
        <v>270</v>
      </c>
      <c r="AB11" s="36">
        <v>90</v>
      </c>
      <c r="AC11" s="36"/>
      <c r="AD11" s="201" t="s">
        <v>1512</v>
      </c>
      <c r="AE11" s="37">
        <v>0</v>
      </c>
      <c r="AF11" s="37">
        <v>0</v>
      </c>
      <c r="AG11" s="37" t="s">
        <v>192</v>
      </c>
      <c r="AH11" s="37" t="s">
        <v>192</v>
      </c>
      <c r="AI11" s="37" t="s">
        <v>192</v>
      </c>
      <c r="AJ11" s="37" t="s">
        <v>192</v>
      </c>
      <c r="AK11" s="37" t="s">
        <v>192</v>
      </c>
      <c r="AL11" s="37" t="s">
        <v>192</v>
      </c>
      <c r="AM11" s="37" t="s">
        <v>192</v>
      </c>
      <c r="AN11" s="37" t="s">
        <v>192</v>
      </c>
      <c r="AO11" s="37" t="s">
        <v>192</v>
      </c>
      <c r="AP11" s="37">
        <v>0</v>
      </c>
    </row>
    <row r="12" spans="1:42" ht="72" x14ac:dyDescent="0.25">
      <c r="A12" s="28">
        <v>0</v>
      </c>
      <c r="B12" s="28">
        <v>0</v>
      </c>
      <c r="C12" s="28">
        <v>0</v>
      </c>
      <c r="D12" s="28">
        <v>0</v>
      </c>
      <c r="E12" s="29">
        <v>0</v>
      </c>
      <c r="F12" s="28">
        <v>0</v>
      </c>
      <c r="G12" s="35"/>
      <c r="H12" s="30">
        <v>0</v>
      </c>
      <c r="I12" s="40"/>
      <c r="J12" s="40"/>
      <c r="K12" s="40"/>
      <c r="L12" s="40"/>
      <c r="M12" s="40"/>
      <c r="N12" s="30">
        <f t="shared" si="0"/>
        <v>0</v>
      </c>
      <c r="O12" s="32">
        <f t="shared" si="0"/>
        <v>0</v>
      </c>
      <c r="P12" s="32">
        <f t="shared" si="0"/>
        <v>0</v>
      </c>
      <c r="Q12" s="32"/>
      <c r="R12" s="32"/>
      <c r="S12" s="32">
        <f t="shared" si="1"/>
        <v>0</v>
      </c>
      <c r="T12" s="33" t="s">
        <v>1513</v>
      </c>
      <c r="U12" s="33" t="s">
        <v>152</v>
      </c>
      <c r="V12" s="33">
        <v>1</v>
      </c>
      <c r="W12" s="36">
        <v>0</v>
      </c>
      <c r="X12" s="36">
        <v>0</v>
      </c>
      <c r="Y12" s="36">
        <v>0</v>
      </c>
      <c r="Z12" s="36">
        <v>0</v>
      </c>
      <c r="AA12" s="35">
        <v>60</v>
      </c>
      <c r="AB12" s="36">
        <v>0</v>
      </c>
      <c r="AC12" s="36">
        <v>0</v>
      </c>
      <c r="AD12" s="200" t="s">
        <v>1514</v>
      </c>
      <c r="AE12" s="37">
        <v>0</v>
      </c>
      <c r="AF12" s="37">
        <v>0</v>
      </c>
      <c r="AG12" s="37">
        <v>0</v>
      </c>
      <c r="AH12" s="37">
        <v>0</v>
      </c>
      <c r="AI12" s="37">
        <v>0</v>
      </c>
      <c r="AJ12" s="37">
        <v>0</v>
      </c>
      <c r="AK12" s="37">
        <v>0</v>
      </c>
      <c r="AL12" s="37">
        <v>0</v>
      </c>
      <c r="AM12" s="37">
        <v>0</v>
      </c>
      <c r="AN12" s="37">
        <v>0</v>
      </c>
      <c r="AO12" s="37" t="s">
        <v>192</v>
      </c>
      <c r="AP12" s="37" t="s">
        <v>192</v>
      </c>
    </row>
    <row r="13" spans="1:42" ht="112.5" customHeight="1" x14ac:dyDescent="0.25">
      <c r="A13" s="28" t="s">
        <v>483</v>
      </c>
      <c r="B13" s="28" t="s">
        <v>515</v>
      </c>
      <c r="C13" s="28" t="s">
        <v>1502</v>
      </c>
      <c r="D13" s="28" t="s">
        <v>1515</v>
      </c>
      <c r="E13" s="29" t="s">
        <v>1516</v>
      </c>
      <c r="F13" s="28" t="s">
        <v>1517</v>
      </c>
      <c r="G13" s="35" t="s">
        <v>1518</v>
      </c>
      <c r="H13" s="30">
        <v>305990000</v>
      </c>
      <c r="I13" s="30">
        <v>305990000</v>
      </c>
      <c r="J13" s="40"/>
      <c r="K13" s="40"/>
      <c r="L13" s="40"/>
      <c r="M13" s="40"/>
      <c r="N13" s="30">
        <f t="shared" si="0"/>
        <v>305990000</v>
      </c>
      <c r="O13" s="32">
        <f t="shared" si="0"/>
        <v>305990000</v>
      </c>
      <c r="P13" s="32">
        <f t="shared" si="0"/>
        <v>0</v>
      </c>
      <c r="Q13" s="32"/>
      <c r="R13" s="32"/>
      <c r="S13" s="32">
        <f t="shared" si="1"/>
        <v>0</v>
      </c>
      <c r="T13" s="33">
        <v>0</v>
      </c>
      <c r="U13" s="33">
        <v>0</v>
      </c>
      <c r="V13" s="33">
        <v>0</v>
      </c>
      <c r="W13" s="36"/>
      <c r="X13" s="36"/>
      <c r="Y13" s="36"/>
      <c r="Z13" s="36"/>
      <c r="AA13" s="35">
        <v>0</v>
      </c>
      <c r="AB13" s="36"/>
      <c r="AC13" s="36"/>
      <c r="AD13" s="36"/>
      <c r="AE13" s="37">
        <v>0</v>
      </c>
      <c r="AF13" s="37">
        <v>0</v>
      </c>
      <c r="AG13" s="37">
        <v>0</v>
      </c>
      <c r="AH13" s="37">
        <v>0</v>
      </c>
      <c r="AI13" s="37">
        <v>0</v>
      </c>
      <c r="AJ13" s="37">
        <v>0</v>
      </c>
      <c r="AK13" s="37">
        <v>0</v>
      </c>
      <c r="AL13" s="37">
        <v>0</v>
      </c>
      <c r="AM13" s="37">
        <v>0</v>
      </c>
      <c r="AN13" s="37">
        <v>0</v>
      </c>
      <c r="AO13" s="37">
        <v>0</v>
      </c>
      <c r="AP13" s="37">
        <v>0</v>
      </c>
    </row>
    <row r="14" spans="1:42" ht="96" x14ac:dyDescent="0.25">
      <c r="A14" s="28">
        <v>0</v>
      </c>
      <c r="B14" s="28">
        <v>0</v>
      </c>
      <c r="C14" s="28">
        <v>0</v>
      </c>
      <c r="D14" s="28">
        <v>0</v>
      </c>
      <c r="E14" s="29">
        <v>0</v>
      </c>
      <c r="F14" s="28">
        <v>0</v>
      </c>
      <c r="G14" s="35"/>
      <c r="H14" s="30">
        <v>0</v>
      </c>
      <c r="I14" s="40"/>
      <c r="J14" s="40"/>
      <c r="K14" s="40"/>
      <c r="L14" s="40"/>
      <c r="M14" s="40"/>
      <c r="N14" s="30">
        <f t="shared" si="0"/>
        <v>0</v>
      </c>
      <c r="O14" s="32">
        <f t="shared" si="0"/>
        <v>0</v>
      </c>
      <c r="P14" s="32">
        <f t="shared" si="0"/>
        <v>0</v>
      </c>
      <c r="Q14" s="32"/>
      <c r="R14" s="32"/>
      <c r="S14" s="32">
        <f t="shared" si="1"/>
        <v>0</v>
      </c>
      <c r="T14" s="33" t="s">
        <v>1519</v>
      </c>
      <c r="U14" s="33" t="s">
        <v>152</v>
      </c>
      <c r="V14" s="33">
        <v>750</v>
      </c>
      <c r="W14" s="36">
        <v>750</v>
      </c>
      <c r="X14" s="36"/>
      <c r="Y14" s="36">
        <v>329</v>
      </c>
      <c r="Z14" s="36"/>
      <c r="AA14" s="35">
        <v>270</v>
      </c>
      <c r="AB14" s="36">
        <v>30</v>
      </c>
      <c r="AC14" s="36"/>
      <c r="AD14" s="200" t="s">
        <v>1520</v>
      </c>
      <c r="AE14" s="37">
        <v>0</v>
      </c>
      <c r="AF14" s="37">
        <v>0</v>
      </c>
      <c r="AG14" s="37" t="s">
        <v>179</v>
      </c>
      <c r="AH14" s="37" t="s">
        <v>179</v>
      </c>
      <c r="AI14" s="37" t="s">
        <v>179</v>
      </c>
      <c r="AJ14" s="37" t="s">
        <v>179</v>
      </c>
      <c r="AK14" s="37" t="s">
        <v>179</v>
      </c>
      <c r="AL14" s="37" t="s">
        <v>179</v>
      </c>
      <c r="AM14" s="37" t="s">
        <v>179</v>
      </c>
      <c r="AN14" s="37" t="s">
        <v>179</v>
      </c>
      <c r="AO14" s="37" t="s">
        <v>179</v>
      </c>
      <c r="AP14" s="37">
        <v>0</v>
      </c>
    </row>
    <row r="15" spans="1:42" ht="110.25" customHeight="1" x14ac:dyDescent="0.25">
      <c r="A15" s="28">
        <v>0</v>
      </c>
      <c r="B15" s="28">
        <v>0</v>
      </c>
      <c r="C15" s="28">
        <v>0</v>
      </c>
      <c r="D15" s="28">
        <v>0</v>
      </c>
      <c r="E15" s="29">
        <v>0</v>
      </c>
      <c r="F15" s="28">
        <v>0</v>
      </c>
      <c r="G15" s="35"/>
      <c r="H15" s="30">
        <v>0</v>
      </c>
      <c r="I15" s="40"/>
      <c r="J15" s="40"/>
      <c r="K15" s="40"/>
      <c r="L15" s="40"/>
      <c r="M15" s="40"/>
      <c r="N15" s="30">
        <f t="shared" si="0"/>
        <v>0</v>
      </c>
      <c r="O15" s="32">
        <f t="shared" si="0"/>
        <v>0</v>
      </c>
      <c r="P15" s="32">
        <f t="shared" si="0"/>
        <v>0</v>
      </c>
      <c r="Q15" s="32"/>
      <c r="R15" s="32"/>
      <c r="S15" s="32">
        <f t="shared" si="1"/>
        <v>0</v>
      </c>
      <c r="T15" s="33" t="s">
        <v>1521</v>
      </c>
      <c r="U15" s="33" t="s">
        <v>1522</v>
      </c>
      <c r="V15" s="33">
        <v>4</v>
      </c>
      <c r="W15" s="36"/>
      <c r="X15" s="36"/>
      <c r="Y15" s="36"/>
      <c r="Z15" s="36"/>
      <c r="AA15" s="35">
        <v>270</v>
      </c>
      <c r="AB15" s="36">
        <v>0</v>
      </c>
      <c r="AC15" s="36"/>
      <c r="AD15" s="200" t="s">
        <v>1523</v>
      </c>
      <c r="AE15" s="37">
        <v>0</v>
      </c>
      <c r="AF15" s="37">
        <v>0</v>
      </c>
      <c r="AG15" s="37" t="s">
        <v>179</v>
      </c>
      <c r="AH15" s="37" t="s">
        <v>179</v>
      </c>
      <c r="AI15" s="37" t="s">
        <v>179</v>
      </c>
      <c r="AJ15" s="37" t="s">
        <v>179</v>
      </c>
      <c r="AK15" s="37" t="s">
        <v>179</v>
      </c>
      <c r="AL15" s="37" t="s">
        <v>179</v>
      </c>
      <c r="AM15" s="37" t="s">
        <v>179</v>
      </c>
      <c r="AN15" s="37" t="s">
        <v>179</v>
      </c>
      <c r="AO15" s="37" t="s">
        <v>179</v>
      </c>
      <c r="AP15" s="37">
        <v>0</v>
      </c>
    </row>
    <row r="16" spans="1:42" ht="89.25" x14ac:dyDescent="0.25">
      <c r="A16" s="28">
        <v>0</v>
      </c>
      <c r="B16" s="28">
        <v>0</v>
      </c>
      <c r="C16" s="28">
        <v>0</v>
      </c>
      <c r="D16" s="28">
        <v>0</v>
      </c>
      <c r="E16" s="29">
        <v>0</v>
      </c>
      <c r="F16" s="28">
        <v>0</v>
      </c>
      <c r="G16" s="35"/>
      <c r="H16" s="30">
        <v>0</v>
      </c>
      <c r="I16" s="40"/>
      <c r="J16" s="40"/>
      <c r="K16" s="40"/>
      <c r="L16" s="40"/>
      <c r="M16" s="40"/>
      <c r="N16" s="30">
        <f t="shared" si="0"/>
        <v>0</v>
      </c>
      <c r="O16" s="32">
        <f t="shared" si="0"/>
        <v>0</v>
      </c>
      <c r="P16" s="32">
        <f t="shared" si="0"/>
        <v>0</v>
      </c>
      <c r="Q16" s="32"/>
      <c r="R16" s="32"/>
      <c r="S16" s="32">
        <f t="shared" si="1"/>
        <v>0</v>
      </c>
      <c r="T16" s="33" t="s">
        <v>1524</v>
      </c>
      <c r="U16" s="33" t="s">
        <v>1525</v>
      </c>
      <c r="V16" s="33">
        <v>1</v>
      </c>
      <c r="W16" s="36"/>
      <c r="X16" s="36"/>
      <c r="Y16" s="36" t="s">
        <v>1526</v>
      </c>
      <c r="Z16" s="36"/>
      <c r="AA16" s="35">
        <v>180</v>
      </c>
      <c r="AB16" s="36">
        <v>30</v>
      </c>
      <c r="AC16" s="36"/>
      <c r="AD16" s="200" t="s">
        <v>1527</v>
      </c>
      <c r="AE16" s="37">
        <v>0</v>
      </c>
      <c r="AF16" s="37">
        <v>0</v>
      </c>
      <c r="AG16" s="37">
        <v>0</v>
      </c>
      <c r="AH16" s="37">
        <v>0</v>
      </c>
      <c r="AI16" s="37" t="s">
        <v>179</v>
      </c>
      <c r="AJ16" s="37" t="s">
        <v>179</v>
      </c>
      <c r="AK16" s="37" t="s">
        <v>179</v>
      </c>
      <c r="AL16" s="37" t="s">
        <v>179</v>
      </c>
      <c r="AM16" s="37" t="s">
        <v>179</v>
      </c>
      <c r="AN16" s="37" t="s">
        <v>179</v>
      </c>
      <c r="AO16" s="37">
        <v>0</v>
      </c>
      <c r="AP16" s="37">
        <v>0</v>
      </c>
    </row>
    <row r="17" spans="1:42" ht="60" x14ac:dyDescent="0.25">
      <c r="A17" s="28" t="s">
        <v>483</v>
      </c>
      <c r="B17" s="28" t="s">
        <v>515</v>
      </c>
      <c r="C17" s="28" t="s">
        <v>1502</v>
      </c>
      <c r="D17" s="28" t="s">
        <v>1528</v>
      </c>
      <c r="E17" s="29" t="s">
        <v>1529</v>
      </c>
      <c r="F17" s="28" t="s">
        <v>1530</v>
      </c>
      <c r="G17" s="35" t="s">
        <v>1531</v>
      </c>
      <c r="H17" s="30">
        <v>581193000</v>
      </c>
      <c r="I17" s="30">
        <v>541193000</v>
      </c>
      <c r="J17" s="40"/>
      <c r="K17" s="40"/>
      <c r="L17" s="30">
        <v>60000000</v>
      </c>
      <c r="M17" s="40"/>
      <c r="N17" s="30">
        <f t="shared" si="0"/>
        <v>581193000</v>
      </c>
      <c r="O17" s="32">
        <f t="shared" si="0"/>
        <v>601193000</v>
      </c>
      <c r="P17" s="32">
        <f t="shared" si="0"/>
        <v>0</v>
      </c>
      <c r="Q17" s="32">
        <v>230000000</v>
      </c>
      <c r="R17" s="32">
        <v>10000000</v>
      </c>
      <c r="S17" s="32">
        <f t="shared" si="1"/>
        <v>240000000</v>
      </c>
      <c r="T17" s="33">
        <v>0</v>
      </c>
      <c r="U17" s="33">
        <v>0</v>
      </c>
      <c r="V17" s="33">
        <v>0</v>
      </c>
      <c r="W17" s="36"/>
      <c r="X17" s="36"/>
      <c r="Y17" s="36"/>
      <c r="Z17" s="36"/>
      <c r="AA17" s="35">
        <v>0</v>
      </c>
      <c r="AB17" s="36"/>
      <c r="AC17" s="36"/>
      <c r="AD17" s="36"/>
      <c r="AE17" s="37">
        <v>0</v>
      </c>
      <c r="AF17" s="37">
        <v>0</v>
      </c>
      <c r="AG17" s="37">
        <v>0</v>
      </c>
      <c r="AH17" s="37">
        <v>0</v>
      </c>
      <c r="AI17" s="37">
        <v>0</v>
      </c>
      <c r="AJ17" s="37">
        <v>0</v>
      </c>
      <c r="AK17" s="37">
        <v>0</v>
      </c>
      <c r="AL17" s="37">
        <v>0</v>
      </c>
      <c r="AM17" s="37">
        <v>0</v>
      </c>
      <c r="AN17" s="37">
        <v>0</v>
      </c>
      <c r="AO17" s="37">
        <v>0</v>
      </c>
      <c r="AP17" s="37">
        <v>0</v>
      </c>
    </row>
    <row r="18" spans="1:42" ht="89.25" customHeight="1" x14ac:dyDescent="0.25">
      <c r="A18" s="28">
        <v>0</v>
      </c>
      <c r="B18" s="28">
        <v>0</v>
      </c>
      <c r="C18" s="28">
        <v>0</v>
      </c>
      <c r="D18" s="28">
        <v>0</v>
      </c>
      <c r="E18" s="29">
        <v>0</v>
      </c>
      <c r="F18" s="28">
        <v>0</v>
      </c>
      <c r="G18" s="35"/>
      <c r="H18" s="30">
        <v>0</v>
      </c>
      <c r="I18" s="40"/>
      <c r="J18" s="40"/>
      <c r="K18" s="40"/>
      <c r="L18" s="40"/>
      <c r="M18" s="40"/>
      <c r="N18" s="30">
        <f t="shared" si="0"/>
        <v>0</v>
      </c>
      <c r="O18" s="32">
        <f t="shared" si="0"/>
        <v>0</v>
      </c>
      <c r="P18" s="32">
        <f t="shared" si="0"/>
        <v>0</v>
      </c>
      <c r="Q18" s="32"/>
      <c r="R18" s="32"/>
      <c r="S18" s="32">
        <f t="shared" si="1"/>
        <v>0</v>
      </c>
      <c r="T18" s="33" t="s">
        <v>1532</v>
      </c>
      <c r="U18" s="33" t="s">
        <v>1050</v>
      </c>
      <c r="V18" s="33">
        <v>49</v>
      </c>
      <c r="W18" s="36">
        <v>51</v>
      </c>
      <c r="X18" s="36"/>
      <c r="Y18" s="36"/>
      <c r="Z18" s="36"/>
      <c r="AA18" s="35">
        <v>240</v>
      </c>
      <c r="AB18" s="36">
        <v>60</v>
      </c>
      <c r="AC18" s="36"/>
      <c r="AD18" s="200" t="s">
        <v>1533</v>
      </c>
      <c r="AE18" s="37">
        <v>0</v>
      </c>
      <c r="AF18" s="37">
        <v>0</v>
      </c>
      <c r="AG18" s="37">
        <v>0</v>
      </c>
      <c r="AH18" s="37" t="s">
        <v>192</v>
      </c>
      <c r="AI18" s="37" t="s">
        <v>192</v>
      </c>
      <c r="AJ18" s="37" t="s">
        <v>192</v>
      </c>
      <c r="AK18" s="37" t="s">
        <v>192</v>
      </c>
      <c r="AL18" s="37" t="s">
        <v>192</v>
      </c>
      <c r="AM18" s="37" t="s">
        <v>192</v>
      </c>
      <c r="AN18" s="37" t="s">
        <v>192</v>
      </c>
      <c r="AO18" s="37" t="s">
        <v>192</v>
      </c>
      <c r="AP18" s="37">
        <v>0</v>
      </c>
    </row>
    <row r="19" spans="1:42" ht="90" customHeight="1" x14ac:dyDescent="0.25">
      <c r="A19" s="28">
        <v>0</v>
      </c>
      <c r="B19" s="28">
        <v>0</v>
      </c>
      <c r="C19" s="28">
        <v>0</v>
      </c>
      <c r="D19" s="28">
        <v>0</v>
      </c>
      <c r="E19" s="29">
        <v>0</v>
      </c>
      <c r="F19" s="28">
        <v>0</v>
      </c>
      <c r="G19" s="35"/>
      <c r="H19" s="30">
        <v>0</v>
      </c>
      <c r="I19" s="40"/>
      <c r="J19" s="40"/>
      <c r="K19" s="40"/>
      <c r="L19" s="40"/>
      <c r="M19" s="40"/>
      <c r="N19" s="30">
        <f t="shared" si="0"/>
        <v>0</v>
      </c>
      <c r="O19" s="32">
        <f t="shared" si="0"/>
        <v>0</v>
      </c>
      <c r="P19" s="32">
        <f t="shared" si="0"/>
        <v>0</v>
      </c>
      <c r="Q19" s="32"/>
      <c r="R19" s="32"/>
      <c r="S19" s="32">
        <f t="shared" si="1"/>
        <v>0</v>
      </c>
      <c r="T19" s="33" t="s">
        <v>1534</v>
      </c>
      <c r="U19" s="33" t="s">
        <v>1525</v>
      </c>
      <c r="V19" s="33">
        <v>1</v>
      </c>
      <c r="W19" s="36">
        <v>1</v>
      </c>
      <c r="X19" s="36"/>
      <c r="Y19" s="36" t="s">
        <v>1535</v>
      </c>
      <c r="Z19" s="36"/>
      <c r="AA19" s="35">
        <v>240</v>
      </c>
      <c r="AB19" s="36">
        <v>30</v>
      </c>
      <c r="AC19" s="36"/>
      <c r="AD19" s="200" t="s">
        <v>1536</v>
      </c>
      <c r="AE19" s="37">
        <v>0</v>
      </c>
      <c r="AF19" s="37">
        <v>0</v>
      </c>
      <c r="AG19" s="37">
        <v>0</v>
      </c>
      <c r="AH19" s="37" t="s">
        <v>192</v>
      </c>
      <c r="AI19" s="37" t="s">
        <v>192</v>
      </c>
      <c r="AJ19" s="37" t="s">
        <v>192</v>
      </c>
      <c r="AK19" s="37" t="s">
        <v>192</v>
      </c>
      <c r="AL19" s="37" t="s">
        <v>192</v>
      </c>
      <c r="AM19" s="37" t="s">
        <v>192</v>
      </c>
      <c r="AN19" s="37" t="s">
        <v>192</v>
      </c>
      <c r="AO19" s="37" t="s">
        <v>192</v>
      </c>
      <c r="AP19" s="37">
        <v>0</v>
      </c>
    </row>
    <row r="20" spans="1:42" ht="85.5" customHeight="1" x14ac:dyDescent="0.25">
      <c r="A20" s="28">
        <v>0</v>
      </c>
      <c r="B20" s="28">
        <v>0</v>
      </c>
      <c r="C20" s="28">
        <v>0</v>
      </c>
      <c r="D20" s="28">
        <v>0</v>
      </c>
      <c r="E20" s="29">
        <v>0</v>
      </c>
      <c r="F20" s="28">
        <v>0</v>
      </c>
      <c r="G20" s="35"/>
      <c r="H20" s="30">
        <v>0</v>
      </c>
      <c r="I20" s="40"/>
      <c r="J20" s="40"/>
      <c r="K20" s="40"/>
      <c r="L20" s="40"/>
      <c r="M20" s="40"/>
      <c r="N20" s="30">
        <f t="shared" si="0"/>
        <v>0</v>
      </c>
      <c r="O20" s="32">
        <f t="shared" si="0"/>
        <v>0</v>
      </c>
      <c r="P20" s="32">
        <f t="shared" si="0"/>
        <v>0</v>
      </c>
      <c r="Q20" s="32"/>
      <c r="R20" s="32"/>
      <c r="S20" s="32">
        <f t="shared" si="1"/>
        <v>0</v>
      </c>
      <c r="T20" s="33" t="s">
        <v>1537</v>
      </c>
      <c r="U20" s="33" t="s">
        <v>1510</v>
      </c>
      <c r="V20" s="33">
        <v>1</v>
      </c>
      <c r="W20" s="36">
        <v>1</v>
      </c>
      <c r="X20" s="36"/>
      <c r="Y20" s="36" t="s">
        <v>1535</v>
      </c>
      <c r="Z20" s="36"/>
      <c r="AA20" s="35">
        <v>90</v>
      </c>
      <c r="AB20" s="36">
        <v>30</v>
      </c>
      <c r="AC20" s="36"/>
      <c r="AD20" s="200" t="s">
        <v>1538</v>
      </c>
      <c r="AE20" s="37">
        <v>0</v>
      </c>
      <c r="AF20" s="37">
        <v>0</v>
      </c>
      <c r="AG20" s="37" t="s">
        <v>192</v>
      </c>
      <c r="AH20" s="37" t="s">
        <v>192</v>
      </c>
      <c r="AI20" s="37" t="s">
        <v>192</v>
      </c>
      <c r="AJ20" s="37">
        <v>0</v>
      </c>
      <c r="AK20" s="37">
        <v>0</v>
      </c>
      <c r="AL20" s="37">
        <v>0</v>
      </c>
      <c r="AM20" s="37">
        <v>0</v>
      </c>
      <c r="AN20" s="37">
        <v>0</v>
      </c>
      <c r="AO20" s="37">
        <v>0</v>
      </c>
      <c r="AP20" s="37">
        <v>0</v>
      </c>
    </row>
    <row r="21" spans="1:42" ht="84" customHeight="1" x14ac:dyDescent="0.25">
      <c r="A21" s="28">
        <v>0</v>
      </c>
      <c r="B21" s="28">
        <v>0</v>
      </c>
      <c r="C21" s="28">
        <v>0</v>
      </c>
      <c r="D21" s="28">
        <v>0</v>
      </c>
      <c r="E21" s="29">
        <v>0</v>
      </c>
      <c r="F21" s="28">
        <v>0</v>
      </c>
      <c r="G21" s="35"/>
      <c r="H21" s="30">
        <v>0</v>
      </c>
      <c r="I21" s="40"/>
      <c r="J21" s="40"/>
      <c r="K21" s="40"/>
      <c r="L21" s="40"/>
      <c r="M21" s="40"/>
      <c r="N21" s="30">
        <f t="shared" si="0"/>
        <v>0</v>
      </c>
      <c r="O21" s="32">
        <f t="shared" si="0"/>
        <v>0</v>
      </c>
      <c r="P21" s="32">
        <f t="shared" si="0"/>
        <v>0</v>
      </c>
      <c r="Q21" s="32"/>
      <c r="R21" s="32"/>
      <c r="S21" s="32">
        <f t="shared" si="1"/>
        <v>0</v>
      </c>
      <c r="T21" s="33" t="s">
        <v>1539</v>
      </c>
      <c r="U21" s="33" t="s">
        <v>1510</v>
      </c>
      <c r="V21" s="33">
        <v>1</v>
      </c>
      <c r="W21" s="36">
        <v>1</v>
      </c>
      <c r="X21" s="36"/>
      <c r="Y21" s="36" t="s">
        <v>1540</v>
      </c>
      <c r="Z21" s="36"/>
      <c r="AA21" s="35">
        <v>180</v>
      </c>
      <c r="AB21" s="36">
        <v>30</v>
      </c>
      <c r="AC21" s="36"/>
      <c r="AD21" s="200" t="s">
        <v>1541</v>
      </c>
      <c r="AE21" s="37">
        <v>0</v>
      </c>
      <c r="AF21" s="37">
        <v>0</v>
      </c>
      <c r="AG21" s="37">
        <v>0</v>
      </c>
      <c r="AH21" s="37">
        <v>0</v>
      </c>
      <c r="AI21" s="37">
        <v>0</v>
      </c>
      <c r="AJ21" s="37" t="s">
        <v>192</v>
      </c>
      <c r="AK21" s="37" t="s">
        <v>192</v>
      </c>
      <c r="AL21" s="37" t="s">
        <v>192</v>
      </c>
      <c r="AM21" s="37" t="s">
        <v>192</v>
      </c>
      <c r="AN21" s="37" t="s">
        <v>192</v>
      </c>
      <c r="AO21" s="37" t="s">
        <v>192</v>
      </c>
      <c r="AP21" s="37">
        <v>0</v>
      </c>
    </row>
    <row r="22" spans="1:42" ht="63.75" x14ac:dyDescent="0.25">
      <c r="A22" s="28">
        <v>0</v>
      </c>
      <c r="B22" s="28">
        <v>0</v>
      </c>
      <c r="C22" s="28">
        <v>0</v>
      </c>
      <c r="D22" s="28">
        <v>0</v>
      </c>
      <c r="E22" s="29">
        <v>0</v>
      </c>
      <c r="F22" s="28">
        <v>0</v>
      </c>
      <c r="G22" s="35"/>
      <c r="H22" s="30">
        <v>0</v>
      </c>
      <c r="I22" s="40"/>
      <c r="J22" s="40"/>
      <c r="K22" s="40"/>
      <c r="L22" s="40"/>
      <c r="M22" s="40"/>
      <c r="N22" s="30">
        <f t="shared" si="0"/>
        <v>0</v>
      </c>
      <c r="O22" s="32">
        <f t="shared" si="0"/>
        <v>0</v>
      </c>
      <c r="P22" s="32">
        <f t="shared" si="0"/>
        <v>0</v>
      </c>
      <c r="Q22" s="32"/>
      <c r="R22" s="32"/>
      <c r="S22" s="32">
        <f t="shared" si="1"/>
        <v>0</v>
      </c>
      <c r="T22" s="33" t="s">
        <v>1542</v>
      </c>
      <c r="U22" s="33" t="s">
        <v>1510</v>
      </c>
      <c r="V22" s="33">
        <v>1</v>
      </c>
      <c r="W22" s="36"/>
      <c r="X22" s="36"/>
      <c r="Y22" s="36"/>
      <c r="Z22" s="36"/>
      <c r="AA22" s="35">
        <v>180</v>
      </c>
      <c r="AB22" s="36"/>
      <c r="AC22" s="36"/>
      <c r="AD22" s="200" t="s">
        <v>1543</v>
      </c>
      <c r="AE22" s="37">
        <v>0</v>
      </c>
      <c r="AF22" s="37">
        <v>0</v>
      </c>
      <c r="AG22" s="37">
        <v>0</v>
      </c>
      <c r="AH22" s="37">
        <v>0</v>
      </c>
      <c r="AI22" s="37">
        <v>0</v>
      </c>
      <c r="AJ22" s="37" t="s">
        <v>192</v>
      </c>
      <c r="AK22" s="37" t="s">
        <v>192</v>
      </c>
      <c r="AL22" s="37" t="s">
        <v>192</v>
      </c>
      <c r="AM22" s="37" t="s">
        <v>192</v>
      </c>
      <c r="AN22" s="37" t="s">
        <v>192</v>
      </c>
      <c r="AO22" s="37" t="s">
        <v>192</v>
      </c>
      <c r="AP22" s="37">
        <v>0</v>
      </c>
    </row>
    <row r="23" spans="1:42" ht="104.25" customHeight="1" x14ac:dyDescent="0.25">
      <c r="A23" s="28" t="s">
        <v>483</v>
      </c>
      <c r="B23" s="28" t="s">
        <v>515</v>
      </c>
      <c r="C23" s="28" t="s">
        <v>1544</v>
      </c>
      <c r="D23" s="28">
        <v>243210007</v>
      </c>
      <c r="E23" s="29" t="s">
        <v>1545</v>
      </c>
      <c r="F23" s="28" t="s">
        <v>1546</v>
      </c>
      <c r="G23" s="35" t="s">
        <v>1547</v>
      </c>
      <c r="H23" s="30">
        <v>12248517000</v>
      </c>
      <c r="I23" s="30">
        <v>12039864467</v>
      </c>
      <c r="J23" s="40"/>
      <c r="K23" s="40"/>
      <c r="L23" s="30">
        <v>303137149</v>
      </c>
      <c r="M23" s="40"/>
      <c r="N23" s="30">
        <f t="shared" si="0"/>
        <v>12248517000</v>
      </c>
      <c r="O23" s="32">
        <f t="shared" si="0"/>
        <v>12343001616</v>
      </c>
      <c r="P23" s="32">
        <f t="shared" si="0"/>
        <v>0</v>
      </c>
      <c r="Q23" s="32">
        <v>4833399380</v>
      </c>
      <c r="R23" s="32">
        <v>60000000</v>
      </c>
      <c r="S23" s="32">
        <f t="shared" si="1"/>
        <v>4893399380</v>
      </c>
      <c r="T23" s="33">
        <v>0</v>
      </c>
      <c r="U23" s="33">
        <v>0</v>
      </c>
      <c r="V23" s="33">
        <v>0</v>
      </c>
      <c r="W23" s="36"/>
      <c r="X23" s="36"/>
      <c r="Y23" s="36"/>
      <c r="Z23" s="36"/>
      <c r="AA23" s="35">
        <v>0</v>
      </c>
      <c r="AB23" s="36"/>
      <c r="AC23" s="36"/>
      <c r="AD23" s="36"/>
      <c r="AE23" s="37">
        <v>0</v>
      </c>
      <c r="AF23" s="37">
        <v>0</v>
      </c>
      <c r="AG23" s="37">
        <v>0</v>
      </c>
      <c r="AH23" s="37">
        <v>0</v>
      </c>
      <c r="AI23" s="37">
        <v>0</v>
      </c>
      <c r="AJ23" s="37">
        <v>0</v>
      </c>
      <c r="AK23" s="37">
        <v>0</v>
      </c>
      <c r="AL23" s="37">
        <v>0</v>
      </c>
      <c r="AM23" s="37">
        <v>0</v>
      </c>
      <c r="AN23" s="37">
        <v>0</v>
      </c>
      <c r="AO23" s="37">
        <v>0</v>
      </c>
      <c r="AP23" s="37">
        <v>0</v>
      </c>
    </row>
    <row r="24" spans="1:42" ht="89.25" customHeight="1" x14ac:dyDescent="0.25">
      <c r="A24" s="28">
        <v>0</v>
      </c>
      <c r="B24" s="28">
        <v>0</v>
      </c>
      <c r="C24" s="28">
        <v>0</v>
      </c>
      <c r="D24" s="28">
        <v>0</v>
      </c>
      <c r="E24" s="29">
        <v>0</v>
      </c>
      <c r="F24" s="28">
        <v>0</v>
      </c>
      <c r="G24" s="35"/>
      <c r="H24" s="30">
        <v>0</v>
      </c>
      <c r="I24" s="40"/>
      <c r="J24" s="40"/>
      <c r="K24" s="40"/>
      <c r="L24" s="40"/>
      <c r="M24" s="40"/>
      <c r="N24" s="30">
        <f t="shared" si="0"/>
        <v>0</v>
      </c>
      <c r="O24" s="32">
        <f t="shared" si="0"/>
        <v>0</v>
      </c>
      <c r="P24" s="32">
        <f t="shared" si="0"/>
        <v>0</v>
      </c>
      <c r="Q24" s="32"/>
      <c r="R24" s="32"/>
      <c r="S24" s="32">
        <f t="shared" si="1"/>
        <v>0</v>
      </c>
      <c r="T24" s="33" t="s">
        <v>1548</v>
      </c>
      <c r="U24" s="33" t="s">
        <v>152</v>
      </c>
      <c r="V24" s="33">
        <v>17</v>
      </c>
      <c r="W24" s="36">
        <v>27</v>
      </c>
      <c r="X24" s="36"/>
      <c r="Y24" s="36">
        <v>26</v>
      </c>
      <c r="Z24" s="36"/>
      <c r="AA24" s="35">
        <v>365</v>
      </c>
      <c r="AB24" s="36">
        <v>180</v>
      </c>
      <c r="AC24" s="36"/>
      <c r="AD24" s="200" t="s">
        <v>1549</v>
      </c>
      <c r="AE24" s="37" t="s">
        <v>192</v>
      </c>
      <c r="AF24" s="37" t="s">
        <v>192</v>
      </c>
      <c r="AG24" s="37" t="s">
        <v>192</v>
      </c>
      <c r="AH24" s="37" t="s">
        <v>192</v>
      </c>
      <c r="AI24" s="37" t="s">
        <v>192</v>
      </c>
      <c r="AJ24" s="37" t="s">
        <v>192</v>
      </c>
      <c r="AK24" s="37" t="s">
        <v>192</v>
      </c>
      <c r="AL24" s="37" t="s">
        <v>192</v>
      </c>
      <c r="AM24" s="37" t="s">
        <v>192</v>
      </c>
      <c r="AN24" s="37" t="s">
        <v>192</v>
      </c>
      <c r="AO24" s="37" t="s">
        <v>192</v>
      </c>
      <c r="AP24" s="37" t="s">
        <v>192</v>
      </c>
    </row>
    <row r="25" spans="1:42" ht="75" customHeight="1" x14ac:dyDescent="0.25">
      <c r="A25" s="28">
        <v>0</v>
      </c>
      <c r="B25" s="28">
        <v>0</v>
      </c>
      <c r="C25" s="28">
        <v>0</v>
      </c>
      <c r="D25" s="28">
        <v>0</v>
      </c>
      <c r="E25" s="29">
        <v>0</v>
      </c>
      <c r="F25" s="28">
        <v>0</v>
      </c>
      <c r="G25" s="35"/>
      <c r="H25" s="30">
        <v>0</v>
      </c>
      <c r="I25" s="40"/>
      <c r="J25" s="40"/>
      <c r="K25" s="40"/>
      <c r="L25" s="40"/>
      <c r="M25" s="40"/>
      <c r="N25" s="30">
        <f t="shared" si="0"/>
        <v>0</v>
      </c>
      <c r="O25" s="32">
        <f t="shared" si="0"/>
        <v>0</v>
      </c>
      <c r="P25" s="32">
        <f t="shared" si="0"/>
        <v>0</v>
      </c>
      <c r="Q25" s="32"/>
      <c r="R25" s="32"/>
      <c r="S25" s="32">
        <f t="shared" si="1"/>
        <v>0</v>
      </c>
      <c r="T25" s="33" t="s">
        <v>1550</v>
      </c>
      <c r="U25" s="33" t="s">
        <v>152</v>
      </c>
      <c r="V25" s="33">
        <v>3284</v>
      </c>
      <c r="W25" s="36">
        <v>4872</v>
      </c>
      <c r="X25" s="36"/>
      <c r="Y25" s="36">
        <v>4872</v>
      </c>
      <c r="Z25" s="36"/>
      <c r="AA25" s="35">
        <v>285</v>
      </c>
      <c r="AB25" s="36">
        <v>90</v>
      </c>
      <c r="AC25" s="36"/>
      <c r="AD25" s="200" t="s">
        <v>1551</v>
      </c>
      <c r="AE25" s="37">
        <v>0</v>
      </c>
      <c r="AF25" s="37">
        <v>0</v>
      </c>
      <c r="AG25" s="37" t="s">
        <v>192</v>
      </c>
      <c r="AH25" s="37" t="s">
        <v>192</v>
      </c>
      <c r="AI25" s="37" t="s">
        <v>192</v>
      </c>
      <c r="AJ25" s="37" t="s">
        <v>192</v>
      </c>
      <c r="AK25" s="37" t="s">
        <v>192</v>
      </c>
      <c r="AL25" s="37" t="s">
        <v>192</v>
      </c>
      <c r="AM25" s="37" t="s">
        <v>192</v>
      </c>
      <c r="AN25" s="37" t="s">
        <v>192</v>
      </c>
      <c r="AO25" s="37" t="s">
        <v>192</v>
      </c>
      <c r="AP25" s="37" t="s">
        <v>192</v>
      </c>
    </row>
    <row r="26" spans="1:42" ht="86.25" customHeight="1" x14ac:dyDescent="0.25">
      <c r="A26" s="28">
        <v>0</v>
      </c>
      <c r="B26" s="28">
        <v>0</v>
      </c>
      <c r="C26" s="28">
        <v>0</v>
      </c>
      <c r="D26" s="28">
        <v>0</v>
      </c>
      <c r="E26" s="29">
        <v>0</v>
      </c>
      <c r="F26" s="28">
        <v>0</v>
      </c>
      <c r="G26" s="35"/>
      <c r="H26" s="30">
        <v>0</v>
      </c>
      <c r="I26" s="40"/>
      <c r="J26" s="40"/>
      <c r="K26" s="40"/>
      <c r="L26" s="40"/>
      <c r="M26" s="40"/>
      <c r="N26" s="30">
        <f t="shared" si="0"/>
        <v>0</v>
      </c>
      <c r="O26" s="32">
        <f t="shared" si="0"/>
        <v>0</v>
      </c>
      <c r="P26" s="32">
        <f t="shared" si="0"/>
        <v>0</v>
      </c>
      <c r="Q26" s="32"/>
      <c r="R26" s="32"/>
      <c r="S26" s="32">
        <f t="shared" si="1"/>
        <v>0</v>
      </c>
      <c r="T26" s="33" t="s">
        <v>1552</v>
      </c>
      <c r="U26" s="33" t="s">
        <v>152</v>
      </c>
      <c r="V26" s="33">
        <v>857</v>
      </c>
      <c r="W26" s="36">
        <v>857</v>
      </c>
      <c r="X26" s="36"/>
      <c r="Y26" s="36">
        <v>487</v>
      </c>
      <c r="Z26" s="36"/>
      <c r="AA26" s="35">
        <v>285</v>
      </c>
      <c r="AB26" s="36">
        <v>90</v>
      </c>
      <c r="AC26" s="36"/>
      <c r="AD26" s="200" t="s">
        <v>1553</v>
      </c>
      <c r="AE26" s="37">
        <v>0</v>
      </c>
      <c r="AF26" s="37">
        <v>0</v>
      </c>
      <c r="AG26" s="37" t="s">
        <v>192</v>
      </c>
      <c r="AH26" s="37" t="s">
        <v>192</v>
      </c>
      <c r="AI26" s="37" t="s">
        <v>192</v>
      </c>
      <c r="AJ26" s="37" t="s">
        <v>192</v>
      </c>
      <c r="AK26" s="37" t="s">
        <v>192</v>
      </c>
      <c r="AL26" s="37" t="s">
        <v>192</v>
      </c>
      <c r="AM26" s="37" t="s">
        <v>192</v>
      </c>
      <c r="AN26" s="37" t="s">
        <v>192</v>
      </c>
      <c r="AO26" s="37" t="s">
        <v>192</v>
      </c>
      <c r="AP26" s="37" t="s">
        <v>192</v>
      </c>
    </row>
    <row r="27" spans="1:42" ht="54.75" customHeight="1" x14ac:dyDescent="0.25">
      <c r="A27" s="28">
        <v>0</v>
      </c>
      <c r="B27" s="28">
        <v>0</v>
      </c>
      <c r="C27" s="28">
        <v>0</v>
      </c>
      <c r="D27" s="28">
        <v>0</v>
      </c>
      <c r="E27" s="29">
        <v>0</v>
      </c>
      <c r="F27" s="28">
        <v>0</v>
      </c>
      <c r="G27" s="35"/>
      <c r="H27" s="30">
        <v>0</v>
      </c>
      <c r="I27" s="40"/>
      <c r="J27" s="40"/>
      <c r="K27" s="40"/>
      <c r="L27" s="40"/>
      <c r="M27" s="40"/>
      <c r="N27" s="30">
        <f t="shared" si="0"/>
        <v>0</v>
      </c>
      <c r="O27" s="32">
        <f t="shared" si="0"/>
        <v>0</v>
      </c>
      <c r="P27" s="32">
        <f t="shared" si="0"/>
        <v>0</v>
      </c>
      <c r="Q27" s="32"/>
      <c r="R27" s="32"/>
      <c r="S27" s="32">
        <f t="shared" si="1"/>
        <v>0</v>
      </c>
      <c r="T27" s="33" t="s">
        <v>1554</v>
      </c>
      <c r="U27" s="33" t="s">
        <v>1510</v>
      </c>
      <c r="V27" s="33">
        <v>1</v>
      </c>
      <c r="W27" s="36"/>
      <c r="X27" s="36"/>
      <c r="Y27" s="36">
        <v>1</v>
      </c>
      <c r="Z27" s="36"/>
      <c r="AA27" s="35">
        <v>285</v>
      </c>
      <c r="AB27" s="36">
        <v>120</v>
      </c>
      <c r="AC27" s="36"/>
      <c r="AD27" s="200" t="s">
        <v>1555</v>
      </c>
      <c r="AE27" s="37">
        <v>0</v>
      </c>
      <c r="AF27" s="37">
        <v>0</v>
      </c>
      <c r="AG27" s="37" t="s">
        <v>192</v>
      </c>
      <c r="AH27" s="37" t="s">
        <v>192</v>
      </c>
      <c r="AI27" s="37" t="s">
        <v>192</v>
      </c>
      <c r="AJ27" s="37" t="s">
        <v>192</v>
      </c>
      <c r="AK27" s="37" t="s">
        <v>192</v>
      </c>
      <c r="AL27" s="37" t="s">
        <v>192</v>
      </c>
      <c r="AM27" s="37" t="s">
        <v>192</v>
      </c>
      <c r="AN27" s="37" t="s">
        <v>192</v>
      </c>
      <c r="AO27" s="37" t="s">
        <v>192</v>
      </c>
      <c r="AP27" s="37" t="s">
        <v>192</v>
      </c>
    </row>
    <row r="28" spans="1:42" ht="78.75" customHeight="1" x14ac:dyDescent="0.25">
      <c r="A28" s="28">
        <v>0</v>
      </c>
      <c r="B28" s="28">
        <v>0</v>
      </c>
      <c r="C28" s="28">
        <v>0</v>
      </c>
      <c r="D28" s="28">
        <v>0</v>
      </c>
      <c r="E28" s="29">
        <v>0</v>
      </c>
      <c r="F28" s="28">
        <v>0</v>
      </c>
      <c r="G28" s="35"/>
      <c r="H28" s="30">
        <v>0</v>
      </c>
      <c r="I28" s="40"/>
      <c r="J28" s="40"/>
      <c r="K28" s="40"/>
      <c r="L28" s="40"/>
      <c r="M28" s="40"/>
      <c r="N28" s="30">
        <f t="shared" si="0"/>
        <v>0</v>
      </c>
      <c r="O28" s="32">
        <f t="shared" si="0"/>
        <v>0</v>
      </c>
      <c r="P28" s="32">
        <f t="shared" si="0"/>
        <v>0</v>
      </c>
      <c r="Q28" s="32"/>
      <c r="R28" s="32"/>
      <c r="S28" s="32">
        <f t="shared" si="1"/>
        <v>0</v>
      </c>
      <c r="T28" s="33" t="s">
        <v>1556</v>
      </c>
      <c r="U28" s="33" t="s">
        <v>1507</v>
      </c>
      <c r="V28" s="33">
        <v>20</v>
      </c>
      <c r="W28" s="36"/>
      <c r="X28" s="36"/>
      <c r="Y28" s="36"/>
      <c r="Z28" s="36"/>
      <c r="AA28" s="35">
        <v>285</v>
      </c>
      <c r="AB28" s="36">
        <v>0</v>
      </c>
      <c r="AC28" s="36"/>
      <c r="AD28" s="200" t="s">
        <v>1557</v>
      </c>
      <c r="AE28" s="37">
        <v>0</v>
      </c>
      <c r="AF28" s="37">
        <v>0</v>
      </c>
      <c r="AG28" s="37" t="s">
        <v>192</v>
      </c>
      <c r="AH28" s="37" t="s">
        <v>192</v>
      </c>
      <c r="AI28" s="37" t="s">
        <v>192</v>
      </c>
      <c r="AJ28" s="37" t="s">
        <v>192</v>
      </c>
      <c r="AK28" s="37" t="s">
        <v>192</v>
      </c>
      <c r="AL28" s="37" t="s">
        <v>192</v>
      </c>
      <c r="AM28" s="37" t="s">
        <v>192</v>
      </c>
      <c r="AN28" s="37" t="s">
        <v>192</v>
      </c>
      <c r="AO28" s="37" t="s">
        <v>192</v>
      </c>
      <c r="AP28" s="37" t="s">
        <v>192</v>
      </c>
    </row>
    <row r="29" spans="1:42" ht="74.25" customHeight="1" x14ac:dyDescent="0.25">
      <c r="A29" s="28">
        <v>0</v>
      </c>
      <c r="B29" s="28">
        <v>0</v>
      </c>
      <c r="C29" s="28">
        <v>0</v>
      </c>
      <c r="D29" s="28">
        <v>0</v>
      </c>
      <c r="E29" s="29">
        <v>0</v>
      </c>
      <c r="F29" s="28">
        <v>0</v>
      </c>
      <c r="G29" s="35"/>
      <c r="H29" s="30">
        <v>0</v>
      </c>
      <c r="I29" s="40"/>
      <c r="J29" s="40"/>
      <c r="K29" s="40"/>
      <c r="L29" s="40"/>
      <c r="M29" s="40"/>
      <c r="N29" s="30">
        <f t="shared" si="0"/>
        <v>0</v>
      </c>
      <c r="O29" s="32">
        <f t="shared" si="0"/>
        <v>0</v>
      </c>
      <c r="P29" s="32">
        <f t="shared" si="0"/>
        <v>0</v>
      </c>
      <c r="Q29" s="32"/>
      <c r="R29" s="32"/>
      <c r="S29" s="32">
        <f t="shared" si="1"/>
        <v>0</v>
      </c>
      <c r="T29" s="33" t="s">
        <v>1558</v>
      </c>
      <c r="U29" s="33" t="s">
        <v>1559</v>
      </c>
      <c r="V29" s="33">
        <v>1</v>
      </c>
      <c r="W29" s="36"/>
      <c r="X29" s="36"/>
      <c r="Y29" s="36">
        <v>0.4</v>
      </c>
      <c r="Z29" s="36"/>
      <c r="AA29" s="35">
        <v>285</v>
      </c>
      <c r="AB29" s="36">
        <v>90</v>
      </c>
      <c r="AC29" s="36"/>
      <c r="AD29" s="200" t="s">
        <v>1560</v>
      </c>
      <c r="AE29" s="37">
        <v>0</v>
      </c>
      <c r="AF29" s="37">
        <v>0</v>
      </c>
      <c r="AG29" s="37" t="s">
        <v>192</v>
      </c>
      <c r="AH29" s="37" t="s">
        <v>192</v>
      </c>
      <c r="AI29" s="37" t="s">
        <v>192</v>
      </c>
      <c r="AJ29" s="37" t="s">
        <v>192</v>
      </c>
      <c r="AK29" s="37" t="s">
        <v>192</v>
      </c>
      <c r="AL29" s="37" t="s">
        <v>192</v>
      </c>
      <c r="AM29" s="37" t="s">
        <v>192</v>
      </c>
      <c r="AN29" s="37" t="s">
        <v>192</v>
      </c>
      <c r="AO29" s="37" t="s">
        <v>192</v>
      </c>
      <c r="AP29" s="37" t="s">
        <v>192</v>
      </c>
    </row>
    <row r="30" spans="1:42" ht="69" customHeight="1" x14ac:dyDescent="0.25">
      <c r="A30" s="28">
        <v>0</v>
      </c>
      <c r="B30" s="28">
        <v>0</v>
      </c>
      <c r="C30" s="28">
        <v>0</v>
      </c>
      <c r="D30" s="28">
        <v>0</v>
      </c>
      <c r="E30" s="29">
        <v>0</v>
      </c>
      <c r="F30" s="28">
        <v>0</v>
      </c>
      <c r="G30" s="35"/>
      <c r="H30" s="30">
        <v>0</v>
      </c>
      <c r="I30" s="40"/>
      <c r="J30" s="40"/>
      <c r="K30" s="40"/>
      <c r="L30" s="40"/>
      <c r="M30" s="40"/>
      <c r="N30" s="30">
        <f t="shared" si="0"/>
        <v>0</v>
      </c>
      <c r="O30" s="32">
        <f t="shared" si="0"/>
        <v>0</v>
      </c>
      <c r="P30" s="32">
        <f t="shared" si="0"/>
        <v>0</v>
      </c>
      <c r="Q30" s="32"/>
      <c r="R30" s="32"/>
      <c r="S30" s="32">
        <f t="shared" si="1"/>
        <v>0</v>
      </c>
      <c r="T30" s="33" t="s">
        <v>1561</v>
      </c>
      <c r="U30" s="33" t="s">
        <v>152</v>
      </c>
      <c r="V30" s="33">
        <v>1</v>
      </c>
      <c r="W30" s="36"/>
      <c r="X30" s="36"/>
      <c r="Y30" s="36">
        <v>0.5</v>
      </c>
      <c r="Z30" s="36"/>
      <c r="AA30" s="35">
        <v>330</v>
      </c>
      <c r="AB30" s="36">
        <v>150</v>
      </c>
      <c r="AC30" s="36"/>
      <c r="AD30" s="200" t="s">
        <v>1562</v>
      </c>
      <c r="AE30" s="37">
        <v>0</v>
      </c>
      <c r="AF30" s="37" t="s">
        <v>179</v>
      </c>
      <c r="AG30" s="37" t="s">
        <v>192</v>
      </c>
      <c r="AH30" s="37" t="s">
        <v>192</v>
      </c>
      <c r="AI30" s="37" t="s">
        <v>192</v>
      </c>
      <c r="AJ30" s="37" t="s">
        <v>192</v>
      </c>
      <c r="AK30" s="37" t="s">
        <v>192</v>
      </c>
      <c r="AL30" s="37" t="s">
        <v>192</v>
      </c>
      <c r="AM30" s="37" t="s">
        <v>192</v>
      </c>
      <c r="AN30" s="37" t="s">
        <v>192</v>
      </c>
      <c r="AO30" s="37" t="s">
        <v>192</v>
      </c>
      <c r="AP30" s="37" t="s">
        <v>192</v>
      </c>
    </row>
    <row r="31" spans="1:42" ht="108" x14ac:dyDescent="0.25">
      <c r="A31" s="28" t="s">
        <v>483</v>
      </c>
      <c r="B31" s="28" t="s">
        <v>515</v>
      </c>
      <c r="C31" s="28" t="s">
        <v>1563</v>
      </c>
      <c r="D31" s="28">
        <v>243310007</v>
      </c>
      <c r="E31" s="29" t="s">
        <v>1564</v>
      </c>
      <c r="F31" s="28" t="s">
        <v>1565</v>
      </c>
      <c r="G31" s="35" t="s">
        <v>1566</v>
      </c>
      <c r="H31" s="30">
        <v>1421000000</v>
      </c>
      <c r="I31" s="30">
        <v>1515430622</v>
      </c>
      <c r="J31" s="40"/>
      <c r="K31" s="40"/>
      <c r="L31" s="40">
        <v>347793664</v>
      </c>
      <c r="M31" s="40"/>
      <c r="N31" s="30">
        <f t="shared" si="0"/>
        <v>1421000000</v>
      </c>
      <c r="O31" s="32">
        <f t="shared" si="0"/>
        <v>1863224286</v>
      </c>
      <c r="P31" s="32">
        <f t="shared" si="0"/>
        <v>0</v>
      </c>
      <c r="Q31" s="32">
        <v>698966777</v>
      </c>
      <c r="R31" s="32">
        <v>200000000</v>
      </c>
      <c r="S31" s="32">
        <f t="shared" si="1"/>
        <v>898966777</v>
      </c>
      <c r="T31" s="33">
        <v>0</v>
      </c>
      <c r="U31" s="33">
        <v>0</v>
      </c>
      <c r="V31" s="33">
        <v>0</v>
      </c>
      <c r="W31" s="36"/>
      <c r="X31" s="36"/>
      <c r="Y31" s="36"/>
      <c r="Z31" s="36"/>
      <c r="AA31" s="35">
        <v>0</v>
      </c>
      <c r="AB31" s="36"/>
      <c r="AC31" s="36"/>
      <c r="AD31" s="36"/>
      <c r="AE31" s="37">
        <v>0</v>
      </c>
      <c r="AF31" s="37">
        <v>0</v>
      </c>
      <c r="AG31" s="37">
        <v>0</v>
      </c>
      <c r="AH31" s="37">
        <v>0</v>
      </c>
      <c r="AI31" s="37">
        <v>0</v>
      </c>
      <c r="AJ31" s="37">
        <v>0</v>
      </c>
      <c r="AK31" s="37">
        <v>0</v>
      </c>
      <c r="AL31" s="37">
        <v>0</v>
      </c>
      <c r="AM31" s="37">
        <v>0</v>
      </c>
      <c r="AN31" s="37">
        <v>0</v>
      </c>
      <c r="AO31" s="37">
        <v>0</v>
      </c>
      <c r="AP31" s="37">
        <v>0</v>
      </c>
    </row>
    <row r="32" spans="1:42" ht="72" x14ac:dyDescent="0.25">
      <c r="A32" s="28">
        <v>0</v>
      </c>
      <c r="B32" s="28">
        <v>0</v>
      </c>
      <c r="C32" s="28">
        <v>0</v>
      </c>
      <c r="D32" s="28">
        <v>0</v>
      </c>
      <c r="E32" s="29">
        <v>0</v>
      </c>
      <c r="F32" s="28">
        <v>0</v>
      </c>
      <c r="G32" s="35"/>
      <c r="H32" s="30">
        <v>0</v>
      </c>
      <c r="I32" s="40"/>
      <c r="J32" s="40"/>
      <c r="K32" s="40"/>
      <c r="L32" s="40"/>
      <c r="M32" s="40"/>
      <c r="N32" s="30">
        <f t="shared" si="0"/>
        <v>0</v>
      </c>
      <c r="O32" s="32">
        <f t="shared" si="0"/>
        <v>0</v>
      </c>
      <c r="P32" s="32">
        <f t="shared" si="0"/>
        <v>0</v>
      </c>
      <c r="Q32" s="32"/>
      <c r="R32" s="32"/>
      <c r="S32" s="32">
        <f t="shared" si="1"/>
        <v>0</v>
      </c>
      <c r="T32" s="33" t="s">
        <v>1567</v>
      </c>
      <c r="U32" s="33" t="s">
        <v>152</v>
      </c>
      <c r="V32" s="33">
        <v>2</v>
      </c>
      <c r="W32" s="36">
        <v>2</v>
      </c>
      <c r="X32" s="36"/>
      <c r="Y32" s="36">
        <v>2</v>
      </c>
      <c r="Z32" s="36"/>
      <c r="AA32" s="35">
        <v>365</v>
      </c>
      <c r="AB32" s="36">
        <v>180</v>
      </c>
      <c r="AC32" s="36"/>
      <c r="AD32" s="200" t="s">
        <v>1568</v>
      </c>
      <c r="AE32" s="37" t="s">
        <v>192</v>
      </c>
      <c r="AF32" s="37" t="s">
        <v>192</v>
      </c>
      <c r="AG32" s="37" t="s">
        <v>192</v>
      </c>
      <c r="AH32" s="37" t="s">
        <v>192</v>
      </c>
      <c r="AI32" s="37" t="s">
        <v>192</v>
      </c>
      <c r="AJ32" s="37" t="s">
        <v>192</v>
      </c>
      <c r="AK32" s="37" t="s">
        <v>192</v>
      </c>
      <c r="AL32" s="37" t="s">
        <v>192</v>
      </c>
      <c r="AM32" s="37" t="s">
        <v>192</v>
      </c>
      <c r="AN32" s="37" t="s">
        <v>192</v>
      </c>
      <c r="AO32" s="37" t="s">
        <v>192</v>
      </c>
      <c r="AP32" s="37" t="s">
        <v>192</v>
      </c>
    </row>
    <row r="33" spans="1:42" ht="72" x14ac:dyDescent="0.25">
      <c r="A33" s="28">
        <v>0</v>
      </c>
      <c r="B33" s="28">
        <v>0</v>
      </c>
      <c r="C33" s="28">
        <v>0</v>
      </c>
      <c r="D33" s="28">
        <v>0</v>
      </c>
      <c r="E33" s="29">
        <v>0</v>
      </c>
      <c r="F33" s="28">
        <v>0</v>
      </c>
      <c r="G33" s="35"/>
      <c r="H33" s="30">
        <v>0</v>
      </c>
      <c r="I33" s="40"/>
      <c r="J33" s="40"/>
      <c r="K33" s="40"/>
      <c r="L33" s="40"/>
      <c r="M33" s="40"/>
      <c r="N33" s="30">
        <f t="shared" si="0"/>
        <v>0</v>
      </c>
      <c r="O33" s="32">
        <f t="shared" si="0"/>
        <v>0</v>
      </c>
      <c r="P33" s="32">
        <f t="shared" si="0"/>
        <v>0</v>
      </c>
      <c r="Q33" s="32"/>
      <c r="R33" s="32"/>
      <c r="S33" s="32">
        <f t="shared" si="1"/>
        <v>0</v>
      </c>
      <c r="T33" s="33" t="s">
        <v>1569</v>
      </c>
      <c r="U33" s="33" t="s">
        <v>152</v>
      </c>
      <c r="V33" s="33">
        <v>15000</v>
      </c>
      <c r="W33" s="36"/>
      <c r="X33" s="36"/>
      <c r="Y33" s="39">
        <v>2179</v>
      </c>
      <c r="Z33" s="36"/>
      <c r="AA33" s="35">
        <v>270</v>
      </c>
      <c r="AB33" s="36">
        <v>120</v>
      </c>
      <c r="AC33" s="36"/>
      <c r="AD33" s="200" t="s">
        <v>1570</v>
      </c>
      <c r="AE33" s="37">
        <v>0</v>
      </c>
      <c r="AF33" s="37">
        <v>0</v>
      </c>
      <c r="AG33" s="37" t="s">
        <v>179</v>
      </c>
      <c r="AH33" s="37" t="s">
        <v>179</v>
      </c>
      <c r="AI33" s="37" t="s">
        <v>179</v>
      </c>
      <c r="AJ33" s="37" t="s">
        <v>179</v>
      </c>
      <c r="AK33" s="37" t="s">
        <v>179</v>
      </c>
      <c r="AL33" s="37" t="s">
        <v>179</v>
      </c>
      <c r="AM33" s="37" t="s">
        <v>179</v>
      </c>
      <c r="AN33" s="37" t="s">
        <v>179</v>
      </c>
      <c r="AO33" s="37" t="s">
        <v>179</v>
      </c>
      <c r="AP33" s="37">
        <v>0</v>
      </c>
    </row>
    <row r="34" spans="1:42" ht="48" x14ac:dyDescent="0.25">
      <c r="A34" s="28">
        <v>0</v>
      </c>
      <c r="B34" s="28">
        <v>0</v>
      </c>
      <c r="C34" s="28">
        <v>0</v>
      </c>
      <c r="D34" s="28">
        <v>0</v>
      </c>
      <c r="E34" s="29">
        <v>0</v>
      </c>
      <c r="F34" s="28">
        <v>0</v>
      </c>
      <c r="G34" s="35"/>
      <c r="H34" s="30">
        <v>0</v>
      </c>
      <c r="I34" s="40"/>
      <c r="J34" s="40"/>
      <c r="K34" s="40"/>
      <c r="L34" s="40"/>
      <c r="M34" s="40"/>
      <c r="N34" s="30">
        <f t="shared" si="0"/>
        <v>0</v>
      </c>
      <c r="O34" s="32">
        <f t="shared" si="0"/>
        <v>0</v>
      </c>
      <c r="P34" s="32">
        <f t="shared" si="0"/>
        <v>0</v>
      </c>
      <c r="Q34" s="32"/>
      <c r="R34" s="32"/>
      <c r="S34" s="32">
        <f t="shared" si="1"/>
        <v>0</v>
      </c>
      <c r="T34" s="33" t="s">
        <v>1571</v>
      </c>
      <c r="U34" s="33" t="s">
        <v>1525</v>
      </c>
      <c r="V34" s="33">
        <v>1</v>
      </c>
      <c r="W34" s="36">
        <v>1</v>
      </c>
      <c r="X34" s="36"/>
      <c r="Y34" s="36" t="s">
        <v>1535</v>
      </c>
      <c r="Z34" s="36"/>
      <c r="AA34" s="35">
        <v>270</v>
      </c>
      <c r="AB34" s="36">
        <v>120</v>
      </c>
      <c r="AC34" s="36"/>
      <c r="AD34" s="200" t="s">
        <v>1572</v>
      </c>
      <c r="AE34" s="37">
        <v>0</v>
      </c>
      <c r="AF34" s="37">
        <v>0</v>
      </c>
      <c r="AG34" s="37" t="s">
        <v>179</v>
      </c>
      <c r="AH34" s="37" t="s">
        <v>179</v>
      </c>
      <c r="AI34" s="37" t="s">
        <v>179</v>
      </c>
      <c r="AJ34" s="37" t="s">
        <v>179</v>
      </c>
      <c r="AK34" s="37" t="s">
        <v>179</v>
      </c>
      <c r="AL34" s="37" t="s">
        <v>179</v>
      </c>
      <c r="AM34" s="37" t="s">
        <v>179</v>
      </c>
      <c r="AN34" s="37" t="s">
        <v>179</v>
      </c>
      <c r="AO34" s="37" t="s">
        <v>179</v>
      </c>
      <c r="AP34" s="37">
        <v>0</v>
      </c>
    </row>
    <row r="35" spans="1:42" ht="62.25" customHeight="1" x14ac:dyDescent="0.25">
      <c r="A35" s="28">
        <v>0</v>
      </c>
      <c r="B35" s="28">
        <v>0</v>
      </c>
      <c r="C35" s="28">
        <v>0</v>
      </c>
      <c r="D35" s="28">
        <v>0</v>
      </c>
      <c r="E35" s="29">
        <v>0</v>
      </c>
      <c r="F35" s="28">
        <v>0</v>
      </c>
      <c r="G35" s="35"/>
      <c r="H35" s="30">
        <v>0</v>
      </c>
      <c r="I35" s="40"/>
      <c r="J35" s="40"/>
      <c r="K35" s="40"/>
      <c r="L35" s="40"/>
      <c r="M35" s="40"/>
      <c r="N35" s="30">
        <f t="shared" si="0"/>
        <v>0</v>
      </c>
      <c r="O35" s="32">
        <f t="shared" si="0"/>
        <v>0</v>
      </c>
      <c r="P35" s="32">
        <f t="shared" si="0"/>
        <v>0</v>
      </c>
      <c r="Q35" s="32"/>
      <c r="R35" s="32"/>
      <c r="S35" s="32">
        <f t="shared" si="1"/>
        <v>0</v>
      </c>
      <c r="T35" s="33" t="s">
        <v>1573</v>
      </c>
      <c r="U35" s="33" t="s">
        <v>1507</v>
      </c>
      <c r="V35" s="33">
        <v>94</v>
      </c>
      <c r="W35" s="36"/>
      <c r="X35" s="36"/>
      <c r="Y35" s="36"/>
      <c r="Z35" s="36"/>
      <c r="AA35" s="35">
        <v>270</v>
      </c>
      <c r="AB35" s="36"/>
      <c r="AC35" s="36"/>
      <c r="AD35" s="200" t="s">
        <v>1574</v>
      </c>
      <c r="AE35" s="37">
        <v>0</v>
      </c>
      <c r="AF35" s="37">
        <v>0</v>
      </c>
      <c r="AG35" s="37" t="s">
        <v>179</v>
      </c>
      <c r="AH35" s="37" t="s">
        <v>179</v>
      </c>
      <c r="AI35" s="37" t="s">
        <v>179</v>
      </c>
      <c r="AJ35" s="37" t="s">
        <v>179</v>
      </c>
      <c r="AK35" s="37" t="s">
        <v>179</v>
      </c>
      <c r="AL35" s="37" t="s">
        <v>179</v>
      </c>
      <c r="AM35" s="37" t="s">
        <v>179</v>
      </c>
      <c r="AN35" s="37" t="s">
        <v>179</v>
      </c>
      <c r="AO35" s="37" t="s">
        <v>179</v>
      </c>
      <c r="AP35" s="37">
        <v>0</v>
      </c>
    </row>
    <row r="36" spans="1:42" ht="55.5" customHeight="1" x14ac:dyDescent="0.25">
      <c r="A36" s="28">
        <v>0</v>
      </c>
      <c r="B36" s="28">
        <v>0</v>
      </c>
      <c r="C36" s="28">
        <v>0</v>
      </c>
      <c r="D36" s="28">
        <v>0</v>
      </c>
      <c r="E36" s="29">
        <v>0</v>
      </c>
      <c r="F36" s="28">
        <v>0</v>
      </c>
      <c r="G36" s="35"/>
      <c r="H36" s="30">
        <v>0</v>
      </c>
      <c r="I36" s="40"/>
      <c r="J36" s="40"/>
      <c r="K36" s="40"/>
      <c r="L36" s="40"/>
      <c r="M36" s="40"/>
      <c r="N36" s="30">
        <f t="shared" si="0"/>
        <v>0</v>
      </c>
      <c r="O36" s="32">
        <f t="shared" si="0"/>
        <v>0</v>
      </c>
      <c r="P36" s="32">
        <f t="shared" si="0"/>
        <v>0</v>
      </c>
      <c r="Q36" s="32"/>
      <c r="R36" s="32"/>
      <c r="S36" s="32">
        <f t="shared" si="1"/>
        <v>0</v>
      </c>
      <c r="T36" s="33" t="s">
        <v>1561</v>
      </c>
      <c r="U36" s="33" t="s">
        <v>152</v>
      </c>
      <c r="V36" s="33">
        <v>1</v>
      </c>
      <c r="W36" s="36">
        <v>1</v>
      </c>
      <c r="X36" s="36"/>
      <c r="Y36" s="36" t="s">
        <v>1526</v>
      </c>
      <c r="Z36" s="36"/>
      <c r="AA36" s="35">
        <v>270</v>
      </c>
      <c r="AB36" s="36">
        <v>90</v>
      </c>
      <c r="AC36" s="36"/>
      <c r="AD36" s="200" t="s">
        <v>1575</v>
      </c>
      <c r="AE36" s="37">
        <v>0</v>
      </c>
      <c r="AF36" s="37">
        <v>0</v>
      </c>
      <c r="AG36" s="37" t="s">
        <v>179</v>
      </c>
      <c r="AH36" s="37" t="s">
        <v>179</v>
      </c>
      <c r="AI36" s="37" t="s">
        <v>179</v>
      </c>
      <c r="AJ36" s="37" t="s">
        <v>179</v>
      </c>
      <c r="AK36" s="37" t="s">
        <v>179</v>
      </c>
      <c r="AL36" s="37" t="s">
        <v>179</v>
      </c>
      <c r="AM36" s="37" t="s">
        <v>179</v>
      </c>
      <c r="AN36" s="37" t="s">
        <v>179</v>
      </c>
      <c r="AO36" s="37" t="s">
        <v>179</v>
      </c>
      <c r="AP36" s="37">
        <v>0</v>
      </c>
    </row>
    <row r="37" spans="1:42" ht="60" x14ac:dyDescent="0.25">
      <c r="A37" s="28" t="s">
        <v>483</v>
      </c>
      <c r="B37" s="28" t="s">
        <v>515</v>
      </c>
      <c r="C37" s="28" t="s">
        <v>1576</v>
      </c>
      <c r="D37" s="28">
        <v>243410008</v>
      </c>
      <c r="E37" s="29" t="s">
        <v>1577</v>
      </c>
      <c r="F37" s="28" t="s">
        <v>1578</v>
      </c>
      <c r="G37" s="35" t="s">
        <v>1579</v>
      </c>
      <c r="H37" s="30">
        <v>454700000</v>
      </c>
      <c r="I37" s="30">
        <v>371692320</v>
      </c>
      <c r="J37" s="40"/>
      <c r="K37" s="40"/>
      <c r="L37" s="40"/>
      <c r="M37" s="40"/>
      <c r="N37" s="30">
        <f t="shared" si="0"/>
        <v>454700000</v>
      </c>
      <c r="O37" s="32">
        <f t="shared" si="0"/>
        <v>371692320</v>
      </c>
      <c r="P37" s="32">
        <f t="shared" si="0"/>
        <v>0</v>
      </c>
      <c r="Q37" s="32">
        <v>49616658</v>
      </c>
      <c r="R37" s="32"/>
      <c r="S37" s="32">
        <f t="shared" si="1"/>
        <v>49616658</v>
      </c>
      <c r="T37" s="33">
        <v>0</v>
      </c>
      <c r="U37" s="33">
        <v>0</v>
      </c>
      <c r="V37" s="33">
        <v>0</v>
      </c>
      <c r="W37" s="36"/>
      <c r="X37" s="36"/>
      <c r="Y37" s="36"/>
      <c r="Z37" s="36"/>
      <c r="AA37" s="35">
        <v>0</v>
      </c>
      <c r="AB37" s="36"/>
      <c r="AC37" s="36"/>
      <c r="AD37" s="36"/>
      <c r="AE37" s="37">
        <v>0</v>
      </c>
      <c r="AF37" s="37">
        <v>0</v>
      </c>
      <c r="AG37" s="37">
        <v>0</v>
      </c>
      <c r="AH37" s="37">
        <v>0</v>
      </c>
      <c r="AI37" s="37">
        <v>0</v>
      </c>
      <c r="AJ37" s="37">
        <v>0</v>
      </c>
      <c r="AK37" s="37">
        <v>0</v>
      </c>
      <c r="AL37" s="37">
        <v>0</v>
      </c>
      <c r="AM37" s="37">
        <v>0</v>
      </c>
      <c r="AN37" s="37">
        <v>0</v>
      </c>
      <c r="AO37" s="37">
        <v>0</v>
      </c>
      <c r="AP37" s="37">
        <v>0</v>
      </c>
    </row>
    <row r="38" spans="1:42" ht="48" x14ac:dyDescent="0.25">
      <c r="A38" s="28">
        <v>0</v>
      </c>
      <c r="B38" s="28">
        <v>0</v>
      </c>
      <c r="C38" s="28">
        <v>0</v>
      </c>
      <c r="D38" s="28">
        <v>0</v>
      </c>
      <c r="E38" s="29">
        <v>0</v>
      </c>
      <c r="F38" s="28">
        <v>0</v>
      </c>
      <c r="G38" s="35"/>
      <c r="H38" s="30">
        <v>0</v>
      </c>
      <c r="I38" s="40"/>
      <c r="J38" s="40"/>
      <c r="K38" s="40"/>
      <c r="L38" s="40"/>
      <c r="M38" s="40"/>
      <c r="N38" s="30">
        <f t="shared" si="0"/>
        <v>0</v>
      </c>
      <c r="O38" s="32">
        <f t="shared" si="0"/>
        <v>0</v>
      </c>
      <c r="P38" s="32">
        <f t="shared" si="0"/>
        <v>0</v>
      </c>
      <c r="Q38" s="32"/>
      <c r="R38" s="32"/>
      <c r="S38" s="32">
        <f t="shared" si="1"/>
        <v>0</v>
      </c>
      <c r="T38" s="33" t="s">
        <v>1580</v>
      </c>
      <c r="U38" s="33" t="s">
        <v>152</v>
      </c>
      <c r="V38" s="33">
        <v>2</v>
      </c>
      <c r="W38" s="36"/>
      <c r="X38" s="36"/>
      <c r="Y38" s="36">
        <v>1</v>
      </c>
      <c r="Z38" s="36"/>
      <c r="AA38" s="35">
        <v>365</v>
      </c>
      <c r="AB38" s="36">
        <v>180</v>
      </c>
      <c r="AC38" s="36"/>
      <c r="AD38" s="200" t="s">
        <v>1581</v>
      </c>
      <c r="AE38" s="37" t="s">
        <v>179</v>
      </c>
      <c r="AF38" s="37" t="s">
        <v>192</v>
      </c>
      <c r="AG38" s="37" t="s">
        <v>192</v>
      </c>
      <c r="AH38" s="37" t="s">
        <v>192</v>
      </c>
      <c r="AI38" s="37" t="s">
        <v>192</v>
      </c>
      <c r="AJ38" s="37" t="s">
        <v>192</v>
      </c>
      <c r="AK38" s="37" t="s">
        <v>192</v>
      </c>
      <c r="AL38" s="37" t="s">
        <v>192</v>
      </c>
      <c r="AM38" s="37" t="s">
        <v>192</v>
      </c>
      <c r="AN38" s="37" t="s">
        <v>192</v>
      </c>
      <c r="AO38" s="37" t="s">
        <v>192</v>
      </c>
      <c r="AP38" s="37">
        <v>0</v>
      </c>
    </row>
    <row r="39" spans="1:42" ht="48" x14ac:dyDescent="0.25">
      <c r="A39" s="28">
        <v>0</v>
      </c>
      <c r="B39" s="28">
        <v>0</v>
      </c>
      <c r="C39" s="28">
        <v>0</v>
      </c>
      <c r="D39" s="28">
        <v>0</v>
      </c>
      <c r="E39" s="29">
        <v>0</v>
      </c>
      <c r="F39" s="28">
        <v>0</v>
      </c>
      <c r="G39" s="35"/>
      <c r="H39" s="30">
        <v>0</v>
      </c>
      <c r="I39" s="40"/>
      <c r="J39" s="40"/>
      <c r="K39" s="40"/>
      <c r="L39" s="40"/>
      <c r="M39" s="40"/>
      <c r="N39" s="30">
        <f t="shared" si="0"/>
        <v>0</v>
      </c>
      <c r="O39" s="32">
        <f t="shared" si="0"/>
        <v>0</v>
      </c>
      <c r="P39" s="32">
        <f t="shared" si="0"/>
        <v>0</v>
      </c>
      <c r="Q39" s="32"/>
      <c r="R39" s="32"/>
      <c r="S39" s="32">
        <f t="shared" si="1"/>
        <v>0</v>
      </c>
      <c r="T39" s="33" t="s">
        <v>1582</v>
      </c>
      <c r="U39" s="33" t="s">
        <v>152</v>
      </c>
      <c r="V39" s="33">
        <v>125</v>
      </c>
      <c r="W39" s="36"/>
      <c r="X39" s="36"/>
      <c r="Y39" s="36">
        <v>23</v>
      </c>
      <c r="Z39" s="36"/>
      <c r="AA39" s="35">
        <v>270</v>
      </c>
      <c r="AB39" s="36">
        <v>150</v>
      </c>
      <c r="AC39" s="36"/>
      <c r="AD39" s="200" t="s">
        <v>1583</v>
      </c>
      <c r="AE39" s="37">
        <v>0</v>
      </c>
      <c r="AF39" s="37">
        <v>0</v>
      </c>
      <c r="AG39" s="37" t="s">
        <v>192</v>
      </c>
      <c r="AH39" s="37" t="s">
        <v>192</v>
      </c>
      <c r="AI39" s="37" t="s">
        <v>192</v>
      </c>
      <c r="AJ39" s="37" t="s">
        <v>192</v>
      </c>
      <c r="AK39" s="37" t="s">
        <v>192</v>
      </c>
      <c r="AL39" s="37" t="s">
        <v>192</v>
      </c>
      <c r="AM39" s="37" t="s">
        <v>192</v>
      </c>
      <c r="AN39" s="37" t="s">
        <v>192</v>
      </c>
      <c r="AO39" s="37" t="s">
        <v>192</v>
      </c>
      <c r="AP39" s="37">
        <v>0</v>
      </c>
    </row>
    <row r="40" spans="1:42" ht="48" x14ac:dyDescent="0.25">
      <c r="A40" s="28">
        <v>0</v>
      </c>
      <c r="B40" s="28">
        <v>0</v>
      </c>
      <c r="C40" s="28">
        <v>0</v>
      </c>
      <c r="D40" s="28">
        <v>0</v>
      </c>
      <c r="E40" s="29">
        <v>0</v>
      </c>
      <c r="F40" s="28">
        <v>0</v>
      </c>
      <c r="G40" s="35"/>
      <c r="H40" s="30">
        <v>0</v>
      </c>
      <c r="I40" s="40"/>
      <c r="J40" s="40"/>
      <c r="K40" s="40"/>
      <c r="L40" s="40"/>
      <c r="M40" s="40"/>
      <c r="N40" s="30">
        <f t="shared" si="0"/>
        <v>0</v>
      </c>
      <c r="O40" s="32">
        <f t="shared" si="0"/>
        <v>0</v>
      </c>
      <c r="P40" s="32">
        <f t="shared" si="0"/>
        <v>0</v>
      </c>
      <c r="Q40" s="32"/>
      <c r="R40" s="32"/>
      <c r="S40" s="32">
        <f t="shared" si="1"/>
        <v>0</v>
      </c>
      <c r="T40" s="33" t="s">
        <v>1584</v>
      </c>
      <c r="U40" s="33" t="s">
        <v>1510</v>
      </c>
      <c r="V40" s="33">
        <v>1</v>
      </c>
      <c r="W40" s="36">
        <v>1</v>
      </c>
      <c r="X40" s="36"/>
      <c r="Y40" s="36" t="s">
        <v>1526</v>
      </c>
      <c r="Z40" s="36"/>
      <c r="AA40" s="35">
        <v>360</v>
      </c>
      <c r="AB40" s="36">
        <v>150</v>
      </c>
      <c r="AC40" s="36"/>
      <c r="AD40" s="200" t="s">
        <v>1585</v>
      </c>
      <c r="AE40" s="37" t="s">
        <v>192</v>
      </c>
      <c r="AF40" s="37" t="s">
        <v>192</v>
      </c>
      <c r="AG40" s="37" t="s">
        <v>192</v>
      </c>
      <c r="AH40" s="37" t="s">
        <v>192</v>
      </c>
      <c r="AI40" s="37" t="s">
        <v>192</v>
      </c>
      <c r="AJ40" s="37" t="s">
        <v>192</v>
      </c>
      <c r="AK40" s="37" t="s">
        <v>192</v>
      </c>
      <c r="AL40" s="37" t="s">
        <v>192</v>
      </c>
      <c r="AM40" s="37" t="s">
        <v>192</v>
      </c>
      <c r="AN40" s="37" t="s">
        <v>192</v>
      </c>
      <c r="AO40" s="37" t="s">
        <v>192</v>
      </c>
      <c r="AP40" s="37" t="s">
        <v>192</v>
      </c>
    </row>
    <row r="41" spans="1:42" ht="53.25" customHeight="1" x14ac:dyDescent="0.25">
      <c r="A41" s="28">
        <v>0</v>
      </c>
      <c r="B41" s="28">
        <v>0</v>
      </c>
      <c r="C41" s="28">
        <v>0</v>
      </c>
      <c r="D41" s="28">
        <v>0</v>
      </c>
      <c r="E41" s="29">
        <v>0</v>
      </c>
      <c r="F41" s="28">
        <v>0</v>
      </c>
      <c r="G41" s="35"/>
      <c r="H41" s="30">
        <v>0</v>
      </c>
      <c r="I41" s="40"/>
      <c r="J41" s="40"/>
      <c r="K41" s="40"/>
      <c r="L41" s="40"/>
      <c r="M41" s="40"/>
      <c r="N41" s="30">
        <f t="shared" si="0"/>
        <v>0</v>
      </c>
      <c r="O41" s="32">
        <f t="shared" si="0"/>
        <v>0</v>
      </c>
      <c r="P41" s="32">
        <f t="shared" si="0"/>
        <v>0</v>
      </c>
      <c r="Q41" s="32"/>
      <c r="R41" s="32"/>
      <c r="S41" s="32">
        <f t="shared" si="1"/>
        <v>0</v>
      </c>
      <c r="T41" s="33" t="s">
        <v>1586</v>
      </c>
      <c r="U41" s="33" t="s">
        <v>152</v>
      </c>
      <c r="V41" s="33">
        <v>1</v>
      </c>
      <c r="W41" s="36"/>
      <c r="X41" s="36"/>
      <c r="Y41" s="36" t="s">
        <v>1526</v>
      </c>
      <c r="Z41" s="36"/>
      <c r="AA41" s="35">
        <v>1</v>
      </c>
      <c r="AB41" s="36">
        <v>90</v>
      </c>
      <c r="AC41" s="36"/>
      <c r="AD41" s="200" t="s">
        <v>1587</v>
      </c>
      <c r="AE41" s="37">
        <v>0</v>
      </c>
      <c r="AF41" s="37">
        <v>0</v>
      </c>
      <c r="AG41" s="37">
        <v>0</v>
      </c>
      <c r="AH41" s="37">
        <v>0</v>
      </c>
      <c r="AI41" s="37">
        <v>0</v>
      </c>
      <c r="AJ41" s="37" t="s">
        <v>192</v>
      </c>
      <c r="AK41" s="37" t="s">
        <v>192</v>
      </c>
      <c r="AL41" s="37" t="s">
        <v>192</v>
      </c>
      <c r="AM41" s="37">
        <v>0</v>
      </c>
      <c r="AN41" s="37">
        <v>0</v>
      </c>
      <c r="AO41" s="37">
        <v>0</v>
      </c>
      <c r="AP41" s="37">
        <v>0</v>
      </c>
    </row>
    <row r="42" spans="1:42" ht="65.25" customHeight="1" x14ac:dyDescent="0.25">
      <c r="A42" s="28">
        <v>0</v>
      </c>
      <c r="B42" s="28">
        <v>0</v>
      </c>
      <c r="C42" s="28">
        <v>0</v>
      </c>
      <c r="D42" s="28">
        <v>0</v>
      </c>
      <c r="E42" s="29">
        <v>0</v>
      </c>
      <c r="F42" s="28">
        <v>0</v>
      </c>
      <c r="G42" s="35"/>
      <c r="H42" s="30">
        <v>0</v>
      </c>
      <c r="I42" s="40"/>
      <c r="J42" s="40"/>
      <c r="K42" s="40"/>
      <c r="L42" s="40"/>
      <c r="M42" s="40"/>
      <c r="N42" s="30">
        <f t="shared" si="0"/>
        <v>0</v>
      </c>
      <c r="O42" s="32">
        <f t="shared" si="0"/>
        <v>0</v>
      </c>
      <c r="P42" s="32">
        <f t="shared" si="0"/>
        <v>0</v>
      </c>
      <c r="Q42" s="32"/>
      <c r="R42" s="32"/>
      <c r="S42" s="32">
        <f t="shared" si="1"/>
        <v>0</v>
      </c>
      <c r="T42" s="33" t="s">
        <v>1588</v>
      </c>
      <c r="U42" s="33" t="s">
        <v>1525</v>
      </c>
      <c r="V42" s="33">
        <v>1</v>
      </c>
      <c r="W42" s="36"/>
      <c r="X42" s="36"/>
      <c r="Y42" s="36" t="s">
        <v>1526</v>
      </c>
      <c r="Z42" s="36"/>
      <c r="AA42" s="35">
        <v>60</v>
      </c>
      <c r="AB42" s="36">
        <v>20</v>
      </c>
      <c r="AC42" s="36"/>
      <c r="AD42" s="200" t="s">
        <v>1589</v>
      </c>
      <c r="AE42" s="37">
        <v>0</v>
      </c>
      <c r="AF42" s="37">
        <v>0</v>
      </c>
      <c r="AG42" s="37">
        <v>0</v>
      </c>
      <c r="AH42" s="37" t="s">
        <v>192</v>
      </c>
      <c r="AI42" s="37" t="s">
        <v>192</v>
      </c>
      <c r="AJ42" s="37">
        <v>0</v>
      </c>
      <c r="AK42" s="37">
        <v>0</v>
      </c>
      <c r="AL42" s="37">
        <v>0</v>
      </c>
      <c r="AM42" s="37">
        <v>0</v>
      </c>
      <c r="AN42" s="37">
        <v>0</v>
      </c>
      <c r="AO42" s="37">
        <v>0</v>
      </c>
      <c r="AP42" s="37">
        <v>0</v>
      </c>
    </row>
    <row r="43" spans="1:42" ht="60" x14ac:dyDescent="0.25">
      <c r="A43" s="28" t="s">
        <v>483</v>
      </c>
      <c r="B43" s="28" t="s">
        <v>515</v>
      </c>
      <c r="C43" s="28" t="s">
        <v>1576</v>
      </c>
      <c r="D43" s="28">
        <v>243420008</v>
      </c>
      <c r="E43" s="29" t="s">
        <v>1590</v>
      </c>
      <c r="F43" s="28" t="s">
        <v>1591</v>
      </c>
      <c r="G43" s="35" t="s">
        <v>1592</v>
      </c>
      <c r="H43" s="30">
        <v>578900000</v>
      </c>
      <c r="I43" s="30">
        <v>485547393</v>
      </c>
      <c r="J43" s="40"/>
      <c r="K43" s="40"/>
      <c r="L43" s="40"/>
      <c r="M43" s="40"/>
      <c r="N43" s="30">
        <f t="shared" si="0"/>
        <v>578900000</v>
      </c>
      <c r="O43" s="32">
        <f t="shared" si="0"/>
        <v>485547393</v>
      </c>
      <c r="P43" s="32">
        <f t="shared" si="0"/>
        <v>0</v>
      </c>
      <c r="Q43" s="32">
        <v>171916686</v>
      </c>
      <c r="R43" s="32"/>
      <c r="S43" s="32">
        <f t="shared" si="1"/>
        <v>171916686</v>
      </c>
      <c r="T43" s="33">
        <v>0</v>
      </c>
      <c r="U43" s="33">
        <v>0</v>
      </c>
      <c r="V43" s="33">
        <v>0</v>
      </c>
      <c r="W43" s="36"/>
      <c r="X43" s="36"/>
      <c r="Y43" s="36"/>
      <c r="Z43" s="36"/>
      <c r="AA43" s="35">
        <v>0</v>
      </c>
      <c r="AB43" s="36"/>
      <c r="AC43" s="36"/>
      <c r="AD43" s="36"/>
      <c r="AE43" s="37">
        <v>0</v>
      </c>
      <c r="AF43" s="37">
        <v>0</v>
      </c>
      <c r="AG43" s="37">
        <v>0</v>
      </c>
      <c r="AH43" s="37">
        <v>0</v>
      </c>
      <c r="AI43" s="37">
        <v>0</v>
      </c>
      <c r="AJ43" s="37">
        <v>0</v>
      </c>
      <c r="AK43" s="37">
        <v>0</v>
      </c>
      <c r="AL43" s="37">
        <v>0</v>
      </c>
      <c r="AM43" s="37">
        <v>0</v>
      </c>
      <c r="AN43" s="37">
        <v>0</v>
      </c>
      <c r="AO43" s="37">
        <v>0</v>
      </c>
      <c r="AP43" s="37">
        <v>0</v>
      </c>
    </row>
    <row r="44" spans="1:42" ht="58.5" customHeight="1" x14ac:dyDescent="0.25">
      <c r="A44" s="28">
        <v>0</v>
      </c>
      <c r="B44" s="28">
        <v>0</v>
      </c>
      <c r="C44" s="28">
        <v>0</v>
      </c>
      <c r="D44" s="28">
        <v>0</v>
      </c>
      <c r="E44" s="29">
        <v>0</v>
      </c>
      <c r="F44" s="28">
        <v>0</v>
      </c>
      <c r="G44" s="35"/>
      <c r="H44" s="30">
        <v>0</v>
      </c>
      <c r="I44" s="40"/>
      <c r="J44" s="40"/>
      <c r="K44" s="40"/>
      <c r="L44" s="40"/>
      <c r="M44" s="40"/>
      <c r="N44" s="30">
        <f t="shared" si="0"/>
        <v>0</v>
      </c>
      <c r="O44" s="32">
        <f t="shared" si="0"/>
        <v>0</v>
      </c>
      <c r="P44" s="32">
        <f t="shared" si="0"/>
        <v>0</v>
      </c>
      <c r="Q44" s="32"/>
      <c r="R44" s="32"/>
      <c r="S44" s="32">
        <f t="shared" si="1"/>
        <v>0</v>
      </c>
      <c r="T44" s="33" t="s">
        <v>1593</v>
      </c>
      <c r="U44" s="33" t="s">
        <v>152</v>
      </c>
      <c r="V44" s="33">
        <v>2</v>
      </c>
      <c r="W44" s="36"/>
      <c r="X44" s="36"/>
      <c r="Y44" s="36">
        <v>1</v>
      </c>
      <c r="Z44" s="36"/>
      <c r="AA44" s="35">
        <v>365</v>
      </c>
      <c r="AB44" s="36">
        <v>180</v>
      </c>
      <c r="AC44" s="36"/>
      <c r="AD44" s="200" t="s">
        <v>1594</v>
      </c>
      <c r="AE44" s="37" t="s">
        <v>192</v>
      </c>
      <c r="AF44" s="37" t="s">
        <v>192</v>
      </c>
      <c r="AG44" s="37" t="s">
        <v>192</v>
      </c>
      <c r="AH44" s="37" t="s">
        <v>192</v>
      </c>
      <c r="AI44" s="37" t="s">
        <v>192</v>
      </c>
      <c r="AJ44" s="37" t="s">
        <v>192</v>
      </c>
      <c r="AK44" s="37" t="s">
        <v>192</v>
      </c>
      <c r="AL44" s="37" t="s">
        <v>192</v>
      </c>
      <c r="AM44" s="37" t="s">
        <v>192</v>
      </c>
      <c r="AN44" s="37" t="s">
        <v>192</v>
      </c>
      <c r="AO44" s="37" t="s">
        <v>192</v>
      </c>
      <c r="AP44" s="37" t="s">
        <v>192</v>
      </c>
    </row>
    <row r="45" spans="1:42" ht="67.5" customHeight="1" x14ac:dyDescent="0.25">
      <c r="A45" s="28">
        <v>0</v>
      </c>
      <c r="B45" s="28">
        <v>0</v>
      </c>
      <c r="C45" s="28">
        <v>0</v>
      </c>
      <c r="D45" s="28">
        <v>0</v>
      </c>
      <c r="E45" s="29">
        <v>0</v>
      </c>
      <c r="F45" s="28">
        <v>0</v>
      </c>
      <c r="G45" s="35"/>
      <c r="H45" s="30">
        <v>0</v>
      </c>
      <c r="I45" s="40"/>
      <c r="J45" s="40"/>
      <c r="K45" s="40"/>
      <c r="L45" s="40"/>
      <c r="M45" s="40"/>
      <c r="N45" s="30">
        <f t="shared" si="0"/>
        <v>0</v>
      </c>
      <c r="O45" s="32">
        <f t="shared" si="0"/>
        <v>0</v>
      </c>
      <c r="P45" s="32">
        <f t="shared" si="0"/>
        <v>0</v>
      </c>
      <c r="Q45" s="32"/>
      <c r="R45" s="32"/>
      <c r="S45" s="32">
        <f t="shared" si="1"/>
        <v>0</v>
      </c>
      <c r="T45" s="33" t="s">
        <v>1595</v>
      </c>
      <c r="U45" s="33" t="s">
        <v>152</v>
      </c>
      <c r="V45" s="33">
        <v>1</v>
      </c>
      <c r="W45" s="36">
        <v>1</v>
      </c>
      <c r="X45" s="36"/>
      <c r="Y45" s="36" t="s">
        <v>1596</v>
      </c>
      <c r="Z45" s="36"/>
      <c r="AA45" s="35">
        <v>90</v>
      </c>
      <c r="AB45" s="36">
        <v>20</v>
      </c>
      <c r="AC45" s="36"/>
      <c r="AD45" s="200" t="s">
        <v>1597</v>
      </c>
      <c r="AE45" s="37" t="s">
        <v>192</v>
      </c>
      <c r="AF45" s="37" t="s">
        <v>192</v>
      </c>
      <c r="AG45" s="37" t="s">
        <v>192</v>
      </c>
      <c r="AH45" s="37">
        <v>0</v>
      </c>
      <c r="AI45" s="37">
        <v>0</v>
      </c>
      <c r="AJ45" s="37">
        <v>0</v>
      </c>
      <c r="AK45" s="37">
        <v>0</v>
      </c>
      <c r="AL45" s="37">
        <v>0</v>
      </c>
      <c r="AM45" s="37">
        <v>0</v>
      </c>
      <c r="AN45" s="37">
        <v>0</v>
      </c>
      <c r="AO45" s="37">
        <v>0</v>
      </c>
      <c r="AP45" s="37">
        <v>0</v>
      </c>
    </row>
    <row r="46" spans="1:42" ht="79.5" customHeight="1" x14ac:dyDescent="0.25">
      <c r="A46" s="28">
        <v>0</v>
      </c>
      <c r="B46" s="28">
        <v>0</v>
      </c>
      <c r="C46" s="28">
        <v>0</v>
      </c>
      <c r="D46" s="28">
        <v>0</v>
      </c>
      <c r="E46" s="29">
        <v>0</v>
      </c>
      <c r="F46" s="28">
        <v>0</v>
      </c>
      <c r="G46" s="35"/>
      <c r="H46" s="30">
        <v>0</v>
      </c>
      <c r="I46" s="40"/>
      <c r="J46" s="40"/>
      <c r="K46" s="40"/>
      <c r="L46" s="40"/>
      <c r="M46" s="40"/>
      <c r="N46" s="30">
        <f t="shared" si="0"/>
        <v>0</v>
      </c>
      <c r="O46" s="32">
        <f t="shared" si="0"/>
        <v>0</v>
      </c>
      <c r="P46" s="32">
        <f t="shared" si="0"/>
        <v>0</v>
      </c>
      <c r="Q46" s="32"/>
      <c r="R46" s="32"/>
      <c r="S46" s="32">
        <f t="shared" si="1"/>
        <v>0</v>
      </c>
      <c r="T46" s="33" t="s">
        <v>1598</v>
      </c>
      <c r="U46" s="33" t="s">
        <v>152</v>
      </c>
      <c r="V46" s="33">
        <v>21</v>
      </c>
      <c r="W46" s="36"/>
      <c r="X46" s="36"/>
      <c r="Y46" s="36"/>
      <c r="Z46" s="36"/>
      <c r="AA46" s="35">
        <v>120</v>
      </c>
      <c r="AB46" s="36"/>
      <c r="AC46" s="36"/>
      <c r="AD46" s="200" t="s">
        <v>1597</v>
      </c>
      <c r="AE46" s="37">
        <v>0</v>
      </c>
      <c r="AF46" s="37">
        <v>0</v>
      </c>
      <c r="AG46" s="37">
        <v>0</v>
      </c>
      <c r="AH46" s="37" t="s">
        <v>192</v>
      </c>
      <c r="AI46" s="37" t="s">
        <v>192</v>
      </c>
      <c r="AJ46" s="37" t="s">
        <v>192</v>
      </c>
      <c r="AK46" s="37" t="s">
        <v>192</v>
      </c>
      <c r="AL46" s="37">
        <v>0</v>
      </c>
      <c r="AM46" s="37">
        <v>0</v>
      </c>
      <c r="AN46" s="37">
        <v>0</v>
      </c>
      <c r="AO46" s="37">
        <v>0</v>
      </c>
      <c r="AP46" s="37">
        <v>0</v>
      </c>
    </row>
    <row r="47" spans="1:42" ht="61.5" customHeight="1" x14ac:dyDescent="0.25">
      <c r="A47" s="28">
        <v>0</v>
      </c>
      <c r="B47" s="28">
        <v>0</v>
      </c>
      <c r="C47" s="28">
        <v>0</v>
      </c>
      <c r="D47" s="28">
        <v>0</v>
      </c>
      <c r="E47" s="29">
        <v>0</v>
      </c>
      <c r="F47" s="28">
        <v>0</v>
      </c>
      <c r="G47" s="35"/>
      <c r="H47" s="30">
        <v>0</v>
      </c>
      <c r="I47" s="40"/>
      <c r="J47" s="40"/>
      <c r="K47" s="40"/>
      <c r="L47" s="40"/>
      <c r="M47" s="40"/>
      <c r="N47" s="30">
        <f t="shared" si="0"/>
        <v>0</v>
      </c>
      <c r="O47" s="32">
        <f t="shared" si="0"/>
        <v>0</v>
      </c>
      <c r="P47" s="32">
        <f t="shared" si="0"/>
        <v>0</v>
      </c>
      <c r="Q47" s="32"/>
      <c r="R47" s="32"/>
      <c r="S47" s="32">
        <f t="shared" si="1"/>
        <v>0</v>
      </c>
      <c r="T47" s="33" t="s">
        <v>1599</v>
      </c>
      <c r="U47" s="33" t="s">
        <v>1510</v>
      </c>
      <c r="V47" s="33">
        <v>1</v>
      </c>
      <c r="W47" s="37"/>
      <c r="X47" s="37"/>
      <c r="Y47" s="37"/>
      <c r="Z47" s="37"/>
      <c r="AA47" s="28">
        <v>150</v>
      </c>
      <c r="AB47" s="37"/>
      <c r="AC47" s="37"/>
      <c r="AD47" s="200" t="s">
        <v>1597</v>
      </c>
      <c r="AE47" s="37">
        <v>0</v>
      </c>
      <c r="AF47" s="37">
        <v>0</v>
      </c>
      <c r="AG47" s="37">
        <v>0</v>
      </c>
      <c r="AH47" s="37">
        <v>0</v>
      </c>
      <c r="AI47" s="37">
        <v>0</v>
      </c>
      <c r="AJ47" s="37">
        <v>0</v>
      </c>
      <c r="AK47" s="37">
        <v>0</v>
      </c>
      <c r="AL47" s="37" t="s">
        <v>192</v>
      </c>
      <c r="AM47" s="37" t="s">
        <v>192</v>
      </c>
      <c r="AN47" s="37" t="s">
        <v>192</v>
      </c>
      <c r="AO47" s="37" t="s">
        <v>192</v>
      </c>
      <c r="AP47" s="37" t="s">
        <v>192</v>
      </c>
    </row>
    <row r="48" spans="1:42" ht="60" x14ac:dyDescent="0.25">
      <c r="A48" s="28" t="s">
        <v>483</v>
      </c>
      <c r="B48" s="28" t="s">
        <v>515</v>
      </c>
      <c r="C48" s="28" t="s">
        <v>1576</v>
      </c>
      <c r="D48" s="28">
        <v>243430008</v>
      </c>
      <c r="E48" s="29" t="s">
        <v>1600</v>
      </c>
      <c r="F48" s="28" t="s">
        <v>1601</v>
      </c>
      <c r="G48" s="35" t="s">
        <v>1602</v>
      </c>
      <c r="H48" s="30">
        <v>661600000</v>
      </c>
      <c r="I48" s="30">
        <v>494810042</v>
      </c>
      <c r="J48" s="40"/>
      <c r="K48" s="40"/>
      <c r="L48" s="40"/>
      <c r="M48" s="40"/>
      <c r="N48" s="30">
        <f t="shared" si="0"/>
        <v>661600000</v>
      </c>
      <c r="O48" s="32">
        <f t="shared" si="0"/>
        <v>494810042</v>
      </c>
      <c r="P48" s="32">
        <f t="shared" si="0"/>
        <v>0</v>
      </c>
      <c r="Q48" s="32">
        <v>47580566</v>
      </c>
      <c r="R48" s="32"/>
      <c r="S48" s="32">
        <f t="shared" si="1"/>
        <v>47580566</v>
      </c>
      <c r="T48" s="33">
        <v>0</v>
      </c>
      <c r="U48" s="33">
        <v>0</v>
      </c>
      <c r="V48" s="33">
        <v>0</v>
      </c>
      <c r="W48" s="37"/>
      <c r="X48" s="37"/>
      <c r="Y48" s="37"/>
      <c r="Z48" s="37"/>
      <c r="AA48" s="28">
        <v>0</v>
      </c>
      <c r="AB48" s="37"/>
      <c r="AC48" s="37"/>
      <c r="AD48" s="37"/>
      <c r="AE48" s="37">
        <v>0</v>
      </c>
      <c r="AF48" s="37">
        <v>0</v>
      </c>
      <c r="AG48" s="37">
        <v>0</v>
      </c>
      <c r="AH48" s="37">
        <v>0</v>
      </c>
      <c r="AI48" s="37">
        <v>0</v>
      </c>
      <c r="AJ48" s="37">
        <v>0</v>
      </c>
      <c r="AK48" s="37">
        <v>0</v>
      </c>
      <c r="AL48" s="37">
        <v>0</v>
      </c>
      <c r="AM48" s="37">
        <v>0</v>
      </c>
      <c r="AN48" s="37">
        <v>0</v>
      </c>
      <c r="AO48" s="37">
        <v>0</v>
      </c>
      <c r="AP48" s="37">
        <v>0</v>
      </c>
    </row>
    <row r="49" spans="1:42" ht="81" customHeight="1" x14ac:dyDescent="0.25">
      <c r="A49" s="28">
        <v>0</v>
      </c>
      <c r="B49" s="28">
        <v>0</v>
      </c>
      <c r="C49" s="28">
        <v>0</v>
      </c>
      <c r="D49" s="28">
        <v>0</v>
      </c>
      <c r="E49" s="29">
        <v>0</v>
      </c>
      <c r="F49" s="28">
        <v>0</v>
      </c>
      <c r="G49" s="35"/>
      <c r="H49" s="30">
        <v>0</v>
      </c>
      <c r="I49" s="40"/>
      <c r="J49" s="40"/>
      <c r="K49" s="40"/>
      <c r="L49" s="40"/>
      <c r="M49" s="40"/>
      <c r="N49" s="30">
        <f t="shared" si="0"/>
        <v>0</v>
      </c>
      <c r="O49" s="32">
        <f t="shared" si="0"/>
        <v>0</v>
      </c>
      <c r="P49" s="32">
        <f t="shared" si="0"/>
        <v>0</v>
      </c>
      <c r="Q49" s="32"/>
      <c r="R49" s="32"/>
      <c r="S49" s="32">
        <f t="shared" si="1"/>
        <v>0</v>
      </c>
      <c r="T49" s="33" t="s">
        <v>1603</v>
      </c>
      <c r="U49" s="33" t="s">
        <v>152</v>
      </c>
      <c r="V49" s="33">
        <v>2</v>
      </c>
      <c r="W49" s="37"/>
      <c r="X49" s="37"/>
      <c r="Y49" s="37">
        <v>1</v>
      </c>
      <c r="Z49" s="37"/>
      <c r="AA49" s="28">
        <v>365</v>
      </c>
      <c r="AB49" s="37">
        <v>180</v>
      </c>
      <c r="AC49" s="37"/>
      <c r="AD49" s="202" t="s">
        <v>1604</v>
      </c>
      <c r="AE49" s="37" t="s">
        <v>192</v>
      </c>
      <c r="AF49" s="37" t="s">
        <v>192</v>
      </c>
      <c r="AG49" s="37" t="s">
        <v>192</v>
      </c>
      <c r="AH49" s="37" t="s">
        <v>192</v>
      </c>
      <c r="AI49" s="37" t="s">
        <v>192</v>
      </c>
      <c r="AJ49" s="37" t="s">
        <v>192</v>
      </c>
      <c r="AK49" s="37" t="s">
        <v>192</v>
      </c>
      <c r="AL49" s="37" t="s">
        <v>192</v>
      </c>
      <c r="AM49" s="37" t="s">
        <v>192</v>
      </c>
      <c r="AN49" s="37" t="s">
        <v>192</v>
      </c>
      <c r="AO49" s="37" t="s">
        <v>192</v>
      </c>
      <c r="AP49" s="37" t="s">
        <v>192</v>
      </c>
    </row>
    <row r="50" spans="1:42" ht="54.75" customHeight="1" x14ac:dyDescent="0.25">
      <c r="A50" s="28">
        <v>0</v>
      </c>
      <c r="B50" s="28">
        <v>0</v>
      </c>
      <c r="C50" s="28">
        <v>0</v>
      </c>
      <c r="D50" s="28">
        <v>0</v>
      </c>
      <c r="E50" s="28">
        <v>0</v>
      </c>
      <c r="F50" s="28">
        <v>0</v>
      </c>
      <c r="G50" s="35"/>
      <c r="H50" s="30">
        <v>0</v>
      </c>
      <c r="I50" s="40"/>
      <c r="J50" s="40"/>
      <c r="K50" s="40"/>
      <c r="L50" s="40"/>
      <c r="M50" s="40"/>
      <c r="N50" s="30">
        <f t="shared" si="0"/>
        <v>0</v>
      </c>
      <c r="O50" s="32">
        <f t="shared" si="0"/>
        <v>0</v>
      </c>
      <c r="P50" s="32">
        <f t="shared" si="0"/>
        <v>0</v>
      </c>
      <c r="Q50" s="32"/>
      <c r="R50" s="32"/>
      <c r="S50" s="32">
        <f t="shared" si="1"/>
        <v>0</v>
      </c>
      <c r="T50" s="33" t="s">
        <v>1605</v>
      </c>
      <c r="U50" s="33" t="s">
        <v>1606</v>
      </c>
      <c r="V50" s="33">
        <v>1</v>
      </c>
      <c r="W50" s="37"/>
      <c r="X50" s="37"/>
      <c r="Y50" s="37" t="s">
        <v>1526</v>
      </c>
      <c r="Z50" s="37"/>
      <c r="AA50" s="28">
        <v>360</v>
      </c>
      <c r="AB50" s="37">
        <v>150</v>
      </c>
      <c r="AC50" s="37"/>
      <c r="AD50" s="203" t="s">
        <v>1607</v>
      </c>
      <c r="AE50" s="37" t="s">
        <v>192</v>
      </c>
      <c r="AF50" s="37" t="s">
        <v>192</v>
      </c>
      <c r="AG50" s="37" t="s">
        <v>192</v>
      </c>
      <c r="AH50" s="37" t="s">
        <v>192</v>
      </c>
      <c r="AI50" s="37" t="s">
        <v>192</v>
      </c>
      <c r="AJ50" s="37" t="s">
        <v>192</v>
      </c>
      <c r="AK50" s="37" t="s">
        <v>192</v>
      </c>
      <c r="AL50" s="37" t="s">
        <v>192</v>
      </c>
      <c r="AM50" s="37" t="s">
        <v>192</v>
      </c>
      <c r="AN50" s="37" t="s">
        <v>192</v>
      </c>
      <c r="AO50" s="37" t="s">
        <v>192</v>
      </c>
      <c r="AP50" s="37" t="s">
        <v>192</v>
      </c>
    </row>
    <row r="51" spans="1:42" ht="60.75" customHeight="1" x14ac:dyDescent="0.25">
      <c r="A51" s="28">
        <v>0</v>
      </c>
      <c r="B51" s="28">
        <v>0</v>
      </c>
      <c r="C51" s="28">
        <v>0</v>
      </c>
      <c r="D51" s="28">
        <v>0</v>
      </c>
      <c r="E51" s="28">
        <v>0</v>
      </c>
      <c r="F51" s="28">
        <v>0</v>
      </c>
      <c r="G51" s="35"/>
      <c r="H51" s="30">
        <v>0</v>
      </c>
      <c r="I51" s="40"/>
      <c r="J51" s="40"/>
      <c r="K51" s="40"/>
      <c r="L51" s="40"/>
      <c r="M51" s="40"/>
      <c r="N51" s="30">
        <f t="shared" si="0"/>
        <v>0</v>
      </c>
      <c r="O51" s="32">
        <f t="shared" si="0"/>
        <v>0</v>
      </c>
      <c r="P51" s="32">
        <f t="shared" si="0"/>
        <v>0</v>
      </c>
      <c r="Q51" s="32"/>
      <c r="R51" s="32"/>
      <c r="S51" s="32">
        <f t="shared" si="1"/>
        <v>0</v>
      </c>
      <c r="T51" s="33" t="s">
        <v>1608</v>
      </c>
      <c r="U51" s="33" t="s">
        <v>1609</v>
      </c>
      <c r="V51" s="33">
        <v>1</v>
      </c>
      <c r="W51" s="37"/>
      <c r="X51" s="37"/>
      <c r="Y51" s="37" t="s">
        <v>1535</v>
      </c>
      <c r="Z51" s="37"/>
      <c r="AA51" s="28">
        <v>360</v>
      </c>
      <c r="AB51" s="37">
        <v>120</v>
      </c>
      <c r="AC51" s="37"/>
      <c r="AD51" s="202" t="s">
        <v>1610</v>
      </c>
      <c r="AE51" s="37" t="s">
        <v>192</v>
      </c>
      <c r="AF51" s="37" t="s">
        <v>192</v>
      </c>
      <c r="AG51" s="37" t="s">
        <v>192</v>
      </c>
      <c r="AH51" s="37" t="s">
        <v>192</v>
      </c>
      <c r="AI51" s="37" t="s">
        <v>192</v>
      </c>
      <c r="AJ51" s="37" t="s">
        <v>192</v>
      </c>
      <c r="AK51" s="37" t="s">
        <v>192</v>
      </c>
      <c r="AL51" s="37" t="s">
        <v>192</v>
      </c>
      <c r="AM51" s="37" t="s">
        <v>192</v>
      </c>
      <c r="AN51" s="37" t="s">
        <v>192</v>
      </c>
      <c r="AO51" s="37" t="s">
        <v>192</v>
      </c>
      <c r="AP51" s="37" t="s">
        <v>192</v>
      </c>
    </row>
  </sheetData>
  <sheetProtection algorithmName="SHA-512" hashValue="HPRRkSBJ+PbcZJfl6xev+5pAiJvGcTXbvj+RoA9SsB44RxlZisEnwLoMBTpl4fjfyM/oQgPfN/8cK+EQQqeHAw==" saltValue="zctgtcZD476redgYARDq/g==" spinCount="100000" sheet="1" objects="1" scenarios="1" formatCells="0" insertRows="0" selectLockedCells="1"/>
  <mergeCells count="28">
    <mergeCell ref="A1:P1"/>
    <mergeCell ref="A2:P2"/>
    <mergeCell ref="A3:P3"/>
    <mergeCell ref="A4:P4"/>
    <mergeCell ref="A5:B5"/>
    <mergeCell ref="C5:K5"/>
    <mergeCell ref="L7:L8"/>
    <mergeCell ref="A7:A8"/>
    <mergeCell ref="B7:B8"/>
    <mergeCell ref="C7:C8"/>
    <mergeCell ref="D7:D8"/>
    <mergeCell ref="E7:E8"/>
    <mergeCell ref="F7:F8"/>
    <mergeCell ref="G7:G8"/>
    <mergeCell ref="H7:H8"/>
    <mergeCell ref="I7:I8"/>
    <mergeCell ref="J7:J8"/>
    <mergeCell ref="K7:K8"/>
    <mergeCell ref="S7:S8"/>
    <mergeCell ref="T7:AC7"/>
    <mergeCell ref="AD7:AD8"/>
    <mergeCell ref="AE7:AP7"/>
    <mergeCell ref="M7:M8"/>
    <mergeCell ref="N7:N8"/>
    <mergeCell ref="O7:O8"/>
    <mergeCell ref="P7:P8"/>
    <mergeCell ref="Q7:Q8"/>
    <mergeCell ref="R7:R8"/>
  </mergeCells>
  <pageMargins left="0.7" right="0.7" top="0.75" bottom="0.75" header="0.3" footer="0.3"/>
  <pageSetup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topLeftCell="G4" zoomScaleNormal="100" workbookViewId="0">
      <pane ySplit="5" topLeftCell="A35" activePane="bottomLeft" state="frozen"/>
      <selection activeCell="A4" sqref="A4"/>
      <selection pane="bottomLeft" activeCell="Q39" sqref="Q39"/>
    </sheetView>
  </sheetViews>
  <sheetFormatPr baseColWidth="10" defaultRowHeight="15" x14ac:dyDescent="0.25"/>
  <cols>
    <col min="1" max="1" width="13.42578125" style="1" customWidth="1"/>
    <col min="2" max="2" width="14.42578125" style="1" customWidth="1"/>
    <col min="3" max="3" width="14.140625" style="1" customWidth="1"/>
    <col min="4" max="4" width="11.42578125" style="1"/>
    <col min="5" max="5" width="16.85546875" style="1" customWidth="1"/>
    <col min="6" max="6" width="17.7109375" style="1" customWidth="1"/>
    <col min="7" max="7" width="12.42578125" style="1" customWidth="1"/>
    <col min="8" max="8" width="24.5703125" style="1" customWidth="1"/>
    <col min="9" max="9" width="20.7109375" style="135" customWidth="1"/>
    <col min="10" max="10" width="18.85546875" style="1" customWidth="1"/>
    <col min="11" max="11" width="20.5703125" style="1" customWidth="1"/>
    <col min="12" max="12" width="11.42578125" style="1"/>
    <col min="13" max="13" width="19" style="1" customWidth="1"/>
    <col min="14" max="14" width="14.7109375" style="1" customWidth="1"/>
    <col min="15" max="15" width="11.42578125" style="1"/>
    <col min="16" max="16" width="12.7109375" style="1" customWidth="1"/>
    <col min="17" max="17" width="29.42578125" style="1" customWidth="1"/>
    <col min="18"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717">
        <v>2013</v>
      </c>
      <c r="B4" s="717"/>
      <c r="C4" s="717"/>
      <c r="D4" s="717"/>
      <c r="E4" s="717"/>
      <c r="F4" s="717"/>
      <c r="G4" s="717"/>
      <c r="H4" s="717"/>
      <c r="I4" s="717"/>
      <c r="J4" s="717"/>
      <c r="K4" s="717"/>
      <c r="L4" s="717"/>
      <c r="M4" s="717"/>
      <c r="N4" s="717"/>
      <c r="O4" s="717"/>
      <c r="P4" s="168"/>
      <c r="Q4" s="168"/>
    </row>
    <row r="5" spans="1:21" x14ac:dyDescent="0.25">
      <c r="A5" s="193"/>
      <c r="B5" s="193"/>
      <c r="C5" s="193"/>
      <c r="D5" s="193"/>
      <c r="E5" s="193"/>
      <c r="F5" s="193"/>
      <c r="G5" s="193"/>
      <c r="H5" s="193"/>
      <c r="I5" s="204"/>
      <c r="J5" s="193"/>
      <c r="K5" s="193"/>
      <c r="L5" s="194"/>
      <c r="M5" s="205"/>
      <c r="N5" s="182"/>
      <c r="O5" s="182"/>
      <c r="P5" s="168"/>
      <c r="Q5" s="168"/>
    </row>
    <row r="6" spans="1:21" x14ac:dyDescent="0.25">
      <c r="A6" s="183" t="s">
        <v>4</v>
      </c>
      <c r="B6" s="712" t="s">
        <v>1202</v>
      </c>
      <c r="C6" s="712"/>
      <c r="D6" s="712"/>
      <c r="E6" s="712"/>
      <c r="F6" s="712"/>
      <c r="G6" s="712"/>
      <c r="H6" s="712"/>
      <c r="I6" s="712"/>
      <c r="J6" s="712"/>
      <c r="K6" s="712"/>
      <c r="L6" s="712"/>
      <c r="M6" s="712"/>
      <c r="N6" s="712"/>
      <c r="O6" s="712"/>
      <c r="P6" s="168"/>
      <c r="Q6" s="168"/>
    </row>
    <row r="7" spans="1:21" x14ac:dyDescent="0.25">
      <c r="A7" s="637" t="s">
        <v>6</v>
      </c>
      <c r="B7" s="637" t="s">
        <v>7</v>
      </c>
      <c r="C7" s="637" t="s">
        <v>8</v>
      </c>
      <c r="D7" s="637" t="s">
        <v>9</v>
      </c>
      <c r="E7" s="637" t="s">
        <v>10</v>
      </c>
      <c r="F7" s="637" t="s">
        <v>11</v>
      </c>
      <c r="G7" s="637" t="s">
        <v>12</v>
      </c>
      <c r="H7" s="637" t="s">
        <v>13</v>
      </c>
      <c r="I7" s="753" t="s">
        <v>14</v>
      </c>
      <c r="J7" s="643" t="s">
        <v>15</v>
      </c>
      <c r="K7" s="637" t="s">
        <v>16</v>
      </c>
      <c r="L7" s="637" t="s">
        <v>17</v>
      </c>
      <c r="M7" s="637" t="s">
        <v>18</v>
      </c>
      <c r="N7" s="639" t="s">
        <v>19</v>
      </c>
      <c r="O7" s="639" t="s">
        <v>20</v>
      </c>
      <c r="P7" s="639" t="s">
        <v>21</v>
      </c>
      <c r="Q7" s="641" t="s">
        <v>22</v>
      </c>
    </row>
    <row r="8" spans="1:21" ht="60" customHeight="1" x14ac:dyDescent="0.25">
      <c r="A8" s="638"/>
      <c r="B8" s="638"/>
      <c r="C8" s="638"/>
      <c r="D8" s="638"/>
      <c r="E8" s="638"/>
      <c r="F8" s="638"/>
      <c r="G8" s="638"/>
      <c r="H8" s="638"/>
      <c r="I8" s="754"/>
      <c r="J8" s="644"/>
      <c r="K8" s="638"/>
      <c r="L8" s="638"/>
      <c r="M8" s="638"/>
      <c r="N8" s="640"/>
      <c r="O8" s="640"/>
      <c r="P8" s="640"/>
      <c r="Q8" s="642"/>
      <c r="S8" s="6"/>
      <c r="T8" s="6"/>
      <c r="U8" s="6"/>
    </row>
    <row r="9" spans="1:21" ht="75" x14ac:dyDescent="0.25">
      <c r="A9" s="37" t="s">
        <v>23</v>
      </c>
      <c r="B9" s="37" t="s">
        <v>24</v>
      </c>
      <c r="C9" s="37" t="s">
        <v>25</v>
      </c>
      <c r="D9" s="37">
        <v>211150000</v>
      </c>
      <c r="E9" s="37" t="s">
        <v>1448</v>
      </c>
      <c r="F9" s="130" t="s">
        <v>1203</v>
      </c>
      <c r="G9" s="37" t="s">
        <v>1204</v>
      </c>
      <c r="H9" s="37" t="s">
        <v>1205</v>
      </c>
      <c r="I9" s="206">
        <v>0</v>
      </c>
      <c r="J9" s="170"/>
      <c r="K9" s="37" t="s">
        <v>1449</v>
      </c>
      <c r="L9" s="131">
        <v>80</v>
      </c>
      <c r="M9" s="37"/>
      <c r="N9" s="37"/>
      <c r="O9" s="37">
        <v>92</v>
      </c>
      <c r="P9" s="170"/>
      <c r="Q9" s="37"/>
      <c r="R9" s="14"/>
      <c r="U9" s="97"/>
    </row>
    <row r="10" spans="1:21" ht="105" x14ac:dyDescent="0.25">
      <c r="A10" s="37" t="s">
        <v>23</v>
      </c>
      <c r="B10" s="37" t="s">
        <v>24</v>
      </c>
      <c r="C10" s="37" t="s">
        <v>25</v>
      </c>
      <c r="D10" s="37">
        <v>211170000</v>
      </c>
      <c r="E10" s="37" t="s">
        <v>1450</v>
      </c>
      <c r="F10" s="130" t="s">
        <v>1215</v>
      </c>
      <c r="G10" s="37" t="s">
        <v>1216</v>
      </c>
      <c r="H10" s="37" t="s">
        <v>1217</v>
      </c>
      <c r="I10" s="206">
        <f>60000000-200000000</f>
        <v>-140000000</v>
      </c>
      <c r="J10" s="37"/>
      <c r="K10" s="37" t="s">
        <v>1451</v>
      </c>
      <c r="L10" s="131">
        <v>20</v>
      </c>
      <c r="M10" s="37">
        <v>10</v>
      </c>
      <c r="N10" s="36"/>
      <c r="O10" s="36">
        <v>10</v>
      </c>
      <c r="P10" s="36"/>
      <c r="Q10" s="36" t="s">
        <v>1452</v>
      </c>
      <c r="R10" s="14"/>
      <c r="U10" s="97"/>
    </row>
    <row r="11" spans="1:21" ht="90" x14ac:dyDescent="0.25">
      <c r="A11" s="37" t="s">
        <v>23</v>
      </c>
      <c r="B11" s="37" t="s">
        <v>24</v>
      </c>
      <c r="C11" s="37" t="s">
        <v>25</v>
      </c>
      <c r="D11" s="37">
        <v>211190000</v>
      </c>
      <c r="E11" s="37" t="s">
        <v>1453</v>
      </c>
      <c r="F11" s="130" t="s">
        <v>1222</v>
      </c>
      <c r="G11" s="37" t="s">
        <v>1223</v>
      </c>
      <c r="H11" s="37" t="s">
        <v>1224</v>
      </c>
      <c r="I11" s="206">
        <f>693627315-320000000</f>
        <v>373627315</v>
      </c>
      <c r="J11" s="37"/>
      <c r="K11" s="37" t="s">
        <v>1454</v>
      </c>
      <c r="L11" s="131">
        <v>70</v>
      </c>
      <c r="M11" s="37"/>
      <c r="N11" s="36"/>
      <c r="O11" s="36">
        <v>50</v>
      </c>
      <c r="P11" s="36"/>
      <c r="Q11" s="36" t="s">
        <v>1455</v>
      </c>
      <c r="R11" s="14"/>
      <c r="U11" s="97"/>
    </row>
    <row r="12" spans="1:21" ht="169.5" customHeight="1" x14ac:dyDescent="0.25">
      <c r="A12" s="37" t="s">
        <v>23</v>
      </c>
      <c r="B12" s="37" t="s">
        <v>1146</v>
      </c>
      <c r="C12" s="37" t="s">
        <v>1236</v>
      </c>
      <c r="D12" s="37">
        <v>212110000</v>
      </c>
      <c r="E12" s="37" t="s">
        <v>1456</v>
      </c>
      <c r="F12" s="130" t="s">
        <v>1237</v>
      </c>
      <c r="G12" s="37" t="s">
        <v>1238</v>
      </c>
      <c r="H12" s="37" t="s">
        <v>1239</v>
      </c>
      <c r="I12" s="206">
        <f>180000000-300000000</f>
        <v>-120000000</v>
      </c>
      <c r="J12" s="37"/>
      <c r="K12" s="37" t="s">
        <v>1457</v>
      </c>
      <c r="L12" s="131">
        <v>0.18</v>
      </c>
      <c r="M12" s="37"/>
      <c r="N12" s="36"/>
      <c r="O12" s="207">
        <v>0.16</v>
      </c>
      <c r="P12" s="61"/>
      <c r="Q12" s="36" t="s">
        <v>1458</v>
      </c>
      <c r="R12" s="14"/>
      <c r="U12" s="97"/>
    </row>
    <row r="13" spans="1:21" ht="205.5" customHeight="1" x14ac:dyDescent="0.25">
      <c r="A13" s="37" t="s">
        <v>23</v>
      </c>
      <c r="B13" s="37" t="s">
        <v>1146</v>
      </c>
      <c r="C13" s="37" t="s">
        <v>1236</v>
      </c>
      <c r="D13" s="37">
        <v>212110000</v>
      </c>
      <c r="E13" s="37" t="s">
        <v>1456</v>
      </c>
      <c r="F13" s="130" t="s">
        <v>1260</v>
      </c>
      <c r="G13" s="37" t="s">
        <v>1261</v>
      </c>
      <c r="H13" s="37" t="s">
        <v>1262</v>
      </c>
      <c r="I13" s="206">
        <v>12783439490</v>
      </c>
      <c r="J13" s="37"/>
      <c r="K13" s="37" t="s">
        <v>1459</v>
      </c>
      <c r="L13" s="131">
        <v>98.4</v>
      </c>
      <c r="M13" s="168"/>
      <c r="N13" s="36"/>
      <c r="O13" s="37">
        <v>99.6</v>
      </c>
      <c r="P13" s="36"/>
      <c r="Q13" s="36" t="s">
        <v>1460</v>
      </c>
      <c r="R13" s="14"/>
      <c r="U13" s="97"/>
    </row>
    <row r="14" spans="1:21" ht="171.75" customHeight="1" x14ac:dyDescent="0.25">
      <c r="A14" s="37" t="s">
        <v>23</v>
      </c>
      <c r="B14" s="37" t="s">
        <v>1146</v>
      </c>
      <c r="C14" s="37" t="s">
        <v>1236</v>
      </c>
      <c r="D14" s="37">
        <v>212110000</v>
      </c>
      <c r="E14" s="37" t="s">
        <v>1456</v>
      </c>
      <c r="F14" s="130" t="s">
        <v>1268</v>
      </c>
      <c r="G14" s="37" t="s">
        <v>1269</v>
      </c>
      <c r="H14" s="37" t="s">
        <v>1270</v>
      </c>
      <c r="I14" s="206">
        <f>100000000-150000000</f>
        <v>-50000000</v>
      </c>
      <c r="J14" s="37"/>
      <c r="K14" s="37" t="s">
        <v>1459</v>
      </c>
      <c r="L14" s="131">
        <v>98.4</v>
      </c>
      <c r="M14" s="168"/>
      <c r="N14" s="36"/>
      <c r="O14" s="37">
        <v>99.6</v>
      </c>
      <c r="P14" s="36"/>
      <c r="Q14" s="36" t="s">
        <v>1461</v>
      </c>
      <c r="R14" s="14"/>
      <c r="U14" s="97"/>
    </row>
    <row r="15" spans="1:21" ht="164.25" customHeight="1" x14ac:dyDescent="0.25">
      <c r="A15" s="37" t="s">
        <v>23</v>
      </c>
      <c r="B15" s="37" t="s">
        <v>1146</v>
      </c>
      <c r="C15" s="37" t="s">
        <v>1236</v>
      </c>
      <c r="D15" s="37">
        <v>212110000</v>
      </c>
      <c r="E15" s="37" t="s">
        <v>1456</v>
      </c>
      <c r="F15" s="130" t="s">
        <v>1276</v>
      </c>
      <c r="G15" s="37" t="s">
        <v>1277</v>
      </c>
      <c r="H15" s="37" t="s">
        <v>1278</v>
      </c>
      <c r="I15" s="206">
        <f>203960274-300000000</f>
        <v>-96039726</v>
      </c>
      <c r="J15" s="37"/>
      <c r="K15" s="37" t="s">
        <v>1459</v>
      </c>
      <c r="L15" s="131">
        <v>98.4</v>
      </c>
      <c r="M15" s="168"/>
      <c r="N15" s="36"/>
      <c r="O15" s="37">
        <v>99.6</v>
      </c>
      <c r="P15" s="36"/>
      <c r="Q15" s="36" t="s">
        <v>1461</v>
      </c>
      <c r="R15" s="14"/>
      <c r="U15" s="97"/>
    </row>
    <row r="16" spans="1:21" ht="170.25" customHeight="1" x14ac:dyDescent="0.25">
      <c r="A16" s="37" t="s">
        <v>23</v>
      </c>
      <c r="B16" s="37" t="s">
        <v>1146</v>
      </c>
      <c r="C16" s="37" t="s">
        <v>1236</v>
      </c>
      <c r="D16" s="37">
        <v>212110000</v>
      </c>
      <c r="E16" s="37" t="s">
        <v>1456</v>
      </c>
      <c r="F16" s="130" t="s">
        <v>1289</v>
      </c>
      <c r="G16" s="37" t="s">
        <v>1290</v>
      </c>
      <c r="H16" s="37" t="s">
        <v>1291</v>
      </c>
      <c r="I16" s="206">
        <f>220776470-160000000</f>
        <v>60776470</v>
      </c>
      <c r="J16" s="37"/>
      <c r="K16" s="37" t="s">
        <v>1459</v>
      </c>
      <c r="L16" s="131">
        <v>98.4</v>
      </c>
      <c r="M16" s="168"/>
      <c r="N16" s="36"/>
      <c r="O16" s="37">
        <v>99.6</v>
      </c>
      <c r="P16" s="36"/>
      <c r="Q16" s="36" t="s">
        <v>1462</v>
      </c>
      <c r="R16" s="14"/>
      <c r="U16" s="97"/>
    </row>
    <row r="17" spans="1:21" ht="168" customHeight="1" x14ac:dyDescent="0.25">
      <c r="A17" s="37" t="s">
        <v>23</v>
      </c>
      <c r="B17" s="37" t="s">
        <v>1146</v>
      </c>
      <c r="C17" s="37" t="s">
        <v>1236</v>
      </c>
      <c r="D17" s="37">
        <v>212110000</v>
      </c>
      <c r="E17" s="37" t="s">
        <v>1456</v>
      </c>
      <c r="F17" s="130" t="s">
        <v>1294</v>
      </c>
      <c r="G17" s="37" t="s">
        <v>1295</v>
      </c>
      <c r="H17" s="37" t="s">
        <v>1296</v>
      </c>
      <c r="I17" s="208" t="s">
        <v>945</v>
      </c>
      <c r="J17" s="37"/>
      <c r="K17" s="37" t="s">
        <v>1463</v>
      </c>
      <c r="L17" s="131">
        <v>62</v>
      </c>
      <c r="M17" s="168"/>
      <c r="N17" s="36"/>
      <c r="O17" s="37">
        <v>62</v>
      </c>
      <c r="P17" s="36"/>
      <c r="Q17" s="36"/>
      <c r="R17" s="14"/>
      <c r="U17" s="97"/>
    </row>
    <row r="18" spans="1:21" ht="169.5" customHeight="1" x14ac:dyDescent="0.25">
      <c r="A18" s="37" t="s">
        <v>23</v>
      </c>
      <c r="B18" s="37" t="s">
        <v>1146</v>
      </c>
      <c r="C18" s="37" t="s">
        <v>1236</v>
      </c>
      <c r="D18" s="37">
        <v>212110000</v>
      </c>
      <c r="E18" s="37" t="s">
        <v>1456</v>
      </c>
      <c r="F18" s="130" t="s">
        <v>1300</v>
      </c>
      <c r="G18" s="37" t="s">
        <v>1301</v>
      </c>
      <c r="H18" s="37" t="s">
        <v>1302</v>
      </c>
      <c r="I18" s="206">
        <v>501515826</v>
      </c>
      <c r="J18" s="37"/>
      <c r="K18" s="37" t="s">
        <v>1459</v>
      </c>
      <c r="L18" s="131">
        <v>98.4</v>
      </c>
      <c r="M18" s="37"/>
      <c r="N18" s="36"/>
      <c r="O18" s="36">
        <v>99.6</v>
      </c>
      <c r="P18" s="36"/>
      <c r="Q18" s="36" t="s">
        <v>1460</v>
      </c>
      <c r="R18" s="14"/>
      <c r="U18" s="97"/>
    </row>
    <row r="19" spans="1:21" ht="165.75" customHeight="1" x14ac:dyDescent="0.25">
      <c r="A19" s="37" t="s">
        <v>23</v>
      </c>
      <c r="B19" s="37" t="s">
        <v>1146</v>
      </c>
      <c r="C19" s="37" t="s">
        <v>1236</v>
      </c>
      <c r="D19" s="37">
        <v>212120000</v>
      </c>
      <c r="E19" s="37" t="s">
        <v>1464</v>
      </c>
      <c r="F19" s="130" t="s">
        <v>1305</v>
      </c>
      <c r="G19" s="37" t="s">
        <v>1306</v>
      </c>
      <c r="H19" s="37" t="s">
        <v>1307</v>
      </c>
      <c r="I19" s="206"/>
      <c r="J19" s="37"/>
      <c r="K19" s="37" t="s">
        <v>1465</v>
      </c>
      <c r="L19" s="131">
        <v>98</v>
      </c>
      <c r="M19" s="37"/>
      <c r="N19" s="36"/>
      <c r="O19" s="36">
        <v>0</v>
      </c>
      <c r="P19" s="36"/>
      <c r="Q19" s="36" t="s">
        <v>1466</v>
      </c>
      <c r="R19" s="14"/>
      <c r="U19" s="97"/>
    </row>
    <row r="20" spans="1:21" ht="169.5" customHeight="1" x14ac:dyDescent="0.25">
      <c r="A20" s="37" t="s">
        <v>23</v>
      </c>
      <c r="B20" s="37" t="s">
        <v>1146</v>
      </c>
      <c r="C20" s="37" t="s">
        <v>1236</v>
      </c>
      <c r="D20" s="37">
        <v>212130000</v>
      </c>
      <c r="E20" s="37" t="s">
        <v>1467</v>
      </c>
      <c r="F20" s="130" t="s">
        <v>1310</v>
      </c>
      <c r="G20" s="37" t="s">
        <v>1311</v>
      </c>
      <c r="H20" s="37" t="s">
        <v>1312</v>
      </c>
      <c r="I20" s="206">
        <f>682000000-300000000</f>
        <v>382000000</v>
      </c>
      <c r="J20" s="37"/>
      <c r="K20" s="37" t="s">
        <v>1468</v>
      </c>
      <c r="L20" s="131">
        <v>95.75</v>
      </c>
      <c r="M20" s="37"/>
      <c r="N20" s="61"/>
      <c r="O20" s="36">
        <v>85.71</v>
      </c>
      <c r="P20" s="36"/>
      <c r="Q20" s="36" t="s">
        <v>1469</v>
      </c>
      <c r="R20" s="14"/>
      <c r="U20" s="97"/>
    </row>
    <row r="21" spans="1:21" ht="177" customHeight="1" x14ac:dyDescent="0.25">
      <c r="A21" s="37" t="s">
        <v>23</v>
      </c>
      <c r="B21" s="37" t="s">
        <v>1146</v>
      </c>
      <c r="C21" s="37" t="s">
        <v>1236</v>
      </c>
      <c r="D21" s="37">
        <v>212130000</v>
      </c>
      <c r="E21" s="37" t="s">
        <v>1467</v>
      </c>
      <c r="F21" s="130" t="s">
        <v>1333</v>
      </c>
      <c r="G21" s="37" t="s">
        <v>1334</v>
      </c>
      <c r="H21" s="37" t="s">
        <v>1470</v>
      </c>
      <c r="I21" s="206">
        <v>0</v>
      </c>
      <c r="J21" s="37"/>
      <c r="K21" s="37" t="s">
        <v>1468</v>
      </c>
      <c r="L21" s="131">
        <v>95.75</v>
      </c>
      <c r="M21" s="37"/>
      <c r="N21" s="168"/>
      <c r="O21" s="36">
        <v>85.71</v>
      </c>
      <c r="P21" s="36"/>
      <c r="Q21" s="36"/>
      <c r="R21" s="14"/>
      <c r="U21" s="97"/>
    </row>
    <row r="22" spans="1:21" ht="188.25" customHeight="1" x14ac:dyDescent="0.25">
      <c r="A22" s="37" t="s">
        <v>23</v>
      </c>
      <c r="B22" s="37" t="s">
        <v>1146</v>
      </c>
      <c r="C22" s="37" t="s">
        <v>1338</v>
      </c>
      <c r="D22" s="37">
        <v>212210000</v>
      </c>
      <c r="E22" s="37" t="s">
        <v>1471</v>
      </c>
      <c r="F22" s="130" t="s">
        <v>1339</v>
      </c>
      <c r="G22" s="37" t="s">
        <v>1340</v>
      </c>
      <c r="H22" s="37" t="s">
        <v>1341</v>
      </c>
      <c r="I22" s="206">
        <f>8267894063-4251963000</f>
        <v>4015931063</v>
      </c>
      <c r="J22" s="37"/>
      <c r="K22" s="37" t="s">
        <v>1472</v>
      </c>
      <c r="L22" s="131" t="s">
        <v>1473</v>
      </c>
      <c r="M22" s="37"/>
      <c r="N22" s="36"/>
      <c r="O22" s="36">
        <v>3.9</v>
      </c>
      <c r="P22" s="36"/>
      <c r="Q22" s="36" t="s">
        <v>1474</v>
      </c>
      <c r="R22" s="14"/>
      <c r="U22" s="97"/>
    </row>
    <row r="23" spans="1:21" ht="30" x14ac:dyDescent="0.25">
      <c r="A23" s="37"/>
      <c r="B23" s="37"/>
      <c r="C23" s="37"/>
      <c r="D23" s="37"/>
      <c r="E23" s="37"/>
      <c r="F23" s="130"/>
      <c r="G23" s="37"/>
      <c r="H23" s="37"/>
      <c r="I23" s="208"/>
      <c r="J23" s="37"/>
      <c r="K23" s="37" t="s">
        <v>1475</v>
      </c>
      <c r="L23" s="131">
        <v>3</v>
      </c>
      <c r="M23" s="37">
        <v>0</v>
      </c>
      <c r="N23" s="36">
        <v>3</v>
      </c>
      <c r="O23" s="36">
        <v>0</v>
      </c>
      <c r="P23" s="36"/>
      <c r="Q23" s="36" t="s">
        <v>1476</v>
      </c>
      <c r="R23" s="14"/>
      <c r="U23" s="97"/>
    </row>
    <row r="24" spans="1:21" ht="191.25" customHeight="1" x14ac:dyDescent="0.25">
      <c r="A24" s="37" t="s">
        <v>23</v>
      </c>
      <c r="B24" s="37" t="s">
        <v>1146</v>
      </c>
      <c r="C24" s="37" t="s">
        <v>1338</v>
      </c>
      <c r="D24" s="37">
        <v>212220000</v>
      </c>
      <c r="E24" s="37" t="s">
        <v>1477</v>
      </c>
      <c r="F24" s="130" t="s">
        <v>1352</v>
      </c>
      <c r="G24" s="37" t="s">
        <v>1353</v>
      </c>
      <c r="H24" s="37" t="s">
        <v>1354</v>
      </c>
      <c r="I24" s="206">
        <f>827037000-427037000</f>
        <v>400000000</v>
      </c>
      <c r="J24" s="37"/>
      <c r="K24" s="37" t="s">
        <v>1478</v>
      </c>
      <c r="L24" s="131">
        <v>80</v>
      </c>
      <c r="M24" s="37"/>
      <c r="N24" s="36"/>
      <c r="O24" s="36">
        <v>74</v>
      </c>
      <c r="P24" s="36"/>
      <c r="Q24" s="36" t="s">
        <v>1474</v>
      </c>
      <c r="R24" s="14"/>
      <c r="U24" s="97"/>
    </row>
    <row r="25" spans="1:21" ht="111.75" customHeight="1" x14ac:dyDescent="0.25">
      <c r="A25" s="37" t="s">
        <v>23</v>
      </c>
      <c r="B25" s="37" t="s">
        <v>1146</v>
      </c>
      <c r="C25" s="37" t="s">
        <v>1147</v>
      </c>
      <c r="D25" s="37">
        <v>212310000</v>
      </c>
      <c r="E25" s="37" t="s">
        <v>1479</v>
      </c>
      <c r="F25" s="130" t="s">
        <v>1361</v>
      </c>
      <c r="G25" s="37" t="s">
        <v>1362</v>
      </c>
      <c r="H25" s="37" t="s">
        <v>1363</v>
      </c>
      <c r="I25" s="206">
        <f>263846850-200000000</f>
        <v>63846850</v>
      </c>
      <c r="J25" s="37"/>
      <c r="K25" s="37" t="s">
        <v>1480</v>
      </c>
      <c r="L25" s="131">
        <v>100</v>
      </c>
      <c r="M25" s="37"/>
      <c r="N25" s="36"/>
      <c r="O25" s="36">
        <v>75</v>
      </c>
      <c r="P25" s="36"/>
      <c r="Q25" s="36" t="s">
        <v>1481</v>
      </c>
      <c r="R25" s="14"/>
      <c r="U25" s="97"/>
    </row>
    <row r="26" spans="1:21" ht="45" x14ac:dyDescent="0.25">
      <c r="A26" s="37"/>
      <c r="B26" s="37"/>
      <c r="C26" s="37"/>
      <c r="D26" s="37"/>
      <c r="E26" s="37"/>
      <c r="F26" s="130"/>
      <c r="G26" s="37"/>
      <c r="H26" s="37"/>
      <c r="I26" s="208"/>
      <c r="J26" s="37"/>
      <c r="K26" s="37" t="s">
        <v>1482</v>
      </c>
      <c r="L26" s="131">
        <v>0</v>
      </c>
      <c r="M26" s="36">
        <v>100</v>
      </c>
      <c r="N26" s="36"/>
      <c r="O26" s="36">
        <v>87</v>
      </c>
      <c r="P26" s="36"/>
      <c r="Q26" s="36"/>
      <c r="R26" s="14"/>
      <c r="U26" s="97"/>
    </row>
    <row r="27" spans="1:21" ht="90" x14ac:dyDescent="0.25">
      <c r="A27" s="37"/>
      <c r="B27" s="37"/>
      <c r="C27" s="37"/>
      <c r="D27" s="37"/>
      <c r="E27" s="37"/>
      <c r="F27" s="130"/>
      <c r="G27" s="37"/>
      <c r="H27" s="37"/>
      <c r="I27" s="208"/>
      <c r="J27" s="37"/>
      <c r="K27" s="37" t="s">
        <v>1483</v>
      </c>
      <c r="L27" s="131">
        <v>100</v>
      </c>
      <c r="M27" s="37"/>
      <c r="N27" s="36"/>
      <c r="O27" s="36">
        <v>60</v>
      </c>
      <c r="P27" s="36"/>
      <c r="Q27" s="36"/>
      <c r="R27" s="14"/>
      <c r="U27" s="97"/>
    </row>
    <row r="28" spans="1:21" ht="105" x14ac:dyDescent="0.25">
      <c r="A28" s="37" t="s">
        <v>23</v>
      </c>
      <c r="B28" s="37" t="s">
        <v>1146</v>
      </c>
      <c r="C28" s="37" t="s">
        <v>1147</v>
      </c>
      <c r="D28" s="37">
        <v>212310000</v>
      </c>
      <c r="E28" s="37" t="s">
        <v>1479</v>
      </c>
      <c r="F28" s="130" t="s">
        <v>1374</v>
      </c>
      <c r="G28" s="37" t="s">
        <v>1375</v>
      </c>
      <c r="H28" s="37" t="s">
        <v>1376</v>
      </c>
      <c r="I28" s="206">
        <f>98733218-150000000</f>
        <v>-51266782</v>
      </c>
      <c r="J28" s="37"/>
      <c r="K28" s="37" t="s">
        <v>1484</v>
      </c>
      <c r="L28" s="131">
        <v>200</v>
      </c>
      <c r="M28" s="36">
        <v>200</v>
      </c>
      <c r="N28" s="36"/>
      <c r="O28" s="36">
        <v>342</v>
      </c>
      <c r="P28" s="36"/>
      <c r="Q28" s="36" t="s">
        <v>1485</v>
      </c>
      <c r="R28" s="14"/>
      <c r="U28" s="97"/>
    </row>
    <row r="29" spans="1:21" ht="108" customHeight="1" x14ac:dyDescent="0.25">
      <c r="A29" s="37" t="s">
        <v>23</v>
      </c>
      <c r="B29" s="37" t="s">
        <v>1146</v>
      </c>
      <c r="C29" s="37" t="s">
        <v>1147</v>
      </c>
      <c r="D29" s="37">
        <v>212310000</v>
      </c>
      <c r="E29" s="37" t="s">
        <v>1479</v>
      </c>
      <c r="F29" s="130" t="s">
        <v>1386</v>
      </c>
      <c r="G29" s="37" t="s">
        <v>1387</v>
      </c>
      <c r="H29" s="37" t="s">
        <v>1388</v>
      </c>
      <c r="I29" s="206">
        <v>0</v>
      </c>
      <c r="J29" s="37"/>
      <c r="K29" s="37" t="s">
        <v>1486</v>
      </c>
      <c r="L29" s="131">
        <v>30</v>
      </c>
      <c r="M29" s="37"/>
      <c r="N29" s="36"/>
      <c r="O29" s="36">
        <v>15</v>
      </c>
      <c r="P29" s="36"/>
      <c r="Q29" s="36"/>
      <c r="R29" s="14"/>
      <c r="U29" s="97"/>
    </row>
    <row r="30" spans="1:21" ht="106.5" customHeight="1" x14ac:dyDescent="0.25">
      <c r="A30" s="37" t="s">
        <v>23</v>
      </c>
      <c r="B30" s="37" t="s">
        <v>1146</v>
      </c>
      <c r="C30" s="37" t="s">
        <v>1147</v>
      </c>
      <c r="D30" s="37">
        <v>212310000</v>
      </c>
      <c r="E30" s="132" t="s">
        <v>1479</v>
      </c>
      <c r="F30" s="130" t="s">
        <v>1393</v>
      </c>
      <c r="G30" s="37" t="s">
        <v>1394</v>
      </c>
      <c r="H30" s="37" t="s">
        <v>1395</v>
      </c>
      <c r="I30" s="206">
        <f>78028949-100000000</f>
        <v>-21971051</v>
      </c>
      <c r="J30" s="37"/>
      <c r="K30" s="37" t="s">
        <v>1487</v>
      </c>
      <c r="L30" s="131">
        <v>30</v>
      </c>
      <c r="M30" s="37"/>
      <c r="N30" s="37"/>
      <c r="O30" s="37">
        <v>16</v>
      </c>
      <c r="P30" s="37"/>
      <c r="Q30" s="36" t="s">
        <v>1488</v>
      </c>
      <c r="R30" s="14"/>
      <c r="U30" s="97"/>
    </row>
    <row r="31" spans="1:21" ht="109.5" customHeight="1" x14ac:dyDescent="0.25">
      <c r="A31" s="37" t="s">
        <v>23</v>
      </c>
      <c r="B31" s="37" t="s">
        <v>1146</v>
      </c>
      <c r="C31" s="37" t="s">
        <v>1147</v>
      </c>
      <c r="D31" s="37">
        <v>212320000</v>
      </c>
      <c r="E31" s="37" t="s">
        <v>1489</v>
      </c>
      <c r="F31" s="130" t="s">
        <v>1402</v>
      </c>
      <c r="G31" s="37" t="s">
        <v>1403</v>
      </c>
      <c r="H31" s="37" t="s">
        <v>1404</v>
      </c>
      <c r="I31" s="206">
        <f>199783045-200000000</f>
        <v>-216955</v>
      </c>
      <c r="J31" s="37"/>
      <c r="K31" s="37" t="s">
        <v>1490</v>
      </c>
      <c r="L31" s="131">
        <v>50</v>
      </c>
      <c r="M31" s="37"/>
      <c r="N31" s="37"/>
      <c r="O31" s="37">
        <v>50</v>
      </c>
      <c r="P31" s="37"/>
      <c r="Q31" s="37"/>
      <c r="R31" s="14"/>
      <c r="U31" s="97"/>
    </row>
    <row r="32" spans="1:21" ht="108.75" customHeight="1" x14ac:dyDescent="0.25">
      <c r="A32" s="37" t="s">
        <v>23</v>
      </c>
      <c r="B32" s="37" t="s">
        <v>1146</v>
      </c>
      <c r="C32" s="37" t="s">
        <v>1147</v>
      </c>
      <c r="D32" s="37">
        <v>212360000</v>
      </c>
      <c r="E32" s="37" t="s">
        <v>1195</v>
      </c>
      <c r="F32" s="130" t="s">
        <v>1422</v>
      </c>
      <c r="G32" s="37" t="s">
        <v>1423</v>
      </c>
      <c r="H32" s="37" t="s">
        <v>1424</v>
      </c>
      <c r="I32" s="206">
        <f>86266782-100000000</f>
        <v>-13733218</v>
      </c>
      <c r="J32" s="37"/>
      <c r="K32" s="37" t="s">
        <v>1196</v>
      </c>
      <c r="L32" s="131">
        <v>59</v>
      </c>
      <c r="M32" s="37"/>
      <c r="N32" s="37"/>
      <c r="O32" s="37">
        <v>31</v>
      </c>
      <c r="P32" s="37"/>
      <c r="Q32" s="36" t="s">
        <v>1488</v>
      </c>
      <c r="R32" s="14"/>
      <c r="U32" s="97"/>
    </row>
    <row r="33" spans="1:21" ht="150" x14ac:dyDescent="0.25">
      <c r="A33" s="37" t="s">
        <v>1429</v>
      </c>
      <c r="B33" s="37" t="s">
        <v>1430</v>
      </c>
      <c r="C33" s="37" t="s">
        <v>1431</v>
      </c>
      <c r="D33" s="37">
        <v>221140008</v>
      </c>
      <c r="E33" s="37" t="s">
        <v>1491</v>
      </c>
      <c r="F33" s="130" t="s">
        <v>1432</v>
      </c>
      <c r="G33" s="37">
        <v>22200001</v>
      </c>
      <c r="H33" s="37" t="s">
        <v>1433</v>
      </c>
      <c r="I33" s="206">
        <f>1410510910-0</f>
        <v>1410510910</v>
      </c>
      <c r="J33" s="37"/>
      <c r="K33" s="37" t="s">
        <v>1492</v>
      </c>
      <c r="L33" s="131">
        <v>297</v>
      </c>
      <c r="M33" s="37"/>
      <c r="N33" s="37"/>
      <c r="O33" s="36">
        <v>152</v>
      </c>
      <c r="P33" s="37"/>
      <c r="Q33" s="37" t="s">
        <v>1493</v>
      </c>
      <c r="R33" s="14"/>
      <c r="U33" s="97"/>
    </row>
    <row r="34" spans="1:21" ht="132" customHeight="1" x14ac:dyDescent="0.25">
      <c r="A34" s="37" t="s">
        <v>23</v>
      </c>
      <c r="B34" s="37" t="s">
        <v>1146</v>
      </c>
      <c r="C34" s="37" t="s">
        <v>1494</v>
      </c>
      <c r="D34" s="37">
        <v>212350000</v>
      </c>
      <c r="E34" s="37" t="s">
        <v>1495</v>
      </c>
      <c r="F34" s="130" t="s">
        <v>1441</v>
      </c>
      <c r="G34" s="37">
        <v>0</v>
      </c>
      <c r="H34" s="37" t="s">
        <v>1442</v>
      </c>
      <c r="I34" s="206"/>
      <c r="J34" s="37"/>
      <c r="K34" s="133" t="s">
        <v>1496</v>
      </c>
      <c r="L34" s="131">
        <v>58</v>
      </c>
      <c r="M34" s="37"/>
      <c r="N34" s="37"/>
      <c r="O34" s="37">
        <v>50</v>
      </c>
      <c r="P34" s="37"/>
      <c r="Q34" s="37" t="s">
        <v>1497</v>
      </c>
      <c r="R34" s="14"/>
      <c r="U34" s="97"/>
    </row>
    <row r="35" spans="1:21" ht="112.5" customHeight="1" x14ac:dyDescent="0.25">
      <c r="A35" s="37"/>
      <c r="B35" s="37"/>
      <c r="C35" s="37"/>
      <c r="D35" s="37"/>
      <c r="E35" s="37"/>
      <c r="F35" s="36"/>
      <c r="G35" s="37"/>
      <c r="H35" s="37"/>
      <c r="I35" s="208"/>
      <c r="J35" s="37"/>
      <c r="K35" s="133" t="s">
        <v>1498</v>
      </c>
      <c r="L35" s="37">
        <v>100</v>
      </c>
      <c r="M35" s="37"/>
      <c r="N35" s="37"/>
      <c r="O35" s="37">
        <v>0</v>
      </c>
      <c r="P35" s="37"/>
      <c r="Q35" s="37" t="s">
        <v>1499</v>
      </c>
      <c r="R35" s="14"/>
      <c r="U35" s="97"/>
    </row>
    <row r="36" spans="1:21" ht="108.75" customHeight="1" x14ac:dyDescent="0.25">
      <c r="A36" s="37"/>
      <c r="B36" s="37"/>
      <c r="C36" s="37"/>
      <c r="D36" s="37"/>
      <c r="E36" s="37"/>
      <c r="F36" s="36"/>
      <c r="G36" s="37"/>
      <c r="H36" s="37"/>
      <c r="I36" s="208"/>
      <c r="J36" s="37"/>
      <c r="K36" s="133" t="s">
        <v>1500</v>
      </c>
      <c r="L36" s="131">
        <v>100</v>
      </c>
      <c r="M36" s="36">
        <v>86</v>
      </c>
      <c r="N36" s="37"/>
      <c r="O36" s="37">
        <v>87.5</v>
      </c>
      <c r="P36" s="37"/>
      <c r="Q36" s="37"/>
      <c r="R36" s="14"/>
      <c r="U36" s="97"/>
    </row>
    <row r="37" spans="1:21" x14ac:dyDescent="0.25">
      <c r="F37" s="134"/>
    </row>
    <row r="38" spans="1:21" x14ac:dyDescent="0.25">
      <c r="F38" s="134"/>
    </row>
    <row r="39" spans="1:21" x14ac:dyDescent="0.25">
      <c r="F39" s="134"/>
    </row>
    <row r="40" spans="1:21" x14ac:dyDescent="0.25">
      <c r="F40" s="136"/>
    </row>
  </sheetData>
  <sheetProtection algorithmName="SHA-512" hashValue="T9Cp37y++HMiiXZgt+xOZ7rarC6ZftRblHhjBIjzCJV7xBKN8W1bt6n36HLUT57/EUAd0KK6AbqiIj4gK5C/Lw==" saltValue="rhoF9wIhT/GfH4Wxdj4pXQ=="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7"/>
  <sheetViews>
    <sheetView showZeros="0" topLeftCell="U4" zoomScale="90" zoomScaleNormal="90" workbookViewId="0">
      <pane ySplit="5" topLeftCell="A92" activePane="bottomLeft" state="frozen"/>
      <selection activeCell="A4" sqref="A4"/>
      <selection pane="bottomLeft" activeCell="AQ96" sqref="AQ96"/>
    </sheetView>
  </sheetViews>
  <sheetFormatPr baseColWidth="10" defaultRowHeight="15" x14ac:dyDescent="0.25"/>
  <cols>
    <col min="1" max="1" width="11.85546875" style="1" customWidth="1"/>
    <col min="2" max="2" width="14.42578125" style="1" customWidth="1"/>
    <col min="3" max="3" width="11.85546875" style="1" customWidth="1"/>
    <col min="4" max="4" width="13" style="1" customWidth="1"/>
    <col min="5" max="5" width="14.7109375" style="1" customWidth="1"/>
    <col min="6" max="6" width="12.140625" style="1" customWidth="1"/>
    <col min="7" max="8" width="14.140625" style="1" customWidth="1"/>
    <col min="9" max="9" width="16.5703125" style="1" customWidth="1"/>
    <col min="10" max="10" width="16.28515625" style="1" customWidth="1"/>
    <col min="11" max="11" width="14.7109375" style="1" customWidth="1"/>
    <col min="12" max="12" width="14.140625" style="1" customWidth="1"/>
    <col min="13" max="13" width="15.5703125" style="1" customWidth="1"/>
    <col min="14" max="14" width="15.85546875" style="1" customWidth="1"/>
    <col min="15" max="15" width="15.42578125" style="1" customWidth="1"/>
    <col min="16" max="16" width="14.42578125" style="1" customWidth="1"/>
    <col min="17" max="17" width="16.42578125" style="1" customWidth="1"/>
    <col min="18" max="18" width="13.140625" style="1" customWidth="1"/>
    <col min="19" max="19" width="14.7109375" style="1" customWidth="1"/>
    <col min="20" max="20" width="31.42578125" style="1" customWidth="1"/>
    <col min="21" max="21" width="11" style="1" customWidth="1"/>
    <col min="22" max="22" width="13.42578125" style="1" customWidth="1"/>
    <col min="23" max="23" width="15" style="1" customWidth="1"/>
    <col min="24" max="24" width="16" style="1" customWidth="1"/>
    <col min="25" max="25" width="11.7109375" style="1" customWidth="1"/>
    <col min="26" max="26" width="14" style="1" customWidth="1"/>
    <col min="27" max="29" width="11.42578125" style="1"/>
    <col min="30" max="30" width="32.2851562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717">
        <v>2013</v>
      </c>
      <c r="B4" s="717"/>
      <c r="C4" s="717"/>
      <c r="D4" s="717"/>
      <c r="E4" s="717"/>
      <c r="F4" s="717"/>
      <c r="G4" s="717"/>
      <c r="H4" s="717"/>
      <c r="I4" s="717"/>
      <c r="J4" s="717"/>
      <c r="K4" s="717"/>
      <c r="L4" s="717"/>
      <c r="M4" s="717"/>
      <c r="N4" s="717"/>
      <c r="O4" s="717"/>
      <c r="P4" s="717"/>
      <c r="Q4" s="177"/>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1202</v>
      </c>
      <c r="D5" s="175"/>
      <c r="E5" s="175"/>
      <c r="F5" s="175"/>
      <c r="G5" s="175"/>
      <c r="H5" s="175"/>
      <c r="I5" s="176"/>
      <c r="J5" s="209"/>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77"/>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62.25"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260.25" customHeight="1" x14ac:dyDescent="0.25">
      <c r="A9" s="28" t="s">
        <v>23</v>
      </c>
      <c r="B9" s="28" t="s">
        <v>24</v>
      </c>
      <c r="C9" s="28" t="s">
        <v>25</v>
      </c>
      <c r="D9" s="28">
        <v>211150000</v>
      </c>
      <c r="E9" s="28" t="s">
        <v>1203</v>
      </c>
      <c r="F9" s="28" t="s">
        <v>1204</v>
      </c>
      <c r="G9" s="28" t="s">
        <v>1205</v>
      </c>
      <c r="H9" s="30">
        <v>321000000</v>
      </c>
      <c r="I9" s="210">
        <v>321000000</v>
      </c>
      <c r="J9" s="32"/>
      <c r="K9" s="32">
        <v>0</v>
      </c>
      <c r="L9" s="32"/>
      <c r="M9" s="32"/>
      <c r="N9" s="32">
        <f>H9+K9</f>
        <v>321000000</v>
      </c>
      <c r="O9" s="32">
        <f>I9+L9</f>
        <v>321000000</v>
      </c>
      <c r="P9" s="32">
        <f>J9+M9</f>
        <v>0</v>
      </c>
      <c r="Q9" s="32">
        <v>142036328</v>
      </c>
      <c r="R9" s="32"/>
      <c r="S9" s="32">
        <f>Q9+R9</f>
        <v>142036328</v>
      </c>
      <c r="T9" s="33" t="s">
        <v>1206</v>
      </c>
      <c r="U9" s="33" t="s">
        <v>375</v>
      </c>
      <c r="V9" s="33">
        <v>1</v>
      </c>
      <c r="W9" s="109">
        <v>1</v>
      </c>
      <c r="X9" s="35"/>
      <c r="Y9" s="109" t="s">
        <v>1207</v>
      </c>
      <c r="Z9" s="109"/>
      <c r="AA9" s="35">
        <v>300</v>
      </c>
      <c r="AB9" s="35">
        <v>30</v>
      </c>
      <c r="AC9" s="35"/>
      <c r="AD9" s="10" t="s">
        <v>1208</v>
      </c>
      <c r="AE9" s="36">
        <v>0</v>
      </c>
      <c r="AF9" s="36">
        <v>0</v>
      </c>
      <c r="AG9" s="37" t="s">
        <v>179</v>
      </c>
      <c r="AH9" s="37" t="s">
        <v>179</v>
      </c>
      <c r="AI9" s="37" t="s">
        <v>179</v>
      </c>
      <c r="AJ9" s="37" t="s">
        <v>179</v>
      </c>
      <c r="AK9" s="37" t="s">
        <v>179</v>
      </c>
      <c r="AL9" s="37" t="s">
        <v>179</v>
      </c>
      <c r="AM9" s="37" t="s">
        <v>179</v>
      </c>
      <c r="AN9" s="37" t="s">
        <v>179</v>
      </c>
      <c r="AO9" s="37" t="s">
        <v>179</v>
      </c>
      <c r="AP9" s="37" t="s">
        <v>179</v>
      </c>
    </row>
    <row r="10" spans="1:42" ht="93" customHeight="1" x14ac:dyDescent="0.25">
      <c r="A10" s="28">
        <v>0</v>
      </c>
      <c r="B10" s="28">
        <v>0</v>
      </c>
      <c r="C10" s="28">
        <v>0</v>
      </c>
      <c r="D10" s="28">
        <v>0</v>
      </c>
      <c r="E10" s="129">
        <v>0</v>
      </c>
      <c r="F10" s="28">
        <v>0</v>
      </c>
      <c r="G10" s="28">
        <v>0</v>
      </c>
      <c r="H10" s="30">
        <v>0</v>
      </c>
      <c r="I10" s="211"/>
      <c r="J10" s="39"/>
      <c r="K10" s="32">
        <v>0</v>
      </c>
      <c r="L10" s="39"/>
      <c r="M10" s="39"/>
      <c r="N10" s="32">
        <f t="shared" ref="N10:P73" si="0">H10+K10</f>
        <v>0</v>
      </c>
      <c r="O10" s="32">
        <f t="shared" si="0"/>
        <v>0</v>
      </c>
      <c r="P10" s="32">
        <f t="shared" si="0"/>
        <v>0</v>
      </c>
      <c r="Q10" s="39"/>
      <c r="R10" s="39">
        <v>5</v>
      </c>
      <c r="S10" s="32">
        <f t="shared" ref="S10:S73" si="1">Q10+R10</f>
        <v>5</v>
      </c>
      <c r="T10" s="33" t="s">
        <v>1209</v>
      </c>
      <c r="U10" s="33" t="s">
        <v>726</v>
      </c>
      <c r="V10" s="33">
        <v>1</v>
      </c>
      <c r="W10" s="10">
        <v>1</v>
      </c>
      <c r="X10" s="36"/>
      <c r="Y10" s="10" t="s">
        <v>1210</v>
      </c>
      <c r="Z10" s="10"/>
      <c r="AA10" s="35">
        <v>270</v>
      </c>
      <c r="AB10" s="10">
        <v>90</v>
      </c>
      <c r="AC10" s="36" t="s">
        <v>945</v>
      </c>
      <c r="AD10" s="10" t="s">
        <v>1211</v>
      </c>
      <c r="AE10" s="36">
        <v>0</v>
      </c>
      <c r="AF10" s="36">
        <v>0</v>
      </c>
      <c r="AG10" s="37">
        <v>0</v>
      </c>
      <c r="AH10" s="37" t="s">
        <v>179</v>
      </c>
      <c r="AI10" s="37" t="s">
        <v>179</v>
      </c>
      <c r="AJ10" s="37" t="s">
        <v>179</v>
      </c>
      <c r="AK10" s="37" t="s">
        <v>179</v>
      </c>
      <c r="AL10" s="37" t="s">
        <v>179</v>
      </c>
      <c r="AM10" s="37" t="s">
        <v>179</v>
      </c>
      <c r="AN10" s="37" t="s">
        <v>179</v>
      </c>
      <c r="AO10" s="37" t="s">
        <v>179</v>
      </c>
      <c r="AP10" s="37" t="s">
        <v>179</v>
      </c>
    </row>
    <row r="11" spans="1:42" ht="90" x14ac:dyDescent="0.25">
      <c r="A11" s="28">
        <v>0</v>
      </c>
      <c r="B11" s="28">
        <v>0</v>
      </c>
      <c r="C11" s="28">
        <v>0</v>
      </c>
      <c r="D11" s="28">
        <v>0</v>
      </c>
      <c r="E11" s="129">
        <v>0</v>
      </c>
      <c r="F11" s="28">
        <v>0</v>
      </c>
      <c r="G11" s="28">
        <v>0</v>
      </c>
      <c r="H11" s="30">
        <v>0</v>
      </c>
      <c r="I11" s="211"/>
      <c r="J11" s="39"/>
      <c r="K11" s="32">
        <v>0</v>
      </c>
      <c r="L11" s="39"/>
      <c r="M11" s="39"/>
      <c r="N11" s="32">
        <f t="shared" si="0"/>
        <v>0</v>
      </c>
      <c r="O11" s="32">
        <f t="shared" si="0"/>
        <v>0</v>
      </c>
      <c r="P11" s="32">
        <f t="shared" si="0"/>
        <v>0</v>
      </c>
      <c r="Q11" s="39"/>
      <c r="R11" s="39"/>
      <c r="S11" s="32">
        <f t="shared" si="1"/>
        <v>0</v>
      </c>
      <c r="T11" s="33" t="s">
        <v>1212</v>
      </c>
      <c r="U11" s="33" t="s">
        <v>375</v>
      </c>
      <c r="V11" s="33">
        <v>1</v>
      </c>
      <c r="W11" s="10">
        <v>1</v>
      </c>
      <c r="X11" s="36"/>
      <c r="Y11" s="36" t="s">
        <v>1213</v>
      </c>
      <c r="Z11" s="36"/>
      <c r="AA11" s="35">
        <v>270</v>
      </c>
      <c r="AB11" s="36" t="s">
        <v>1213</v>
      </c>
      <c r="AC11" s="36"/>
      <c r="AD11" s="10" t="s">
        <v>1214</v>
      </c>
      <c r="AE11" s="36">
        <v>0</v>
      </c>
      <c r="AF11" s="36">
        <v>0</v>
      </c>
      <c r="AG11" s="37">
        <v>0</v>
      </c>
      <c r="AH11" s="37" t="s">
        <v>179</v>
      </c>
      <c r="AI11" s="37" t="s">
        <v>179</v>
      </c>
      <c r="AJ11" s="37" t="s">
        <v>179</v>
      </c>
      <c r="AK11" s="37" t="s">
        <v>179</v>
      </c>
      <c r="AL11" s="37" t="s">
        <v>179</v>
      </c>
      <c r="AM11" s="37" t="s">
        <v>179</v>
      </c>
      <c r="AN11" s="37" t="s">
        <v>179</v>
      </c>
      <c r="AO11" s="37" t="s">
        <v>179</v>
      </c>
      <c r="AP11" s="37" t="s">
        <v>179</v>
      </c>
    </row>
    <row r="12" spans="1:42" ht="96" x14ac:dyDescent="0.25">
      <c r="A12" s="28" t="s">
        <v>23</v>
      </c>
      <c r="B12" s="28" t="s">
        <v>24</v>
      </c>
      <c r="C12" s="28" t="s">
        <v>25</v>
      </c>
      <c r="D12" s="28">
        <v>211170000</v>
      </c>
      <c r="E12" s="28" t="s">
        <v>1215</v>
      </c>
      <c r="F12" s="28" t="s">
        <v>1216</v>
      </c>
      <c r="G12" s="28" t="s">
        <v>1217</v>
      </c>
      <c r="H12" s="30">
        <v>200000000</v>
      </c>
      <c r="I12" s="39">
        <v>60000000</v>
      </c>
      <c r="J12" s="39"/>
      <c r="K12" s="32">
        <v>0</v>
      </c>
      <c r="L12" s="39">
        <v>0</v>
      </c>
      <c r="M12" s="39"/>
      <c r="N12" s="32">
        <f t="shared" si="0"/>
        <v>200000000</v>
      </c>
      <c r="O12" s="32">
        <f t="shared" si="0"/>
        <v>60000000</v>
      </c>
      <c r="P12" s="32">
        <f t="shared" si="0"/>
        <v>0</v>
      </c>
      <c r="Q12" s="39">
        <v>0</v>
      </c>
      <c r="R12" s="39"/>
      <c r="S12" s="32">
        <f t="shared" si="1"/>
        <v>0</v>
      </c>
      <c r="T12" s="33" t="s">
        <v>1218</v>
      </c>
      <c r="U12" s="33" t="s">
        <v>375</v>
      </c>
      <c r="V12" s="33">
        <v>1</v>
      </c>
      <c r="W12" s="10" t="s">
        <v>1219</v>
      </c>
      <c r="X12" s="168"/>
      <c r="Y12" s="197" t="s">
        <v>1220</v>
      </c>
      <c r="Z12" s="36"/>
      <c r="AA12" s="35">
        <v>330</v>
      </c>
      <c r="AB12" s="36">
        <v>150</v>
      </c>
      <c r="AC12" s="36"/>
      <c r="AD12" s="10" t="s">
        <v>1221</v>
      </c>
      <c r="AE12" s="36">
        <v>0</v>
      </c>
      <c r="AF12" s="36" t="s">
        <v>192</v>
      </c>
      <c r="AG12" s="37" t="s">
        <v>192</v>
      </c>
      <c r="AH12" s="37" t="s">
        <v>192</v>
      </c>
      <c r="AI12" s="37" t="s">
        <v>192</v>
      </c>
      <c r="AJ12" s="37" t="s">
        <v>192</v>
      </c>
      <c r="AK12" s="37" t="s">
        <v>192</v>
      </c>
      <c r="AL12" s="37" t="s">
        <v>192</v>
      </c>
      <c r="AM12" s="37" t="s">
        <v>192</v>
      </c>
      <c r="AN12" s="37" t="s">
        <v>192</v>
      </c>
      <c r="AO12" s="37" t="s">
        <v>192</v>
      </c>
      <c r="AP12" s="37" t="s">
        <v>192</v>
      </c>
    </row>
    <row r="13" spans="1:42" ht="84" x14ac:dyDescent="0.25">
      <c r="A13" s="28" t="s">
        <v>23</v>
      </c>
      <c r="B13" s="28" t="s">
        <v>24</v>
      </c>
      <c r="C13" s="28" t="s">
        <v>25</v>
      </c>
      <c r="D13" s="28">
        <v>211190000</v>
      </c>
      <c r="E13" s="28" t="s">
        <v>1222</v>
      </c>
      <c r="F13" s="28" t="s">
        <v>1223</v>
      </c>
      <c r="G13" s="28" t="s">
        <v>1224</v>
      </c>
      <c r="H13" s="30">
        <v>320000000</v>
      </c>
      <c r="I13" s="39">
        <v>693627315</v>
      </c>
      <c r="J13" s="39"/>
      <c r="K13" s="32">
        <v>200000000</v>
      </c>
      <c r="L13" s="39"/>
      <c r="M13" s="39"/>
      <c r="N13" s="32">
        <f t="shared" si="0"/>
        <v>520000000</v>
      </c>
      <c r="O13" s="32">
        <f t="shared" si="0"/>
        <v>693627315</v>
      </c>
      <c r="P13" s="32">
        <f t="shared" si="0"/>
        <v>0</v>
      </c>
      <c r="Q13" s="39">
        <v>320000001</v>
      </c>
      <c r="R13" s="39">
        <v>200000000</v>
      </c>
      <c r="S13" s="32">
        <f t="shared" si="1"/>
        <v>520000001</v>
      </c>
      <c r="T13" s="33">
        <v>0</v>
      </c>
      <c r="U13" s="33">
        <v>0</v>
      </c>
      <c r="V13" s="33">
        <v>0</v>
      </c>
      <c r="W13" s="10"/>
      <c r="X13" s="36"/>
      <c r="Y13" s="36"/>
      <c r="Z13" s="36"/>
      <c r="AA13" s="35">
        <v>0</v>
      </c>
      <c r="AB13" s="36"/>
      <c r="AC13" s="36"/>
      <c r="AD13" s="10"/>
      <c r="AE13" s="36">
        <v>0</v>
      </c>
      <c r="AF13" s="36">
        <v>0</v>
      </c>
      <c r="AG13" s="37">
        <v>0</v>
      </c>
      <c r="AH13" s="37">
        <v>0</v>
      </c>
      <c r="AI13" s="37">
        <v>0</v>
      </c>
      <c r="AJ13" s="37">
        <v>0</v>
      </c>
      <c r="AK13" s="37">
        <v>0</v>
      </c>
      <c r="AL13" s="37">
        <v>0</v>
      </c>
      <c r="AM13" s="37">
        <v>0</v>
      </c>
      <c r="AN13" s="37">
        <v>0</v>
      </c>
      <c r="AO13" s="37">
        <v>0</v>
      </c>
      <c r="AP13" s="37">
        <v>0</v>
      </c>
    </row>
    <row r="14" spans="1:42" ht="36" x14ac:dyDescent="0.25">
      <c r="A14" s="28">
        <v>0</v>
      </c>
      <c r="B14" s="28">
        <v>0</v>
      </c>
      <c r="C14" s="28">
        <v>0</v>
      </c>
      <c r="D14" s="28">
        <v>0</v>
      </c>
      <c r="E14" s="129">
        <v>0</v>
      </c>
      <c r="F14" s="28">
        <v>0</v>
      </c>
      <c r="G14" s="28">
        <v>0</v>
      </c>
      <c r="H14" s="30">
        <v>0</v>
      </c>
      <c r="I14" s="39">
        <v>0</v>
      </c>
      <c r="J14" s="39"/>
      <c r="K14" s="32">
        <v>0</v>
      </c>
      <c r="L14" s="39"/>
      <c r="M14" s="39"/>
      <c r="N14" s="32">
        <f t="shared" si="0"/>
        <v>0</v>
      </c>
      <c r="O14" s="32">
        <f t="shared" si="0"/>
        <v>0</v>
      </c>
      <c r="P14" s="32">
        <f t="shared" si="0"/>
        <v>0</v>
      </c>
      <c r="Q14" s="39">
        <v>0</v>
      </c>
      <c r="R14" s="39"/>
      <c r="S14" s="32">
        <f t="shared" si="1"/>
        <v>0</v>
      </c>
      <c r="T14" s="33" t="s">
        <v>1225</v>
      </c>
      <c r="U14" s="33" t="s">
        <v>375</v>
      </c>
      <c r="V14" s="33">
        <v>12</v>
      </c>
      <c r="W14" s="10">
        <v>12</v>
      </c>
      <c r="X14" s="36"/>
      <c r="Y14" s="36">
        <v>6</v>
      </c>
      <c r="Z14" s="36"/>
      <c r="AA14" s="35">
        <v>360</v>
      </c>
      <c r="AB14" s="36">
        <v>180</v>
      </c>
      <c r="AC14" s="36"/>
      <c r="AD14" s="10"/>
      <c r="AE14" s="36" t="s">
        <v>179</v>
      </c>
      <c r="AF14" s="36" t="s">
        <v>179</v>
      </c>
      <c r="AG14" s="37" t="s">
        <v>179</v>
      </c>
      <c r="AH14" s="37" t="s">
        <v>179</v>
      </c>
      <c r="AI14" s="37" t="s">
        <v>179</v>
      </c>
      <c r="AJ14" s="37" t="s">
        <v>179</v>
      </c>
      <c r="AK14" s="37" t="s">
        <v>179</v>
      </c>
      <c r="AL14" s="37" t="s">
        <v>179</v>
      </c>
      <c r="AM14" s="37" t="s">
        <v>179</v>
      </c>
      <c r="AN14" s="37" t="s">
        <v>179</v>
      </c>
      <c r="AO14" s="37" t="s">
        <v>179</v>
      </c>
      <c r="AP14" s="37" t="s">
        <v>179</v>
      </c>
    </row>
    <row r="15" spans="1:42" ht="120" customHeight="1" x14ac:dyDescent="0.25">
      <c r="A15" s="28">
        <v>0</v>
      </c>
      <c r="B15" s="28">
        <v>0</v>
      </c>
      <c r="C15" s="28">
        <v>0</v>
      </c>
      <c r="D15" s="28">
        <v>0</v>
      </c>
      <c r="E15" s="129">
        <v>0</v>
      </c>
      <c r="F15" s="28">
        <v>0</v>
      </c>
      <c r="G15" s="28">
        <v>0</v>
      </c>
      <c r="H15" s="30">
        <v>0</v>
      </c>
      <c r="I15" s="39"/>
      <c r="J15" s="39"/>
      <c r="K15" s="32">
        <v>0</v>
      </c>
      <c r="L15" s="39"/>
      <c r="M15" s="39"/>
      <c r="N15" s="32">
        <f t="shared" si="0"/>
        <v>0</v>
      </c>
      <c r="O15" s="32">
        <f t="shared" si="0"/>
        <v>0</v>
      </c>
      <c r="P15" s="32">
        <f t="shared" si="0"/>
        <v>0</v>
      </c>
      <c r="Q15" s="39"/>
      <c r="R15" s="39"/>
      <c r="S15" s="32">
        <f t="shared" si="1"/>
        <v>0</v>
      </c>
      <c r="T15" s="33" t="s">
        <v>1226</v>
      </c>
      <c r="U15" s="33" t="s">
        <v>726</v>
      </c>
      <c r="V15" s="33">
        <v>12</v>
      </c>
      <c r="W15" s="10">
        <v>12</v>
      </c>
      <c r="X15" s="36"/>
      <c r="Y15" s="36">
        <v>6</v>
      </c>
      <c r="Z15" s="36"/>
      <c r="AA15" s="35">
        <v>360</v>
      </c>
      <c r="AB15" s="36">
        <v>180</v>
      </c>
      <c r="AC15" s="36"/>
      <c r="AD15" s="10" t="s">
        <v>1227</v>
      </c>
      <c r="AE15" s="36" t="s">
        <v>179</v>
      </c>
      <c r="AF15" s="36" t="s">
        <v>179</v>
      </c>
      <c r="AG15" s="37" t="s">
        <v>179</v>
      </c>
      <c r="AH15" s="37" t="s">
        <v>179</v>
      </c>
      <c r="AI15" s="37" t="s">
        <v>179</v>
      </c>
      <c r="AJ15" s="37" t="s">
        <v>179</v>
      </c>
      <c r="AK15" s="37" t="s">
        <v>179</v>
      </c>
      <c r="AL15" s="37" t="s">
        <v>179</v>
      </c>
      <c r="AM15" s="37" t="s">
        <v>179</v>
      </c>
      <c r="AN15" s="37" t="s">
        <v>179</v>
      </c>
      <c r="AO15" s="37" t="s">
        <v>179</v>
      </c>
      <c r="AP15" s="37" t="s">
        <v>179</v>
      </c>
    </row>
    <row r="16" spans="1:42" ht="41.25" customHeight="1" x14ac:dyDescent="0.25">
      <c r="A16" s="28">
        <v>0</v>
      </c>
      <c r="B16" s="28">
        <v>0</v>
      </c>
      <c r="C16" s="28">
        <v>0</v>
      </c>
      <c r="D16" s="28">
        <v>0</v>
      </c>
      <c r="E16" s="129">
        <v>0</v>
      </c>
      <c r="F16" s="28">
        <v>0</v>
      </c>
      <c r="G16" s="28">
        <v>0</v>
      </c>
      <c r="H16" s="30">
        <v>0</v>
      </c>
      <c r="I16" s="39"/>
      <c r="J16" s="39"/>
      <c r="K16" s="32">
        <v>0</v>
      </c>
      <c r="L16" s="39"/>
      <c r="M16" s="39"/>
      <c r="N16" s="32">
        <f t="shared" si="0"/>
        <v>0</v>
      </c>
      <c r="O16" s="32">
        <f t="shared" si="0"/>
        <v>0</v>
      </c>
      <c r="P16" s="32">
        <f t="shared" si="0"/>
        <v>0</v>
      </c>
      <c r="Q16" s="39"/>
      <c r="R16" s="39"/>
      <c r="S16" s="32">
        <f t="shared" si="1"/>
        <v>0</v>
      </c>
      <c r="T16" s="33" t="s">
        <v>1228</v>
      </c>
      <c r="U16" s="33" t="s">
        <v>375</v>
      </c>
      <c r="V16" s="33">
        <v>1</v>
      </c>
      <c r="W16" s="10">
        <v>1</v>
      </c>
      <c r="X16" s="168"/>
      <c r="Y16" s="10" t="s">
        <v>1219</v>
      </c>
      <c r="Z16" s="36"/>
      <c r="AA16" s="35">
        <v>120</v>
      </c>
      <c r="AB16" s="36">
        <v>150</v>
      </c>
      <c r="AC16" s="36"/>
      <c r="AD16" s="10" t="s">
        <v>1229</v>
      </c>
      <c r="AE16" s="36">
        <v>0</v>
      </c>
      <c r="AF16" s="36" t="s">
        <v>179</v>
      </c>
      <c r="AG16" s="37" t="s">
        <v>179</v>
      </c>
      <c r="AH16" s="37" t="s">
        <v>179</v>
      </c>
      <c r="AI16" s="37" t="s">
        <v>179</v>
      </c>
      <c r="AJ16" s="37">
        <v>0</v>
      </c>
      <c r="AK16" s="37">
        <v>0</v>
      </c>
      <c r="AL16" s="37">
        <v>0</v>
      </c>
      <c r="AM16" s="37">
        <v>0</v>
      </c>
      <c r="AN16" s="37">
        <v>0</v>
      </c>
      <c r="AO16" s="37">
        <v>0</v>
      </c>
      <c r="AP16" s="37">
        <v>0</v>
      </c>
    </row>
    <row r="17" spans="1:46" ht="75.75" customHeight="1" x14ac:dyDescent="0.25">
      <c r="A17" s="28">
        <v>0</v>
      </c>
      <c r="B17" s="28">
        <v>0</v>
      </c>
      <c r="C17" s="28">
        <v>0</v>
      </c>
      <c r="D17" s="28">
        <v>0</v>
      </c>
      <c r="E17" s="129">
        <v>0</v>
      </c>
      <c r="F17" s="28">
        <v>0</v>
      </c>
      <c r="G17" s="28">
        <v>0</v>
      </c>
      <c r="H17" s="30">
        <v>0</v>
      </c>
      <c r="I17" s="39"/>
      <c r="J17" s="39"/>
      <c r="K17" s="32">
        <v>0</v>
      </c>
      <c r="L17" s="39"/>
      <c r="M17" s="39"/>
      <c r="N17" s="32">
        <f t="shared" si="0"/>
        <v>0</v>
      </c>
      <c r="O17" s="32">
        <f t="shared" si="0"/>
        <v>0</v>
      </c>
      <c r="P17" s="32">
        <f t="shared" si="0"/>
        <v>0</v>
      </c>
      <c r="Q17" s="39"/>
      <c r="R17" s="39"/>
      <c r="S17" s="32">
        <f t="shared" si="1"/>
        <v>0</v>
      </c>
      <c r="T17" s="33" t="s">
        <v>1230</v>
      </c>
      <c r="U17" s="33" t="s">
        <v>375</v>
      </c>
      <c r="V17" s="33">
        <v>2</v>
      </c>
      <c r="W17" s="10">
        <v>2</v>
      </c>
      <c r="X17" s="168"/>
      <c r="Y17" s="10" t="s">
        <v>1213</v>
      </c>
      <c r="Z17" s="10"/>
      <c r="AA17" s="35">
        <v>360</v>
      </c>
      <c r="AB17" s="10" t="s">
        <v>1213</v>
      </c>
      <c r="AC17" s="36"/>
      <c r="AD17" s="10"/>
      <c r="AE17" s="36" t="s">
        <v>179</v>
      </c>
      <c r="AF17" s="36" t="s">
        <v>179</v>
      </c>
      <c r="AG17" s="37" t="s">
        <v>179</v>
      </c>
      <c r="AH17" s="37" t="s">
        <v>179</v>
      </c>
      <c r="AI17" s="37" t="s">
        <v>179</v>
      </c>
      <c r="AJ17" s="37" t="s">
        <v>179</v>
      </c>
      <c r="AK17" s="37" t="s">
        <v>179</v>
      </c>
      <c r="AL17" s="37" t="s">
        <v>179</v>
      </c>
      <c r="AM17" s="37" t="s">
        <v>179</v>
      </c>
      <c r="AN17" s="37" t="s">
        <v>179</v>
      </c>
      <c r="AO17" s="37" t="s">
        <v>179</v>
      </c>
      <c r="AP17" s="37" t="s">
        <v>179</v>
      </c>
      <c r="AT17" s="1" t="s">
        <v>1231</v>
      </c>
    </row>
    <row r="18" spans="1:46" ht="44.25" customHeight="1" x14ac:dyDescent="0.25">
      <c r="A18" s="28">
        <v>0</v>
      </c>
      <c r="B18" s="28">
        <v>0</v>
      </c>
      <c r="C18" s="28">
        <v>0</v>
      </c>
      <c r="D18" s="28">
        <v>0</v>
      </c>
      <c r="E18" s="129">
        <v>0</v>
      </c>
      <c r="F18" s="28">
        <v>0</v>
      </c>
      <c r="G18" s="28">
        <v>0</v>
      </c>
      <c r="H18" s="30">
        <v>0</v>
      </c>
      <c r="I18" s="39"/>
      <c r="J18" s="39"/>
      <c r="K18" s="32">
        <v>0</v>
      </c>
      <c r="L18" s="39"/>
      <c r="M18" s="39"/>
      <c r="N18" s="32">
        <f t="shared" si="0"/>
        <v>0</v>
      </c>
      <c r="O18" s="32">
        <f t="shared" si="0"/>
        <v>0</v>
      </c>
      <c r="P18" s="32">
        <f t="shared" si="0"/>
        <v>0</v>
      </c>
      <c r="Q18" s="39"/>
      <c r="R18" s="39"/>
      <c r="S18" s="32">
        <f t="shared" si="1"/>
        <v>0</v>
      </c>
      <c r="T18" s="33" t="s">
        <v>1232</v>
      </c>
      <c r="U18" s="33" t="s">
        <v>375</v>
      </c>
      <c r="V18" s="33">
        <v>3</v>
      </c>
      <c r="W18" s="10">
        <v>3</v>
      </c>
      <c r="X18" s="36" t="s">
        <v>945</v>
      </c>
      <c r="Y18" s="10" t="s">
        <v>945</v>
      </c>
      <c r="Z18" s="36"/>
      <c r="AA18" s="35">
        <v>360</v>
      </c>
      <c r="AB18" s="36">
        <v>180</v>
      </c>
      <c r="AC18" s="36"/>
      <c r="AD18" s="10" t="s">
        <v>1233</v>
      </c>
      <c r="AE18" s="36" t="s">
        <v>179</v>
      </c>
      <c r="AF18" s="36" t="s">
        <v>179</v>
      </c>
      <c r="AG18" s="37" t="s">
        <v>179</v>
      </c>
      <c r="AH18" s="37" t="s">
        <v>179</v>
      </c>
      <c r="AI18" s="37" t="s">
        <v>179</v>
      </c>
      <c r="AJ18" s="37" t="s">
        <v>179</v>
      </c>
      <c r="AK18" s="37" t="s">
        <v>179</v>
      </c>
      <c r="AL18" s="37" t="s">
        <v>179</v>
      </c>
      <c r="AM18" s="37" t="s">
        <v>179</v>
      </c>
      <c r="AN18" s="37" t="s">
        <v>179</v>
      </c>
      <c r="AO18" s="37" t="s">
        <v>179</v>
      </c>
      <c r="AP18" s="37" t="s">
        <v>179</v>
      </c>
    </row>
    <row r="19" spans="1:46" ht="150" x14ac:dyDescent="0.25">
      <c r="A19" s="28">
        <v>0</v>
      </c>
      <c r="B19" s="28">
        <v>0</v>
      </c>
      <c r="C19" s="28">
        <v>0</v>
      </c>
      <c r="D19" s="28">
        <v>0</v>
      </c>
      <c r="E19" s="129">
        <v>0</v>
      </c>
      <c r="F19" s="28">
        <v>0</v>
      </c>
      <c r="G19" s="28">
        <v>0</v>
      </c>
      <c r="H19" s="30">
        <v>0</v>
      </c>
      <c r="I19" s="39"/>
      <c r="J19" s="39"/>
      <c r="K19" s="32">
        <v>0</v>
      </c>
      <c r="L19" s="39"/>
      <c r="M19" s="39"/>
      <c r="N19" s="32">
        <f t="shared" si="0"/>
        <v>0</v>
      </c>
      <c r="O19" s="32">
        <f t="shared" si="0"/>
        <v>0</v>
      </c>
      <c r="P19" s="32">
        <f t="shared" si="0"/>
        <v>0</v>
      </c>
      <c r="Q19" s="39"/>
      <c r="R19" s="39"/>
      <c r="S19" s="32">
        <f t="shared" si="1"/>
        <v>0</v>
      </c>
      <c r="T19" s="33" t="s">
        <v>1234</v>
      </c>
      <c r="U19" s="33" t="s">
        <v>375</v>
      </c>
      <c r="V19" s="33">
        <v>10</v>
      </c>
      <c r="W19" s="10">
        <v>17</v>
      </c>
      <c r="X19" s="168"/>
      <c r="Y19" s="10">
        <v>12</v>
      </c>
      <c r="Z19" s="10"/>
      <c r="AA19" s="35">
        <v>360</v>
      </c>
      <c r="AB19" s="36">
        <v>180</v>
      </c>
      <c r="AC19" s="36"/>
      <c r="AD19" s="10" t="s">
        <v>1235</v>
      </c>
      <c r="AE19" s="36" t="s">
        <v>179</v>
      </c>
      <c r="AF19" s="36" t="s">
        <v>179</v>
      </c>
      <c r="AG19" s="37" t="s">
        <v>179</v>
      </c>
      <c r="AH19" s="37" t="s">
        <v>179</v>
      </c>
      <c r="AI19" s="37" t="s">
        <v>179</v>
      </c>
      <c r="AJ19" s="37" t="s">
        <v>179</v>
      </c>
      <c r="AK19" s="37" t="s">
        <v>179</v>
      </c>
      <c r="AL19" s="37" t="s">
        <v>179</v>
      </c>
      <c r="AM19" s="37" t="s">
        <v>179</v>
      </c>
      <c r="AN19" s="37" t="s">
        <v>179</v>
      </c>
      <c r="AO19" s="37" t="s">
        <v>179</v>
      </c>
      <c r="AP19" s="37" t="s">
        <v>179</v>
      </c>
    </row>
    <row r="20" spans="1:46" ht="70.5" customHeight="1" x14ac:dyDescent="0.25">
      <c r="A20" s="28" t="s">
        <v>23</v>
      </c>
      <c r="B20" s="28" t="s">
        <v>1146</v>
      </c>
      <c r="C20" s="28" t="s">
        <v>1236</v>
      </c>
      <c r="D20" s="28">
        <v>212110000</v>
      </c>
      <c r="E20" s="28" t="s">
        <v>1237</v>
      </c>
      <c r="F20" s="28" t="s">
        <v>1238</v>
      </c>
      <c r="G20" s="28" t="s">
        <v>1239</v>
      </c>
      <c r="H20" s="30">
        <v>300000000</v>
      </c>
      <c r="I20" s="39">
        <v>180000000</v>
      </c>
      <c r="J20" s="39"/>
      <c r="K20" s="32">
        <v>0</v>
      </c>
      <c r="L20" s="39"/>
      <c r="M20" s="39"/>
      <c r="N20" s="32">
        <f t="shared" si="0"/>
        <v>300000000</v>
      </c>
      <c r="O20" s="32">
        <f t="shared" si="0"/>
        <v>180000000</v>
      </c>
      <c r="P20" s="32">
        <f t="shared" si="0"/>
        <v>0</v>
      </c>
      <c r="Q20" s="39">
        <v>10362534</v>
      </c>
      <c r="R20" s="39"/>
      <c r="S20" s="32">
        <f t="shared" si="1"/>
        <v>10362534</v>
      </c>
      <c r="T20" s="33" t="s">
        <v>1240</v>
      </c>
      <c r="U20" s="33" t="s">
        <v>726</v>
      </c>
      <c r="V20" s="33">
        <v>3</v>
      </c>
      <c r="W20" s="10">
        <v>3</v>
      </c>
      <c r="X20" s="168"/>
      <c r="Y20" s="10" t="s">
        <v>1213</v>
      </c>
      <c r="Z20" s="36"/>
      <c r="AA20" s="35">
        <v>270</v>
      </c>
      <c r="AB20" s="36" t="s">
        <v>945</v>
      </c>
      <c r="AC20" s="168"/>
      <c r="AD20" s="10" t="s">
        <v>1241</v>
      </c>
      <c r="AE20" s="36">
        <v>0</v>
      </c>
      <c r="AF20" s="36">
        <v>0</v>
      </c>
      <c r="AG20" s="37" t="s">
        <v>179</v>
      </c>
      <c r="AH20" s="37" t="s">
        <v>179</v>
      </c>
      <c r="AI20" s="37" t="s">
        <v>179</v>
      </c>
      <c r="AJ20" s="37" t="s">
        <v>179</v>
      </c>
      <c r="AK20" s="37" t="s">
        <v>179</v>
      </c>
      <c r="AL20" s="37" t="s">
        <v>179</v>
      </c>
      <c r="AM20" s="37" t="s">
        <v>179</v>
      </c>
      <c r="AN20" s="37" t="s">
        <v>179</v>
      </c>
      <c r="AO20" s="37" t="s">
        <v>179</v>
      </c>
      <c r="AP20" s="37">
        <v>0</v>
      </c>
    </row>
    <row r="21" spans="1:46" ht="34.5" customHeight="1" x14ac:dyDescent="0.25">
      <c r="A21" s="28">
        <v>0</v>
      </c>
      <c r="B21" s="28">
        <v>0</v>
      </c>
      <c r="C21" s="28">
        <v>0</v>
      </c>
      <c r="D21" s="28">
        <v>0</v>
      </c>
      <c r="E21" s="129">
        <v>0</v>
      </c>
      <c r="F21" s="28">
        <v>0</v>
      </c>
      <c r="G21" s="28">
        <v>0</v>
      </c>
      <c r="H21" s="30">
        <v>0</v>
      </c>
      <c r="I21" s="39"/>
      <c r="J21" s="39"/>
      <c r="K21" s="32">
        <v>0</v>
      </c>
      <c r="L21" s="39"/>
      <c r="M21" s="39"/>
      <c r="N21" s="32">
        <f t="shared" si="0"/>
        <v>0</v>
      </c>
      <c r="O21" s="32">
        <f t="shared" si="0"/>
        <v>0</v>
      </c>
      <c r="P21" s="32">
        <f t="shared" si="0"/>
        <v>0</v>
      </c>
      <c r="Q21" s="39"/>
      <c r="R21" s="39"/>
      <c r="S21" s="32">
        <f t="shared" si="1"/>
        <v>0</v>
      </c>
      <c r="T21" s="33" t="s">
        <v>1242</v>
      </c>
      <c r="U21" s="33" t="s">
        <v>1243</v>
      </c>
      <c r="V21" s="33">
        <v>100</v>
      </c>
      <c r="W21" s="10">
        <v>100</v>
      </c>
      <c r="X21" s="36" t="s">
        <v>945</v>
      </c>
      <c r="Y21" s="36">
        <v>50</v>
      </c>
      <c r="Z21" s="36"/>
      <c r="AA21" s="35">
        <v>360</v>
      </c>
      <c r="AB21" s="36">
        <v>180</v>
      </c>
      <c r="AC21" s="36"/>
      <c r="AD21" s="10" t="s">
        <v>1244</v>
      </c>
      <c r="AE21" s="36" t="s">
        <v>179</v>
      </c>
      <c r="AF21" s="36" t="s">
        <v>179</v>
      </c>
      <c r="AG21" s="37" t="s">
        <v>179</v>
      </c>
      <c r="AH21" s="37" t="s">
        <v>179</v>
      </c>
      <c r="AI21" s="37" t="s">
        <v>179</v>
      </c>
      <c r="AJ21" s="37" t="s">
        <v>179</v>
      </c>
      <c r="AK21" s="37" t="s">
        <v>179</v>
      </c>
      <c r="AL21" s="37" t="s">
        <v>179</v>
      </c>
      <c r="AM21" s="37" t="s">
        <v>179</v>
      </c>
      <c r="AN21" s="37" t="s">
        <v>179</v>
      </c>
      <c r="AO21" s="37" t="s">
        <v>179</v>
      </c>
      <c r="AP21" s="37" t="s">
        <v>179</v>
      </c>
    </row>
    <row r="22" spans="1:46" ht="123.75" customHeight="1" x14ac:dyDescent="0.25">
      <c r="A22" s="28">
        <v>0</v>
      </c>
      <c r="B22" s="28">
        <v>0</v>
      </c>
      <c r="C22" s="28">
        <v>0</v>
      </c>
      <c r="D22" s="28">
        <v>0</v>
      </c>
      <c r="E22" s="129">
        <v>0</v>
      </c>
      <c r="F22" s="28">
        <v>0</v>
      </c>
      <c r="G22" s="28">
        <v>0</v>
      </c>
      <c r="H22" s="30">
        <v>0</v>
      </c>
      <c r="I22" s="39"/>
      <c r="J22" s="39"/>
      <c r="K22" s="32">
        <v>0</v>
      </c>
      <c r="L22" s="39"/>
      <c r="M22" s="39"/>
      <c r="N22" s="32">
        <f t="shared" si="0"/>
        <v>0</v>
      </c>
      <c r="O22" s="32">
        <f t="shared" si="0"/>
        <v>0</v>
      </c>
      <c r="P22" s="32">
        <f t="shared" si="0"/>
        <v>0</v>
      </c>
      <c r="Q22" s="39"/>
      <c r="R22" s="39"/>
      <c r="S22" s="32">
        <f t="shared" si="1"/>
        <v>0</v>
      </c>
      <c r="T22" s="33" t="s">
        <v>1245</v>
      </c>
      <c r="U22" s="33" t="s">
        <v>1243</v>
      </c>
      <c r="V22" s="33">
        <v>100</v>
      </c>
      <c r="W22" s="10">
        <v>100</v>
      </c>
      <c r="X22" s="36" t="s">
        <v>945</v>
      </c>
      <c r="Y22" s="36">
        <v>50</v>
      </c>
      <c r="Z22" s="36"/>
      <c r="AA22" s="35">
        <v>360</v>
      </c>
      <c r="AB22" s="36">
        <v>180</v>
      </c>
      <c r="AC22" s="36"/>
      <c r="AD22" s="10" t="s">
        <v>1246</v>
      </c>
      <c r="AE22" s="36" t="s">
        <v>179</v>
      </c>
      <c r="AF22" s="36" t="s">
        <v>179</v>
      </c>
      <c r="AG22" s="37" t="s">
        <v>179</v>
      </c>
      <c r="AH22" s="37" t="s">
        <v>179</v>
      </c>
      <c r="AI22" s="37" t="s">
        <v>179</v>
      </c>
      <c r="AJ22" s="37" t="s">
        <v>179</v>
      </c>
      <c r="AK22" s="37" t="s">
        <v>179</v>
      </c>
      <c r="AL22" s="37" t="s">
        <v>179</v>
      </c>
      <c r="AM22" s="37" t="s">
        <v>179</v>
      </c>
      <c r="AN22" s="37" t="s">
        <v>179</v>
      </c>
      <c r="AO22" s="37" t="s">
        <v>179</v>
      </c>
      <c r="AP22" s="37" t="s">
        <v>179</v>
      </c>
    </row>
    <row r="23" spans="1:46" ht="39" customHeight="1" x14ac:dyDescent="0.25">
      <c r="A23" s="28">
        <v>0</v>
      </c>
      <c r="B23" s="28">
        <v>0</v>
      </c>
      <c r="C23" s="28">
        <v>0</v>
      </c>
      <c r="D23" s="28">
        <v>0</v>
      </c>
      <c r="E23" s="129">
        <v>0</v>
      </c>
      <c r="F23" s="28">
        <v>0</v>
      </c>
      <c r="G23" s="28">
        <v>0</v>
      </c>
      <c r="H23" s="30">
        <v>0</v>
      </c>
      <c r="I23" s="39"/>
      <c r="J23" s="39"/>
      <c r="K23" s="32">
        <v>0</v>
      </c>
      <c r="L23" s="39"/>
      <c r="M23" s="39"/>
      <c r="N23" s="32">
        <f t="shared" si="0"/>
        <v>0</v>
      </c>
      <c r="O23" s="32">
        <f t="shared" si="0"/>
        <v>0</v>
      </c>
      <c r="P23" s="32">
        <f t="shared" si="0"/>
        <v>0</v>
      </c>
      <c r="Q23" s="39"/>
      <c r="R23" s="39"/>
      <c r="S23" s="32">
        <f t="shared" si="1"/>
        <v>0</v>
      </c>
      <c r="T23" s="33" t="s">
        <v>1247</v>
      </c>
      <c r="U23" s="33" t="s">
        <v>1248</v>
      </c>
      <c r="V23" s="33">
        <v>2</v>
      </c>
      <c r="W23" s="10">
        <v>2</v>
      </c>
      <c r="X23" s="36" t="s">
        <v>945</v>
      </c>
      <c r="Y23" s="36">
        <v>1</v>
      </c>
      <c r="Z23" s="36"/>
      <c r="AA23" s="35">
        <v>60</v>
      </c>
      <c r="AB23" s="36">
        <v>30</v>
      </c>
      <c r="AC23" s="36"/>
      <c r="AD23" s="10" t="s">
        <v>1249</v>
      </c>
      <c r="AE23" s="36">
        <v>0</v>
      </c>
      <c r="AF23" s="36">
        <v>0</v>
      </c>
      <c r="AG23" s="37">
        <v>0</v>
      </c>
      <c r="AH23" s="37">
        <v>0</v>
      </c>
      <c r="AI23" s="37" t="s">
        <v>179</v>
      </c>
      <c r="AJ23" s="37">
        <v>0</v>
      </c>
      <c r="AK23" s="37">
        <v>0</v>
      </c>
      <c r="AL23" s="37">
        <v>0</v>
      </c>
      <c r="AM23" s="37" t="s">
        <v>179</v>
      </c>
      <c r="AN23" s="37">
        <v>0</v>
      </c>
      <c r="AO23" s="37">
        <v>0</v>
      </c>
      <c r="AP23" s="37">
        <v>0</v>
      </c>
    </row>
    <row r="24" spans="1:46" ht="90" x14ac:dyDescent="0.25">
      <c r="A24" s="28">
        <v>0</v>
      </c>
      <c r="B24" s="28">
        <v>0</v>
      </c>
      <c r="C24" s="28">
        <v>0</v>
      </c>
      <c r="D24" s="28">
        <v>0</v>
      </c>
      <c r="E24" s="129">
        <v>0</v>
      </c>
      <c r="F24" s="28">
        <v>0</v>
      </c>
      <c r="G24" s="28">
        <v>0</v>
      </c>
      <c r="H24" s="30">
        <v>0</v>
      </c>
      <c r="I24" s="39"/>
      <c r="J24" s="39"/>
      <c r="K24" s="32">
        <v>0</v>
      </c>
      <c r="L24" s="39"/>
      <c r="M24" s="39"/>
      <c r="N24" s="32">
        <f t="shared" si="0"/>
        <v>0</v>
      </c>
      <c r="O24" s="32">
        <f t="shared" si="0"/>
        <v>0</v>
      </c>
      <c r="P24" s="32">
        <f t="shared" si="0"/>
        <v>0</v>
      </c>
      <c r="Q24" s="39"/>
      <c r="R24" s="39"/>
      <c r="S24" s="32">
        <f t="shared" si="1"/>
        <v>0</v>
      </c>
      <c r="T24" s="33" t="s">
        <v>1250</v>
      </c>
      <c r="U24" s="33" t="s">
        <v>375</v>
      </c>
      <c r="V24" s="33">
        <v>12</v>
      </c>
      <c r="W24" s="10">
        <v>12</v>
      </c>
      <c r="X24" s="36" t="s">
        <v>945</v>
      </c>
      <c r="Y24" s="36">
        <v>5</v>
      </c>
      <c r="Z24" s="36"/>
      <c r="AA24" s="35">
        <v>330</v>
      </c>
      <c r="AB24" s="36">
        <v>150</v>
      </c>
      <c r="AC24" s="36"/>
      <c r="AD24" s="10" t="s">
        <v>1251</v>
      </c>
      <c r="AE24" s="36">
        <v>0</v>
      </c>
      <c r="AF24" s="36" t="s">
        <v>179</v>
      </c>
      <c r="AG24" s="37" t="s">
        <v>179</v>
      </c>
      <c r="AH24" s="37" t="s">
        <v>179</v>
      </c>
      <c r="AI24" s="37" t="s">
        <v>179</v>
      </c>
      <c r="AJ24" s="37" t="s">
        <v>179</v>
      </c>
      <c r="AK24" s="37" t="s">
        <v>179</v>
      </c>
      <c r="AL24" s="37" t="s">
        <v>179</v>
      </c>
      <c r="AM24" s="37" t="s">
        <v>179</v>
      </c>
      <c r="AN24" s="37" t="s">
        <v>179</v>
      </c>
      <c r="AO24" s="37" t="s">
        <v>179</v>
      </c>
      <c r="AP24" s="37" t="s">
        <v>179</v>
      </c>
    </row>
    <row r="25" spans="1:46" ht="75" x14ac:dyDescent="0.25">
      <c r="A25" s="28">
        <v>0</v>
      </c>
      <c r="B25" s="28">
        <v>0</v>
      </c>
      <c r="C25" s="28">
        <v>0</v>
      </c>
      <c r="D25" s="28">
        <v>0</v>
      </c>
      <c r="E25" s="129">
        <v>0</v>
      </c>
      <c r="F25" s="28">
        <v>0</v>
      </c>
      <c r="G25" s="28">
        <v>0</v>
      </c>
      <c r="H25" s="30">
        <v>0</v>
      </c>
      <c r="I25" s="39"/>
      <c r="J25" s="39"/>
      <c r="K25" s="32">
        <v>0</v>
      </c>
      <c r="L25" s="39"/>
      <c r="M25" s="39"/>
      <c r="N25" s="32">
        <f t="shared" si="0"/>
        <v>0</v>
      </c>
      <c r="O25" s="32">
        <f t="shared" si="0"/>
        <v>0</v>
      </c>
      <c r="P25" s="32">
        <f t="shared" si="0"/>
        <v>0</v>
      </c>
      <c r="Q25" s="39"/>
      <c r="R25" s="39"/>
      <c r="S25" s="32">
        <f t="shared" si="1"/>
        <v>0</v>
      </c>
      <c r="T25" s="33" t="s">
        <v>1252</v>
      </c>
      <c r="U25" s="33" t="s">
        <v>375</v>
      </c>
      <c r="V25" s="33">
        <v>9</v>
      </c>
      <c r="W25" s="10">
        <v>9</v>
      </c>
      <c r="X25" s="36" t="s">
        <v>945</v>
      </c>
      <c r="Y25" s="36">
        <v>5</v>
      </c>
      <c r="Z25" s="36"/>
      <c r="AA25" s="35">
        <v>120</v>
      </c>
      <c r="AB25" s="36">
        <v>150</v>
      </c>
      <c r="AC25" s="36"/>
      <c r="AD25" s="10" t="s">
        <v>1253</v>
      </c>
      <c r="AE25" s="36">
        <v>0</v>
      </c>
      <c r="AF25" s="36" t="s">
        <v>179</v>
      </c>
      <c r="AG25" s="37" t="s">
        <v>179</v>
      </c>
      <c r="AH25" s="37" t="s">
        <v>179</v>
      </c>
      <c r="AI25" s="37">
        <v>0</v>
      </c>
      <c r="AJ25" s="37">
        <v>0</v>
      </c>
      <c r="AK25" s="37">
        <v>0</v>
      </c>
      <c r="AL25" s="37">
        <v>0</v>
      </c>
      <c r="AM25" s="37">
        <v>0</v>
      </c>
      <c r="AN25" s="37">
        <v>0</v>
      </c>
      <c r="AO25" s="37">
        <v>0</v>
      </c>
      <c r="AP25" s="37" t="s">
        <v>179</v>
      </c>
    </row>
    <row r="26" spans="1:46" ht="38.25" customHeight="1" x14ac:dyDescent="0.25">
      <c r="A26" s="28">
        <v>0</v>
      </c>
      <c r="B26" s="28">
        <v>0</v>
      </c>
      <c r="C26" s="28">
        <v>0</v>
      </c>
      <c r="D26" s="28">
        <v>0</v>
      </c>
      <c r="E26" s="129">
        <v>0</v>
      </c>
      <c r="F26" s="28">
        <v>0</v>
      </c>
      <c r="G26" s="28">
        <v>0</v>
      </c>
      <c r="H26" s="30">
        <v>0</v>
      </c>
      <c r="I26" s="39"/>
      <c r="J26" s="39"/>
      <c r="K26" s="32">
        <v>0</v>
      </c>
      <c r="L26" s="39"/>
      <c r="M26" s="39"/>
      <c r="N26" s="32">
        <f t="shared" si="0"/>
        <v>0</v>
      </c>
      <c r="O26" s="32">
        <f t="shared" si="0"/>
        <v>0</v>
      </c>
      <c r="P26" s="32">
        <f t="shared" si="0"/>
        <v>0</v>
      </c>
      <c r="Q26" s="39"/>
      <c r="R26" s="39"/>
      <c r="S26" s="32">
        <f t="shared" si="1"/>
        <v>0</v>
      </c>
      <c r="T26" s="33" t="s">
        <v>1254</v>
      </c>
      <c r="U26" s="33" t="s">
        <v>1243</v>
      </c>
      <c r="V26" s="33">
        <v>100</v>
      </c>
      <c r="W26" s="10">
        <v>100</v>
      </c>
      <c r="X26" s="168"/>
      <c r="Y26" s="36">
        <v>0</v>
      </c>
      <c r="Z26" s="36"/>
      <c r="AA26" s="35">
        <v>360</v>
      </c>
      <c r="AB26" s="36"/>
      <c r="AC26" s="36"/>
      <c r="AD26" s="10" t="s">
        <v>1255</v>
      </c>
      <c r="AE26" s="36" t="s">
        <v>179</v>
      </c>
      <c r="AF26" s="36" t="s">
        <v>179</v>
      </c>
      <c r="AG26" s="37" t="s">
        <v>179</v>
      </c>
      <c r="AH26" s="37" t="s">
        <v>179</v>
      </c>
      <c r="AI26" s="37" t="s">
        <v>179</v>
      </c>
      <c r="AJ26" s="37" t="s">
        <v>179</v>
      </c>
      <c r="AK26" s="37" t="s">
        <v>179</v>
      </c>
      <c r="AL26" s="37" t="s">
        <v>179</v>
      </c>
      <c r="AM26" s="37" t="s">
        <v>179</v>
      </c>
      <c r="AN26" s="37" t="s">
        <v>179</v>
      </c>
      <c r="AO26" s="37" t="s">
        <v>179</v>
      </c>
      <c r="AP26" s="37" t="s">
        <v>179</v>
      </c>
    </row>
    <row r="27" spans="1:46" ht="83.25" customHeight="1" x14ac:dyDescent="0.25">
      <c r="A27" s="28">
        <v>0</v>
      </c>
      <c r="B27" s="28">
        <v>0</v>
      </c>
      <c r="C27" s="28">
        <v>0</v>
      </c>
      <c r="D27" s="28">
        <v>0</v>
      </c>
      <c r="E27" s="129">
        <v>0</v>
      </c>
      <c r="F27" s="28">
        <v>0</v>
      </c>
      <c r="G27" s="28">
        <v>0</v>
      </c>
      <c r="H27" s="30">
        <v>0</v>
      </c>
      <c r="I27" s="39"/>
      <c r="J27" s="39"/>
      <c r="K27" s="32">
        <v>0</v>
      </c>
      <c r="L27" s="39"/>
      <c r="M27" s="39"/>
      <c r="N27" s="32">
        <f t="shared" si="0"/>
        <v>0</v>
      </c>
      <c r="O27" s="32">
        <f t="shared" si="0"/>
        <v>0</v>
      </c>
      <c r="P27" s="32">
        <f t="shared" si="0"/>
        <v>0</v>
      </c>
      <c r="Q27" s="39"/>
      <c r="R27" s="39"/>
      <c r="S27" s="32">
        <f t="shared" si="1"/>
        <v>0</v>
      </c>
      <c r="T27" s="33" t="s">
        <v>1256</v>
      </c>
      <c r="U27" s="33" t="s">
        <v>1243</v>
      </c>
      <c r="V27" s="33">
        <v>100</v>
      </c>
      <c r="W27" s="10">
        <v>100</v>
      </c>
      <c r="X27" s="36" t="s">
        <v>945</v>
      </c>
      <c r="Y27" s="36">
        <v>50</v>
      </c>
      <c r="Z27" s="36"/>
      <c r="AA27" s="35">
        <v>360</v>
      </c>
      <c r="AB27" s="36">
        <v>180</v>
      </c>
      <c r="AC27" s="36"/>
      <c r="AD27" s="10" t="s">
        <v>1257</v>
      </c>
      <c r="AE27" s="36" t="s">
        <v>179</v>
      </c>
      <c r="AF27" s="36" t="s">
        <v>179</v>
      </c>
      <c r="AG27" s="37" t="s">
        <v>179</v>
      </c>
      <c r="AH27" s="37" t="s">
        <v>179</v>
      </c>
      <c r="AI27" s="37" t="s">
        <v>179</v>
      </c>
      <c r="AJ27" s="37" t="s">
        <v>179</v>
      </c>
      <c r="AK27" s="37" t="s">
        <v>179</v>
      </c>
      <c r="AL27" s="37" t="s">
        <v>179</v>
      </c>
      <c r="AM27" s="37" t="s">
        <v>179</v>
      </c>
      <c r="AN27" s="37" t="s">
        <v>179</v>
      </c>
      <c r="AO27" s="37" t="s">
        <v>179</v>
      </c>
      <c r="AP27" s="37" t="s">
        <v>179</v>
      </c>
    </row>
    <row r="28" spans="1:46" ht="30" x14ac:dyDescent="0.25">
      <c r="A28" s="28">
        <v>0</v>
      </c>
      <c r="B28" s="28">
        <v>0</v>
      </c>
      <c r="C28" s="28">
        <v>0</v>
      </c>
      <c r="D28" s="28">
        <v>0</v>
      </c>
      <c r="E28" s="129">
        <v>0</v>
      </c>
      <c r="F28" s="28">
        <v>0</v>
      </c>
      <c r="G28" s="28">
        <v>0</v>
      </c>
      <c r="H28" s="30">
        <v>0</v>
      </c>
      <c r="I28" s="39"/>
      <c r="J28" s="39"/>
      <c r="K28" s="32">
        <v>0</v>
      </c>
      <c r="L28" s="39"/>
      <c r="M28" s="39"/>
      <c r="N28" s="32">
        <f t="shared" si="0"/>
        <v>0</v>
      </c>
      <c r="O28" s="32">
        <f t="shared" si="0"/>
        <v>0</v>
      </c>
      <c r="P28" s="32">
        <f t="shared" si="0"/>
        <v>0</v>
      </c>
      <c r="Q28" s="39"/>
      <c r="R28" s="39"/>
      <c r="S28" s="32">
        <f t="shared" si="1"/>
        <v>0</v>
      </c>
      <c r="T28" s="33" t="s">
        <v>1258</v>
      </c>
      <c r="U28" s="33" t="s">
        <v>1243</v>
      </c>
      <c r="V28" s="33">
        <v>100</v>
      </c>
      <c r="W28" s="10">
        <v>100</v>
      </c>
      <c r="X28" s="36" t="s">
        <v>945</v>
      </c>
      <c r="Y28" s="36">
        <v>50</v>
      </c>
      <c r="Z28" s="36"/>
      <c r="AA28" s="35">
        <v>300</v>
      </c>
      <c r="AB28" s="36"/>
      <c r="AC28" s="36"/>
      <c r="AD28" s="10" t="s">
        <v>1259</v>
      </c>
      <c r="AE28" s="36">
        <v>0</v>
      </c>
      <c r="AF28" s="36" t="s">
        <v>179</v>
      </c>
      <c r="AG28" s="37" t="s">
        <v>179</v>
      </c>
      <c r="AH28" s="37" t="s">
        <v>179</v>
      </c>
      <c r="AI28" s="37" t="s">
        <v>179</v>
      </c>
      <c r="AJ28" s="37" t="s">
        <v>179</v>
      </c>
      <c r="AK28" s="37" t="s">
        <v>179</v>
      </c>
      <c r="AL28" s="37" t="s">
        <v>179</v>
      </c>
      <c r="AM28" s="37" t="s">
        <v>179</v>
      </c>
      <c r="AN28" s="37" t="s">
        <v>179</v>
      </c>
      <c r="AO28" s="37" t="s">
        <v>179</v>
      </c>
      <c r="AP28" s="37">
        <v>0</v>
      </c>
    </row>
    <row r="29" spans="1:46" ht="57" customHeight="1" x14ac:dyDescent="0.25">
      <c r="A29" s="28" t="s">
        <v>23</v>
      </c>
      <c r="B29" s="28" t="s">
        <v>1146</v>
      </c>
      <c r="C29" s="28" t="s">
        <v>1236</v>
      </c>
      <c r="D29" s="28">
        <v>212110000</v>
      </c>
      <c r="E29" s="28" t="s">
        <v>1260</v>
      </c>
      <c r="F29" s="28" t="s">
        <v>1261</v>
      </c>
      <c r="G29" s="28" t="s">
        <v>1262</v>
      </c>
      <c r="H29" s="30">
        <v>24732877000</v>
      </c>
      <c r="I29" s="39">
        <f>24732877000+12783439490</f>
        <v>37516316490</v>
      </c>
      <c r="J29" s="39"/>
      <c r="K29" s="32">
        <v>0</v>
      </c>
      <c r="L29" s="39"/>
      <c r="M29" s="39"/>
      <c r="N29" s="32">
        <f t="shared" si="0"/>
        <v>24732877000</v>
      </c>
      <c r="O29" s="32">
        <f t="shared" si="0"/>
        <v>37516316490</v>
      </c>
      <c r="P29" s="32">
        <f t="shared" si="0"/>
        <v>0</v>
      </c>
      <c r="Q29" s="39">
        <v>500000000</v>
      </c>
      <c r="R29" s="39">
        <v>2</v>
      </c>
      <c r="S29" s="32">
        <f t="shared" si="1"/>
        <v>500000002</v>
      </c>
      <c r="T29" s="33" t="s">
        <v>1263</v>
      </c>
      <c r="U29" s="33" t="s">
        <v>375</v>
      </c>
      <c r="V29" s="33">
        <v>2</v>
      </c>
      <c r="W29" s="10">
        <v>2</v>
      </c>
      <c r="X29" s="36"/>
      <c r="Y29" s="36">
        <v>2</v>
      </c>
      <c r="Z29" s="36"/>
      <c r="AA29" s="35">
        <v>120</v>
      </c>
      <c r="AB29" s="36" t="s">
        <v>1264</v>
      </c>
      <c r="AC29" s="36"/>
      <c r="AD29" s="10" t="s">
        <v>1265</v>
      </c>
      <c r="AE29" s="36">
        <v>0</v>
      </c>
      <c r="AF29" s="36">
        <v>0</v>
      </c>
      <c r="AG29" s="37" t="s">
        <v>179</v>
      </c>
      <c r="AH29" s="37" t="s">
        <v>179</v>
      </c>
      <c r="AI29" s="37">
        <v>0</v>
      </c>
      <c r="AJ29" s="37">
        <v>0</v>
      </c>
      <c r="AK29" s="37">
        <v>0</v>
      </c>
      <c r="AL29" s="37">
        <v>0</v>
      </c>
      <c r="AM29" s="37" t="s">
        <v>179</v>
      </c>
      <c r="AN29" s="37" t="s">
        <v>179</v>
      </c>
      <c r="AO29" s="37">
        <v>0</v>
      </c>
      <c r="AP29" s="37">
        <v>0</v>
      </c>
    </row>
    <row r="30" spans="1:46" ht="24" x14ac:dyDescent="0.25">
      <c r="A30" s="28">
        <v>0</v>
      </c>
      <c r="B30" s="28">
        <v>0</v>
      </c>
      <c r="C30" s="28">
        <v>0</v>
      </c>
      <c r="D30" s="28">
        <v>0</v>
      </c>
      <c r="E30" s="129">
        <v>0</v>
      </c>
      <c r="F30" s="28">
        <v>0</v>
      </c>
      <c r="G30" s="28">
        <v>0</v>
      </c>
      <c r="H30" s="30">
        <v>0</v>
      </c>
      <c r="I30" s="39"/>
      <c r="J30" s="39"/>
      <c r="K30" s="32">
        <v>0</v>
      </c>
      <c r="L30" s="39"/>
      <c r="M30" s="39"/>
      <c r="N30" s="32">
        <f t="shared" si="0"/>
        <v>0</v>
      </c>
      <c r="O30" s="32">
        <f t="shared" si="0"/>
        <v>0</v>
      </c>
      <c r="P30" s="32">
        <f t="shared" si="0"/>
        <v>0</v>
      </c>
      <c r="Q30" s="39">
        <v>4573322489</v>
      </c>
      <c r="R30" s="39"/>
      <c r="S30" s="32">
        <f t="shared" si="1"/>
        <v>4573322489</v>
      </c>
      <c r="T30" s="33" t="s">
        <v>1266</v>
      </c>
      <c r="U30" s="33" t="s">
        <v>1243</v>
      </c>
      <c r="V30" s="33">
        <v>100</v>
      </c>
      <c r="W30" s="10">
        <v>100</v>
      </c>
      <c r="X30" s="36"/>
      <c r="Y30" s="197">
        <v>1</v>
      </c>
      <c r="Z30" s="36"/>
      <c r="AA30" s="35">
        <v>360</v>
      </c>
      <c r="AB30" s="36">
        <v>180</v>
      </c>
      <c r="AC30" s="36"/>
      <c r="AD30" s="10" t="s">
        <v>1267</v>
      </c>
      <c r="AE30" s="36" t="s">
        <v>179</v>
      </c>
      <c r="AF30" s="36" t="s">
        <v>179</v>
      </c>
      <c r="AG30" s="37" t="s">
        <v>179</v>
      </c>
      <c r="AH30" s="37" t="s">
        <v>179</v>
      </c>
      <c r="AI30" s="37" t="s">
        <v>179</v>
      </c>
      <c r="AJ30" s="37" t="s">
        <v>179</v>
      </c>
      <c r="AK30" s="37" t="s">
        <v>179</v>
      </c>
      <c r="AL30" s="37" t="s">
        <v>179</v>
      </c>
      <c r="AM30" s="37" t="s">
        <v>179</v>
      </c>
      <c r="AN30" s="37" t="s">
        <v>179</v>
      </c>
      <c r="AO30" s="37" t="s">
        <v>179</v>
      </c>
      <c r="AP30" s="37" t="s">
        <v>179</v>
      </c>
    </row>
    <row r="31" spans="1:46" ht="52.5" customHeight="1" x14ac:dyDescent="0.25">
      <c r="A31" s="28" t="s">
        <v>23</v>
      </c>
      <c r="B31" s="28" t="s">
        <v>1146</v>
      </c>
      <c r="C31" s="28" t="s">
        <v>1236</v>
      </c>
      <c r="D31" s="28">
        <v>212110000</v>
      </c>
      <c r="E31" s="28" t="s">
        <v>1268</v>
      </c>
      <c r="F31" s="28" t="s">
        <v>1269</v>
      </c>
      <c r="G31" s="28" t="s">
        <v>1270</v>
      </c>
      <c r="H31" s="30">
        <v>150000000</v>
      </c>
      <c r="I31" s="39">
        <v>100000000</v>
      </c>
      <c r="J31" s="39"/>
      <c r="K31" s="32">
        <v>0</v>
      </c>
      <c r="L31" s="39"/>
      <c r="M31" s="39"/>
      <c r="N31" s="32">
        <f t="shared" si="0"/>
        <v>150000000</v>
      </c>
      <c r="O31" s="32">
        <f t="shared" si="0"/>
        <v>100000000</v>
      </c>
      <c r="P31" s="32">
        <f t="shared" si="0"/>
        <v>0</v>
      </c>
      <c r="Q31" s="39">
        <v>11334000</v>
      </c>
      <c r="R31" s="39"/>
      <c r="S31" s="32">
        <f t="shared" si="1"/>
        <v>11334000</v>
      </c>
      <c r="T31" s="33" t="s">
        <v>1271</v>
      </c>
      <c r="U31" s="33" t="s">
        <v>1243</v>
      </c>
      <c r="V31" s="33">
        <v>100</v>
      </c>
      <c r="W31" s="10">
        <v>100</v>
      </c>
      <c r="X31" s="36" t="s">
        <v>945</v>
      </c>
      <c r="Y31" s="36"/>
      <c r="Z31" s="36"/>
      <c r="AA31" s="35">
        <v>180</v>
      </c>
      <c r="AB31" s="36">
        <v>0</v>
      </c>
      <c r="AC31" s="36"/>
      <c r="AD31" s="10" t="s">
        <v>1272</v>
      </c>
      <c r="AE31" s="36">
        <v>0</v>
      </c>
      <c r="AF31" s="36">
        <v>0</v>
      </c>
      <c r="AG31" s="37" t="s">
        <v>179</v>
      </c>
      <c r="AH31" s="37" t="s">
        <v>179</v>
      </c>
      <c r="AI31" s="37" t="s">
        <v>179</v>
      </c>
      <c r="AJ31" s="37" t="s">
        <v>179</v>
      </c>
      <c r="AK31" s="37" t="s">
        <v>179</v>
      </c>
      <c r="AL31" s="37" t="s">
        <v>179</v>
      </c>
      <c r="AM31" s="37">
        <v>0</v>
      </c>
      <c r="AN31" s="37">
        <v>0</v>
      </c>
      <c r="AO31" s="37" t="s">
        <v>945</v>
      </c>
      <c r="AP31" s="37">
        <v>0</v>
      </c>
    </row>
    <row r="32" spans="1:46" ht="73.5" customHeight="1" x14ac:dyDescent="0.25">
      <c r="A32" s="28">
        <v>0</v>
      </c>
      <c r="B32" s="28">
        <v>0</v>
      </c>
      <c r="C32" s="28">
        <v>0</v>
      </c>
      <c r="D32" s="28">
        <v>0</v>
      </c>
      <c r="E32" s="129">
        <v>0</v>
      </c>
      <c r="F32" s="28">
        <v>0</v>
      </c>
      <c r="G32" s="28">
        <v>0</v>
      </c>
      <c r="H32" s="30">
        <v>0</v>
      </c>
      <c r="I32" s="39"/>
      <c r="J32" s="39"/>
      <c r="K32" s="32">
        <v>0</v>
      </c>
      <c r="L32" s="39"/>
      <c r="M32" s="39"/>
      <c r="N32" s="32">
        <f t="shared" si="0"/>
        <v>0</v>
      </c>
      <c r="O32" s="32">
        <f t="shared" si="0"/>
        <v>0</v>
      </c>
      <c r="P32" s="32">
        <f t="shared" si="0"/>
        <v>0</v>
      </c>
      <c r="Q32" s="39"/>
      <c r="R32" s="39"/>
      <c r="S32" s="32">
        <f t="shared" si="1"/>
        <v>0</v>
      </c>
      <c r="T32" s="33" t="s">
        <v>1273</v>
      </c>
      <c r="U32" s="33" t="s">
        <v>375</v>
      </c>
      <c r="V32" s="33">
        <v>1</v>
      </c>
      <c r="W32" s="10">
        <v>1</v>
      </c>
      <c r="X32" s="36" t="s">
        <v>945</v>
      </c>
      <c r="Y32" s="36"/>
      <c r="Z32" s="36"/>
      <c r="AA32" s="35">
        <v>30</v>
      </c>
      <c r="AB32" s="36"/>
      <c r="AC32" s="36"/>
      <c r="AD32" s="10" t="s">
        <v>1274</v>
      </c>
      <c r="AE32" s="36">
        <v>0</v>
      </c>
      <c r="AF32" s="36">
        <v>0</v>
      </c>
      <c r="AG32" s="37">
        <v>0</v>
      </c>
      <c r="AH32" s="37">
        <v>0</v>
      </c>
      <c r="AI32" s="37">
        <v>0</v>
      </c>
      <c r="AJ32" s="37">
        <v>0</v>
      </c>
      <c r="AK32" s="37">
        <v>0</v>
      </c>
      <c r="AL32" s="37" t="s">
        <v>179</v>
      </c>
      <c r="AM32" s="37">
        <v>0</v>
      </c>
      <c r="AN32" s="37">
        <v>0</v>
      </c>
      <c r="AO32" s="37">
        <v>0</v>
      </c>
      <c r="AP32" s="37">
        <v>0</v>
      </c>
    </row>
    <row r="33" spans="1:42" ht="62.25" customHeight="1" x14ac:dyDescent="0.25">
      <c r="A33" s="28">
        <v>0</v>
      </c>
      <c r="B33" s="28">
        <v>0</v>
      </c>
      <c r="C33" s="28">
        <v>0</v>
      </c>
      <c r="D33" s="28">
        <v>0</v>
      </c>
      <c r="E33" s="129">
        <v>0</v>
      </c>
      <c r="F33" s="28">
        <v>0</v>
      </c>
      <c r="G33" s="28">
        <v>0</v>
      </c>
      <c r="H33" s="30">
        <v>0</v>
      </c>
      <c r="I33" s="39"/>
      <c r="J33" s="39"/>
      <c r="K33" s="32">
        <v>0</v>
      </c>
      <c r="L33" s="39"/>
      <c r="M33" s="39"/>
      <c r="N33" s="32">
        <f t="shared" si="0"/>
        <v>0</v>
      </c>
      <c r="O33" s="32">
        <f t="shared" si="0"/>
        <v>0</v>
      </c>
      <c r="P33" s="32">
        <f t="shared" si="0"/>
        <v>0</v>
      </c>
      <c r="Q33" s="39"/>
      <c r="R33" s="39"/>
      <c r="S33" s="32">
        <f t="shared" si="1"/>
        <v>0</v>
      </c>
      <c r="T33" s="33" t="s">
        <v>1275</v>
      </c>
      <c r="U33" s="33" t="s">
        <v>375</v>
      </c>
      <c r="V33" s="33">
        <v>1</v>
      </c>
      <c r="W33" s="10">
        <v>1</v>
      </c>
      <c r="X33" s="36" t="s">
        <v>945</v>
      </c>
      <c r="Y33" s="36"/>
      <c r="Z33" s="36"/>
      <c r="AA33" s="35">
        <v>60</v>
      </c>
      <c r="AB33" s="36"/>
      <c r="AC33" s="36"/>
      <c r="AD33" s="10" t="s">
        <v>1274</v>
      </c>
      <c r="AE33" s="36">
        <v>0</v>
      </c>
      <c r="AF33" s="36">
        <v>0</v>
      </c>
      <c r="AG33" s="37">
        <v>0</v>
      </c>
      <c r="AH33" s="37">
        <v>0</v>
      </c>
      <c r="AI33" s="37">
        <v>0</v>
      </c>
      <c r="AJ33" s="37">
        <v>0</v>
      </c>
      <c r="AK33" s="37">
        <v>0</v>
      </c>
      <c r="AL33" s="37">
        <v>0</v>
      </c>
      <c r="AM33" s="37" t="s">
        <v>179</v>
      </c>
      <c r="AN33" s="37" t="s">
        <v>179</v>
      </c>
      <c r="AO33" s="37">
        <v>0</v>
      </c>
      <c r="AP33" s="37">
        <v>0</v>
      </c>
    </row>
    <row r="34" spans="1:42" ht="78.75" customHeight="1" x14ac:dyDescent="0.25">
      <c r="A34" s="28" t="s">
        <v>23</v>
      </c>
      <c r="B34" s="28" t="s">
        <v>1146</v>
      </c>
      <c r="C34" s="28" t="s">
        <v>1236</v>
      </c>
      <c r="D34" s="28">
        <v>212110000</v>
      </c>
      <c r="E34" s="28" t="s">
        <v>1276</v>
      </c>
      <c r="F34" s="28" t="s">
        <v>1277</v>
      </c>
      <c r="G34" s="28" t="s">
        <v>1278</v>
      </c>
      <c r="H34" s="30">
        <v>300000000</v>
      </c>
      <c r="I34" s="39">
        <v>203960274</v>
      </c>
      <c r="J34" s="39"/>
      <c r="K34" s="32">
        <v>0</v>
      </c>
      <c r="L34" s="39"/>
      <c r="M34" s="39"/>
      <c r="N34" s="32">
        <f t="shared" si="0"/>
        <v>300000000</v>
      </c>
      <c r="O34" s="32">
        <f t="shared" si="0"/>
        <v>203960274</v>
      </c>
      <c r="P34" s="32">
        <f t="shared" si="0"/>
        <v>0</v>
      </c>
      <c r="Q34" s="39">
        <v>95511788</v>
      </c>
      <c r="R34" s="39"/>
      <c r="S34" s="32">
        <f t="shared" si="1"/>
        <v>95511788</v>
      </c>
      <c r="T34" s="33" t="s">
        <v>1279</v>
      </c>
      <c r="U34" s="33" t="s">
        <v>375</v>
      </c>
      <c r="V34" s="33">
        <v>4</v>
      </c>
      <c r="W34" s="10">
        <v>4</v>
      </c>
      <c r="X34" s="36" t="s">
        <v>945</v>
      </c>
      <c r="Y34" s="36">
        <v>1</v>
      </c>
      <c r="Z34" s="36"/>
      <c r="AA34" s="35">
        <v>330</v>
      </c>
      <c r="AB34" s="36">
        <v>150</v>
      </c>
      <c r="AC34" s="36"/>
      <c r="AD34" s="10" t="s">
        <v>1280</v>
      </c>
      <c r="AE34" s="36">
        <v>0</v>
      </c>
      <c r="AF34" s="36" t="s">
        <v>179</v>
      </c>
      <c r="AG34" s="37" t="s">
        <v>179</v>
      </c>
      <c r="AH34" s="37" t="s">
        <v>179</v>
      </c>
      <c r="AI34" s="37" t="s">
        <v>179</v>
      </c>
      <c r="AJ34" s="37" t="s">
        <v>179</v>
      </c>
      <c r="AK34" s="37" t="s">
        <v>179</v>
      </c>
      <c r="AL34" s="37" t="s">
        <v>179</v>
      </c>
      <c r="AM34" s="37" t="s">
        <v>179</v>
      </c>
      <c r="AN34" s="37" t="s">
        <v>179</v>
      </c>
      <c r="AO34" s="37" t="s">
        <v>179</v>
      </c>
      <c r="AP34" s="37" t="s">
        <v>179</v>
      </c>
    </row>
    <row r="35" spans="1:42" ht="80.25" customHeight="1" x14ac:dyDescent="0.25">
      <c r="A35" s="28">
        <v>0</v>
      </c>
      <c r="B35" s="28">
        <v>0</v>
      </c>
      <c r="C35" s="28">
        <v>0</v>
      </c>
      <c r="D35" s="28">
        <v>0</v>
      </c>
      <c r="E35" s="129">
        <v>0</v>
      </c>
      <c r="F35" s="28">
        <v>0</v>
      </c>
      <c r="G35" s="28">
        <v>0</v>
      </c>
      <c r="H35" s="30">
        <v>0</v>
      </c>
      <c r="I35" s="39"/>
      <c r="J35" s="39"/>
      <c r="K35" s="32">
        <v>0</v>
      </c>
      <c r="L35" s="39"/>
      <c r="M35" s="39"/>
      <c r="N35" s="32">
        <f t="shared" si="0"/>
        <v>0</v>
      </c>
      <c r="O35" s="32">
        <f t="shared" si="0"/>
        <v>0</v>
      </c>
      <c r="P35" s="32">
        <f t="shared" si="0"/>
        <v>0</v>
      </c>
      <c r="Q35" s="39"/>
      <c r="R35" s="39"/>
      <c r="S35" s="32">
        <f t="shared" si="1"/>
        <v>0</v>
      </c>
      <c r="T35" s="33" t="s">
        <v>1281</v>
      </c>
      <c r="U35" s="33" t="s">
        <v>375</v>
      </c>
      <c r="V35" s="33">
        <v>7</v>
      </c>
      <c r="W35" s="10">
        <v>7</v>
      </c>
      <c r="X35" s="36" t="s">
        <v>945</v>
      </c>
      <c r="Y35" s="36">
        <v>3</v>
      </c>
      <c r="Z35" s="36" t="s">
        <v>945</v>
      </c>
      <c r="AA35" s="35">
        <v>330</v>
      </c>
      <c r="AB35" s="10">
        <v>150</v>
      </c>
      <c r="AC35" s="36"/>
      <c r="AD35" s="10" t="s">
        <v>1282</v>
      </c>
      <c r="AE35" s="36">
        <v>0</v>
      </c>
      <c r="AF35" s="36" t="s">
        <v>179</v>
      </c>
      <c r="AG35" s="37" t="s">
        <v>179</v>
      </c>
      <c r="AH35" s="37" t="s">
        <v>179</v>
      </c>
      <c r="AI35" s="37" t="s">
        <v>179</v>
      </c>
      <c r="AJ35" s="37" t="s">
        <v>179</v>
      </c>
      <c r="AK35" s="37" t="s">
        <v>179</v>
      </c>
      <c r="AL35" s="37" t="s">
        <v>179</v>
      </c>
      <c r="AM35" s="37" t="s">
        <v>179</v>
      </c>
      <c r="AN35" s="37" t="s">
        <v>179</v>
      </c>
      <c r="AO35" s="37" t="s">
        <v>179</v>
      </c>
      <c r="AP35" s="37" t="s">
        <v>179</v>
      </c>
    </row>
    <row r="36" spans="1:42" ht="78.75" customHeight="1" x14ac:dyDescent="0.25">
      <c r="A36" s="28">
        <v>0</v>
      </c>
      <c r="B36" s="28">
        <v>0</v>
      </c>
      <c r="C36" s="28">
        <v>0</v>
      </c>
      <c r="D36" s="28">
        <v>0</v>
      </c>
      <c r="E36" s="129">
        <v>0</v>
      </c>
      <c r="F36" s="28">
        <v>0</v>
      </c>
      <c r="G36" s="28">
        <v>0</v>
      </c>
      <c r="H36" s="30">
        <v>0</v>
      </c>
      <c r="I36" s="39"/>
      <c r="J36" s="39"/>
      <c r="K36" s="32">
        <v>0</v>
      </c>
      <c r="L36" s="39"/>
      <c r="M36" s="39"/>
      <c r="N36" s="32">
        <f t="shared" si="0"/>
        <v>0</v>
      </c>
      <c r="O36" s="32">
        <f t="shared" si="0"/>
        <v>0</v>
      </c>
      <c r="P36" s="32">
        <f t="shared" si="0"/>
        <v>0</v>
      </c>
      <c r="Q36" s="39"/>
      <c r="R36" s="39"/>
      <c r="S36" s="32">
        <f t="shared" si="1"/>
        <v>0</v>
      </c>
      <c r="T36" s="33" t="s">
        <v>1283</v>
      </c>
      <c r="U36" s="33" t="s">
        <v>375</v>
      </c>
      <c r="V36" s="33">
        <v>7</v>
      </c>
      <c r="W36" s="10">
        <v>6</v>
      </c>
      <c r="X36" s="36" t="s">
        <v>945</v>
      </c>
      <c r="Y36" s="36">
        <v>2</v>
      </c>
      <c r="Z36" s="36"/>
      <c r="AA36" s="35">
        <v>330</v>
      </c>
      <c r="AB36" s="36">
        <v>150</v>
      </c>
      <c r="AC36" s="36"/>
      <c r="AD36" s="10" t="s">
        <v>1284</v>
      </c>
      <c r="AE36" s="36">
        <v>0</v>
      </c>
      <c r="AF36" s="36" t="s">
        <v>179</v>
      </c>
      <c r="AG36" s="37" t="s">
        <v>179</v>
      </c>
      <c r="AH36" s="37" t="s">
        <v>179</v>
      </c>
      <c r="AI36" s="37" t="s">
        <v>179</v>
      </c>
      <c r="AJ36" s="37" t="s">
        <v>179</v>
      </c>
      <c r="AK36" s="37" t="s">
        <v>179</v>
      </c>
      <c r="AL36" s="37" t="s">
        <v>179</v>
      </c>
      <c r="AM36" s="37" t="s">
        <v>179</v>
      </c>
      <c r="AN36" s="37" t="s">
        <v>179</v>
      </c>
      <c r="AO36" s="37" t="s">
        <v>179</v>
      </c>
      <c r="AP36" s="37" t="s">
        <v>179</v>
      </c>
    </row>
    <row r="37" spans="1:42" ht="72" customHeight="1" x14ac:dyDescent="0.25">
      <c r="A37" s="28">
        <v>0</v>
      </c>
      <c r="B37" s="28">
        <v>0</v>
      </c>
      <c r="C37" s="28">
        <v>0</v>
      </c>
      <c r="D37" s="28">
        <v>0</v>
      </c>
      <c r="E37" s="129">
        <v>0</v>
      </c>
      <c r="F37" s="28">
        <v>0</v>
      </c>
      <c r="G37" s="28">
        <v>0</v>
      </c>
      <c r="H37" s="30">
        <v>0</v>
      </c>
      <c r="I37" s="39"/>
      <c r="J37" s="39"/>
      <c r="K37" s="32">
        <v>0</v>
      </c>
      <c r="L37" s="39"/>
      <c r="M37" s="39"/>
      <c r="N37" s="32">
        <f t="shared" si="0"/>
        <v>0</v>
      </c>
      <c r="O37" s="32">
        <f t="shared" si="0"/>
        <v>0</v>
      </c>
      <c r="P37" s="32">
        <f t="shared" si="0"/>
        <v>0</v>
      </c>
      <c r="Q37" s="39"/>
      <c r="R37" s="39"/>
      <c r="S37" s="32">
        <f t="shared" si="1"/>
        <v>0</v>
      </c>
      <c r="T37" s="33" t="s">
        <v>1285</v>
      </c>
      <c r="U37" s="33" t="s">
        <v>375</v>
      </c>
      <c r="V37" s="33">
        <v>4</v>
      </c>
      <c r="W37" s="10">
        <v>4</v>
      </c>
      <c r="X37" s="36" t="s">
        <v>945</v>
      </c>
      <c r="Y37" s="36">
        <v>3</v>
      </c>
      <c r="Z37" s="36"/>
      <c r="AA37" s="35">
        <v>330</v>
      </c>
      <c r="AB37" s="36">
        <v>150</v>
      </c>
      <c r="AC37" s="36"/>
      <c r="AD37" s="10" t="s">
        <v>1286</v>
      </c>
      <c r="AE37" s="36">
        <v>0</v>
      </c>
      <c r="AF37" s="36" t="s">
        <v>179</v>
      </c>
      <c r="AG37" s="37" t="s">
        <v>179</v>
      </c>
      <c r="AH37" s="37" t="s">
        <v>179</v>
      </c>
      <c r="AI37" s="37" t="s">
        <v>179</v>
      </c>
      <c r="AJ37" s="37" t="s">
        <v>179</v>
      </c>
      <c r="AK37" s="37" t="s">
        <v>179</v>
      </c>
      <c r="AL37" s="37" t="s">
        <v>179</v>
      </c>
      <c r="AM37" s="37" t="s">
        <v>179</v>
      </c>
      <c r="AN37" s="37" t="s">
        <v>179</v>
      </c>
      <c r="AO37" s="37" t="s">
        <v>179</v>
      </c>
      <c r="AP37" s="37" t="s">
        <v>179</v>
      </c>
    </row>
    <row r="38" spans="1:42" ht="87.75" customHeight="1" x14ac:dyDescent="0.25">
      <c r="A38" s="28">
        <v>0</v>
      </c>
      <c r="B38" s="28">
        <v>0</v>
      </c>
      <c r="C38" s="28">
        <v>0</v>
      </c>
      <c r="D38" s="28">
        <v>0</v>
      </c>
      <c r="E38" s="129">
        <v>0</v>
      </c>
      <c r="F38" s="28">
        <v>0</v>
      </c>
      <c r="G38" s="28">
        <v>0</v>
      </c>
      <c r="H38" s="30">
        <v>0</v>
      </c>
      <c r="I38" s="39"/>
      <c r="J38" s="39"/>
      <c r="K38" s="32">
        <v>0</v>
      </c>
      <c r="L38" s="39"/>
      <c r="M38" s="39"/>
      <c r="N38" s="32">
        <f t="shared" si="0"/>
        <v>0</v>
      </c>
      <c r="O38" s="32">
        <f t="shared" si="0"/>
        <v>0</v>
      </c>
      <c r="P38" s="32">
        <f t="shared" si="0"/>
        <v>0</v>
      </c>
      <c r="Q38" s="39"/>
      <c r="R38" s="39"/>
      <c r="S38" s="32">
        <f t="shared" si="1"/>
        <v>0</v>
      </c>
      <c r="T38" s="33" t="s">
        <v>1287</v>
      </c>
      <c r="U38" s="33" t="s">
        <v>726</v>
      </c>
      <c r="V38" s="33">
        <v>9</v>
      </c>
      <c r="W38" s="10">
        <v>13</v>
      </c>
      <c r="X38" s="36" t="s">
        <v>945</v>
      </c>
      <c r="Y38" s="36">
        <v>5</v>
      </c>
      <c r="Z38" s="36"/>
      <c r="AA38" s="35">
        <v>270</v>
      </c>
      <c r="AB38" s="36">
        <v>90</v>
      </c>
      <c r="AC38" s="36"/>
      <c r="AD38" s="10" t="s">
        <v>1288</v>
      </c>
      <c r="AE38" s="36">
        <v>0</v>
      </c>
      <c r="AF38" s="36">
        <v>0</v>
      </c>
      <c r="AG38" s="37" t="s">
        <v>179</v>
      </c>
      <c r="AH38" s="37" t="s">
        <v>179</v>
      </c>
      <c r="AI38" s="37" t="s">
        <v>179</v>
      </c>
      <c r="AJ38" s="37" t="s">
        <v>179</v>
      </c>
      <c r="AK38" s="37" t="s">
        <v>179</v>
      </c>
      <c r="AL38" s="37" t="s">
        <v>179</v>
      </c>
      <c r="AM38" s="37" t="s">
        <v>179</v>
      </c>
      <c r="AN38" s="37" t="s">
        <v>179</v>
      </c>
      <c r="AO38" s="37">
        <v>0</v>
      </c>
      <c r="AP38" s="37">
        <v>0</v>
      </c>
    </row>
    <row r="39" spans="1:42" ht="87" customHeight="1" x14ac:dyDescent="0.25">
      <c r="A39" s="28" t="s">
        <v>23</v>
      </c>
      <c r="B39" s="28" t="s">
        <v>1146</v>
      </c>
      <c r="C39" s="28" t="s">
        <v>1236</v>
      </c>
      <c r="D39" s="28">
        <v>212110000</v>
      </c>
      <c r="E39" s="28" t="s">
        <v>1289</v>
      </c>
      <c r="F39" s="28" t="s">
        <v>1290</v>
      </c>
      <c r="G39" s="28" t="s">
        <v>1291</v>
      </c>
      <c r="H39" s="30">
        <v>160000000</v>
      </c>
      <c r="I39" s="39">
        <v>220776470</v>
      </c>
      <c r="J39" s="39"/>
      <c r="K39" s="32">
        <v>0</v>
      </c>
      <c r="L39" s="39"/>
      <c r="M39" s="39"/>
      <c r="N39" s="32">
        <f t="shared" si="0"/>
        <v>160000000</v>
      </c>
      <c r="O39" s="32">
        <f t="shared" si="0"/>
        <v>220776470</v>
      </c>
      <c r="P39" s="32">
        <f t="shared" si="0"/>
        <v>0</v>
      </c>
      <c r="Q39" s="39">
        <v>160000000</v>
      </c>
      <c r="R39" s="39"/>
      <c r="S39" s="32">
        <f t="shared" si="1"/>
        <v>160000000</v>
      </c>
      <c r="T39" s="33" t="s">
        <v>1292</v>
      </c>
      <c r="U39" s="33" t="s">
        <v>375</v>
      </c>
      <c r="V39" s="33">
        <v>7</v>
      </c>
      <c r="W39" s="10">
        <v>25</v>
      </c>
      <c r="X39" s="36" t="s">
        <v>945</v>
      </c>
      <c r="Y39" s="36">
        <v>9</v>
      </c>
      <c r="Z39" s="36"/>
      <c r="AA39" s="35">
        <v>270</v>
      </c>
      <c r="AB39" s="36">
        <v>120</v>
      </c>
      <c r="AC39" s="36"/>
      <c r="AD39" s="10" t="s">
        <v>1293</v>
      </c>
      <c r="AE39" s="36">
        <v>0</v>
      </c>
      <c r="AF39" s="36">
        <v>0</v>
      </c>
      <c r="AG39" s="37" t="s">
        <v>179</v>
      </c>
      <c r="AH39" s="37" t="s">
        <v>179</v>
      </c>
      <c r="AI39" s="37" t="s">
        <v>179</v>
      </c>
      <c r="AJ39" s="37" t="s">
        <v>179</v>
      </c>
      <c r="AK39" s="37" t="s">
        <v>179</v>
      </c>
      <c r="AL39" s="37" t="s">
        <v>179</v>
      </c>
      <c r="AM39" s="37" t="s">
        <v>179</v>
      </c>
      <c r="AN39" s="37" t="s">
        <v>179</v>
      </c>
      <c r="AO39" s="37" t="s">
        <v>179</v>
      </c>
      <c r="AP39" s="37" t="s">
        <v>945</v>
      </c>
    </row>
    <row r="40" spans="1:42" ht="61.5" customHeight="1" x14ac:dyDescent="0.25">
      <c r="A40" s="28" t="s">
        <v>23</v>
      </c>
      <c r="B40" s="28" t="s">
        <v>1146</v>
      </c>
      <c r="C40" s="28" t="s">
        <v>1236</v>
      </c>
      <c r="D40" s="28">
        <v>212110000</v>
      </c>
      <c r="E40" s="28" t="s">
        <v>1294</v>
      </c>
      <c r="F40" s="28" t="s">
        <v>1295</v>
      </c>
      <c r="G40" s="28" t="s">
        <v>1296</v>
      </c>
      <c r="H40" s="30">
        <v>70000000</v>
      </c>
      <c r="I40" s="39">
        <v>70000000</v>
      </c>
      <c r="J40" s="39"/>
      <c r="K40" s="32">
        <v>0</v>
      </c>
      <c r="L40" s="39"/>
      <c r="M40" s="39"/>
      <c r="N40" s="32">
        <f t="shared" si="0"/>
        <v>70000000</v>
      </c>
      <c r="O40" s="32">
        <f t="shared" si="0"/>
        <v>70000000</v>
      </c>
      <c r="P40" s="32">
        <f t="shared" si="0"/>
        <v>0</v>
      </c>
      <c r="Q40" s="39">
        <v>70000000</v>
      </c>
      <c r="R40" s="39"/>
      <c r="S40" s="32">
        <f t="shared" si="1"/>
        <v>70000000</v>
      </c>
      <c r="T40" s="33" t="s">
        <v>1297</v>
      </c>
      <c r="U40" s="33" t="s">
        <v>1298</v>
      </c>
      <c r="V40" s="33">
        <v>10</v>
      </c>
      <c r="W40" s="10">
        <v>9</v>
      </c>
      <c r="X40" s="36">
        <v>0</v>
      </c>
      <c r="Y40" s="36">
        <v>9</v>
      </c>
      <c r="Z40" s="36">
        <v>0</v>
      </c>
      <c r="AA40" s="35">
        <v>150</v>
      </c>
      <c r="AB40" s="36">
        <v>150</v>
      </c>
      <c r="AC40" s="36"/>
      <c r="AD40" s="10" t="s">
        <v>1299</v>
      </c>
      <c r="AE40" s="36">
        <v>0</v>
      </c>
      <c r="AF40" s="36" t="s">
        <v>179</v>
      </c>
      <c r="AG40" s="37" t="s">
        <v>179</v>
      </c>
      <c r="AH40" s="37" t="s">
        <v>179</v>
      </c>
      <c r="AI40" s="37" t="s">
        <v>179</v>
      </c>
      <c r="AJ40" s="37" t="s">
        <v>179</v>
      </c>
      <c r="AK40" s="37">
        <v>0</v>
      </c>
      <c r="AL40" s="37">
        <v>0</v>
      </c>
      <c r="AM40" s="37">
        <v>0</v>
      </c>
      <c r="AN40" s="37">
        <v>0</v>
      </c>
      <c r="AO40" s="37">
        <v>0</v>
      </c>
      <c r="AP40" s="37">
        <v>0</v>
      </c>
    </row>
    <row r="41" spans="1:42" ht="63" customHeight="1" x14ac:dyDescent="0.25">
      <c r="A41" s="28" t="s">
        <v>23</v>
      </c>
      <c r="B41" s="28" t="s">
        <v>1146</v>
      </c>
      <c r="C41" s="28" t="s">
        <v>1236</v>
      </c>
      <c r="D41" s="28">
        <v>212110000</v>
      </c>
      <c r="E41" s="28" t="s">
        <v>1300</v>
      </c>
      <c r="F41" s="28" t="s">
        <v>1301</v>
      </c>
      <c r="G41" s="28" t="s">
        <v>1302</v>
      </c>
      <c r="H41" s="30">
        <v>682247000</v>
      </c>
      <c r="I41" s="39">
        <f>682247000+501515826</f>
        <v>1183762826</v>
      </c>
      <c r="J41" s="39"/>
      <c r="K41" s="32">
        <v>0</v>
      </c>
      <c r="L41" s="39"/>
      <c r="M41" s="39"/>
      <c r="N41" s="32">
        <f t="shared" si="0"/>
        <v>682247000</v>
      </c>
      <c r="O41" s="32">
        <f t="shared" si="0"/>
        <v>1183762826</v>
      </c>
      <c r="P41" s="32">
        <f t="shared" si="0"/>
        <v>0</v>
      </c>
      <c r="Q41" s="39">
        <v>33643205</v>
      </c>
      <c r="R41" s="39"/>
      <c r="S41" s="32">
        <f t="shared" si="1"/>
        <v>33643205</v>
      </c>
      <c r="T41" s="33" t="s">
        <v>1303</v>
      </c>
      <c r="U41" s="33" t="s">
        <v>1243</v>
      </c>
      <c r="V41" s="33">
        <v>100</v>
      </c>
      <c r="W41" s="10">
        <v>100</v>
      </c>
      <c r="X41" s="36" t="s">
        <v>945</v>
      </c>
      <c r="Y41" s="36">
        <v>50</v>
      </c>
      <c r="Z41" s="36"/>
      <c r="AA41" s="35">
        <v>360</v>
      </c>
      <c r="AB41" s="36">
        <v>180</v>
      </c>
      <c r="AC41" s="36"/>
      <c r="AD41" s="10" t="s">
        <v>1304</v>
      </c>
      <c r="AE41" s="36" t="s">
        <v>179</v>
      </c>
      <c r="AF41" s="36" t="s">
        <v>179</v>
      </c>
      <c r="AG41" s="37" t="s">
        <v>179</v>
      </c>
      <c r="AH41" s="37" t="s">
        <v>179</v>
      </c>
      <c r="AI41" s="37" t="s">
        <v>179</v>
      </c>
      <c r="AJ41" s="37" t="s">
        <v>179</v>
      </c>
      <c r="AK41" s="37" t="s">
        <v>179</v>
      </c>
      <c r="AL41" s="37" t="s">
        <v>179</v>
      </c>
      <c r="AM41" s="37" t="s">
        <v>179</v>
      </c>
      <c r="AN41" s="37" t="s">
        <v>179</v>
      </c>
      <c r="AO41" s="37" t="s">
        <v>179</v>
      </c>
      <c r="AP41" s="37" t="s">
        <v>179</v>
      </c>
    </row>
    <row r="42" spans="1:42" ht="68.25" customHeight="1" x14ac:dyDescent="0.25">
      <c r="A42" s="28" t="s">
        <v>23</v>
      </c>
      <c r="B42" s="28" t="s">
        <v>1146</v>
      </c>
      <c r="C42" s="28" t="s">
        <v>1236</v>
      </c>
      <c r="D42" s="28">
        <v>212120000</v>
      </c>
      <c r="E42" s="28" t="s">
        <v>1305</v>
      </c>
      <c r="F42" s="28" t="s">
        <v>1306</v>
      </c>
      <c r="G42" s="28" t="s">
        <v>1307</v>
      </c>
      <c r="H42" s="30">
        <v>150000000</v>
      </c>
      <c r="I42" s="39">
        <v>150000000</v>
      </c>
      <c r="J42" s="39"/>
      <c r="K42" s="32">
        <v>0</v>
      </c>
      <c r="L42" s="39"/>
      <c r="M42" s="39"/>
      <c r="N42" s="32">
        <f t="shared" si="0"/>
        <v>150000000</v>
      </c>
      <c r="O42" s="32">
        <f t="shared" si="0"/>
        <v>150000000</v>
      </c>
      <c r="P42" s="32">
        <f t="shared" si="0"/>
        <v>0</v>
      </c>
      <c r="Q42" s="39">
        <v>150000000</v>
      </c>
      <c r="R42" s="39"/>
      <c r="S42" s="32">
        <f t="shared" si="1"/>
        <v>150000000</v>
      </c>
      <c r="T42" s="33" t="s">
        <v>1308</v>
      </c>
      <c r="U42" s="33" t="s">
        <v>1243</v>
      </c>
      <c r="V42" s="33">
        <v>100</v>
      </c>
      <c r="W42" s="10">
        <v>100</v>
      </c>
      <c r="X42" s="36"/>
      <c r="Y42" s="197">
        <v>0.5</v>
      </c>
      <c r="Z42" s="36"/>
      <c r="AA42" s="35">
        <v>360</v>
      </c>
      <c r="AB42" s="36">
        <v>180</v>
      </c>
      <c r="AC42" s="197" t="s">
        <v>945</v>
      </c>
      <c r="AD42" s="10" t="s">
        <v>1309</v>
      </c>
      <c r="AE42" s="36" t="s">
        <v>179</v>
      </c>
      <c r="AF42" s="36" t="s">
        <v>179</v>
      </c>
      <c r="AG42" s="37" t="s">
        <v>179</v>
      </c>
      <c r="AH42" s="37" t="s">
        <v>179</v>
      </c>
      <c r="AI42" s="37" t="s">
        <v>179</v>
      </c>
      <c r="AJ42" s="37" t="s">
        <v>179</v>
      </c>
      <c r="AK42" s="37" t="s">
        <v>179</v>
      </c>
      <c r="AL42" s="37" t="s">
        <v>179</v>
      </c>
      <c r="AM42" s="37" t="s">
        <v>179</v>
      </c>
      <c r="AN42" s="37" t="s">
        <v>179</v>
      </c>
      <c r="AO42" s="37" t="s">
        <v>179</v>
      </c>
      <c r="AP42" s="37" t="s">
        <v>179</v>
      </c>
    </row>
    <row r="43" spans="1:42" ht="48.75" customHeight="1" x14ac:dyDescent="0.25">
      <c r="A43" s="28" t="s">
        <v>23</v>
      </c>
      <c r="B43" s="28" t="s">
        <v>1146</v>
      </c>
      <c r="C43" s="28" t="s">
        <v>1236</v>
      </c>
      <c r="D43" s="28">
        <v>212130000</v>
      </c>
      <c r="E43" s="28" t="s">
        <v>1310</v>
      </c>
      <c r="F43" s="28" t="s">
        <v>1311</v>
      </c>
      <c r="G43" s="28" t="s">
        <v>1312</v>
      </c>
      <c r="H43" s="30">
        <v>300000000</v>
      </c>
      <c r="I43" s="39">
        <v>682000000</v>
      </c>
      <c r="J43" s="39"/>
      <c r="K43" s="32">
        <v>0</v>
      </c>
      <c r="L43" s="39"/>
      <c r="M43" s="39"/>
      <c r="N43" s="32">
        <f t="shared" si="0"/>
        <v>300000000</v>
      </c>
      <c r="O43" s="32">
        <f t="shared" si="0"/>
        <v>682000000</v>
      </c>
      <c r="P43" s="32">
        <f t="shared" si="0"/>
        <v>0</v>
      </c>
      <c r="Q43" s="39">
        <v>261873600</v>
      </c>
      <c r="R43" s="39"/>
      <c r="S43" s="32">
        <f t="shared" si="1"/>
        <v>261873600</v>
      </c>
      <c r="T43" s="33" t="s">
        <v>1313</v>
      </c>
      <c r="U43" s="33" t="s">
        <v>1314</v>
      </c>
      <c r="V43" s="33">
        <v>3</v>
      </c>
      <c r="W43" s="10">
        <v>3</v>
      </c>
      <c r="X43" s="36" t="s">
        <v>945</v>
      </c>
      <c r="Y43" s="36">
        <v>1</v>
      </c>
      <c r="Z43" s="36"/>
      <c r="AA43" s="35">
        <v>330</v>
      </c>
      <c r="AB43" s="36">
        <v>180</v>
      </c>
      <c r="AC43" s="36"/>
      <c r="AD43" s="36" t="s">
        <v>1315</v>
      </c>
      <c r="AE43" s="36" t="s">
        <v>179</v>
      </c>
      <c r="AF43" s="36" t="s">
        <v>179</v>
      </c>
      <c r="AG43" s="37" t="s">
        <v>179</v>
      </c>
      <c r="AH43" s="37" t="s">
        <v>179</v>
      </c>
      <c r="AI43" s="37" t="s">
        <v>179</v>
      </c>
      <c r="AJ43" s="37" t="s">
        <v>179</v>
      </c>
      <c r="AK43" s="37" t="s">
        <v>179</v>
      </c>
      <c r="AL43" s="37" t="s">
        <v>179</v>
      </c>
      <c r="AM43" s="37" t="s">
        <v>179</v>
      </c>
      <c r="AN43" s="37" t="s">
        <v>179</v>
      </c>
      <c r="AO43" s="37" t="s">
        <v>179</v>
      </c>
      <c r="AP43" s="37" t="s">
        <v>945</v>
      </c>
    </row>
    <row r="44" spans="1:42" ht="69.75" customHeight="1" x14ac:dyDescent="0.25">
      <c r="A44" s="28">
        <v>0</v>
      </c>
      <c r="B44" s="28">
        <v>0</v>
      </c>
      <c r="C44" s="28">
        <v>0</v>
      </c>
      <c r="D44" s="28">
        <v>0</v>
      </c>
      <c r="E44" s="129">
        <v>0</v>
      </c>
      <c r="F44" s="28">
        <v>0</v>
      </c>
      <c r="G44" s="28">
        <v>0</v>
      </c>
      <c r="H44" s="30">
        <v>0</v>
      </c>
      <c r="I44" s="39"/>
      <c r="J44" s="39"/>
      <c r="K44" s="32">
        <v>0</v>
      </c>
      <c r="L44" s="39"/>
      <c r="M44" s="39"/>
      <c r="N44" s="32">
        <f t="shared" si="0"/>
        <v>0</v>
      </c>
      <c r="O44" s="32">
        <f t="shared" si="0"/>
        <v>0</v>
      </c>
      <c r="P44" s="32">
        <f t="shared" si="0"/>
        <v>0</v>
      </c>
      <c r="Q44" s="39"/>
      <c r="R44" s="39"/>
      <c r="S44" s="32">
        <f t="shared" si="1"/>
        <v>0</v>
      </c>
      <c r="T44" s="33" t="s">
        <v>1316</v>
      </c>
      <c r="U44" s="33" t="s">
        <v>1317</v>
      </c>
      <c r="V44" s="33">
        <v>150</v>
      </c>
      <c r="W44" s="10">
        <v>67</v>
      </c>
      <c r="X44" s="36"/>
      <c r="Y44" s="36"/>
      <c r="Z44" s="36"/>
      <c r="AA44" s="35">
        <v>300</v>
      </c>
      <c r="AB44" s="36">
        <v>150</v>
      </c>
      <c r="AC44" s="36"/>
      <c r="AD44" s="10" t="s">
        <v>1318</v>
      </c>
      <c r="AE44" s="36">
        <v>0</v>
      </c>
      <c r="AF44" s="36" t="s">
        <v>179</v>
      </c>
      <c r="AG44" s="37" t="s">
        <v>179</v>
      </c>
      <c r="AH44" s="37" t="s">
        <v>179</v>
      </c>
      <c r="AI44" s="37" t="s">
        <v>179</v>
      </c>
      <c r="AJ44" s="37" t="s">
        <v>179</v>
      </c>
      <c r="AK44" s="37" t="s">
        <v>179</v>
      </c>
      <c r="AL44" s="37" t="s">
        <v>179</v>
      </c>
      <c r="AM44" s="37" t="s">
        <v>179</v>
      </c>
      <c r="AN44" s="37" t="s">
        <v>179</v>
      </c>
      <c r="AO44" s="37" t="s">
        <v>179</v>
      </c>
      <c r="AP44" s="37">
        <v>0</v>
      </c>
    </row>
    <row r="45" spans="1:42" ht="75" customHeight="1" x14ac:dyDescent="0.25">
      <c r="A45" s="28">
        <v>0</v>
      </c>
      <c r="B45" s="28">
        <v>0</v>
      </c>
      <c r="C45" s="28">
        <v>0</v>
      </c>
      <c r="D45" s="28">
        <v>0</v>
      </c>
      <c r="E45" s="129">
        <v>0</v>
      </c>
      <c r="F45" s="28">
        <v>0</v>
      </c>
      <c r="G45" s="28">
        <v>0</v>
      </c>
      <c r="H45" s="30">
        <v>0</v>
      </c>
      <c r="I45" s="39"/>
      <c r="J45" s="39"/>
      <c r="K45" s="32">
        <v>0</v>
      </c>
      <c r="L45" s="39"/>
      <c r="M45" s="39"/>
      <c r="N45" s="32">
        <f t="shared" si="0"/>
        <v>0</v>
      </c>
      <c r="O45" s="32">
        <f t="shared" si="0"/>
        <v>0</v>
      </c>
      <c r="P45" s="32">
        <f t="shared" si="0"/>
        <v>0</v>
      </c>
      <c r="Q45" s="39"/>
      <c r="R45" s="39"/>
      <c r="S45" s="32">
        <f t="shared" si="1"/>
        <v>0</v>
      </c>
      <c r="T45" s="33" t="s">
        <v>1319</v>
      </c>
      <c r="U45" s="33" t="s">
        <v>1320</v>
      </c>
      <c r="V45" s="33">
        <v>100</v>
      </c>
      <c r="W45" s="36">
        <v>100</v>
      </c>
      <c r="X45" s="36"/>
      <c r="Y45" s="36"/>
      <c r="Z45" s="36"/>
      <c r="AA45" s="35">
        <v>300</v>
      </c>
      <c r="AB45" s="36"/>
      <c r="AC45" s="36"/>
      <c r="AD45" s="36" t="s">
        <v>1321</v>
      </c>
      <c r="AE45" s="36">
        <v>0</v>
      </c>
      <c r="AF45" s="36" t="s">
        <v>179</v>
      </c>
      <c r="AG45" s="37" t="s">
        <v>179</v>
      </c>
      <c r="AH45" s="37" t="s">
        <v>179</v>
      </c>
      <c r="AI45" s="37" t="s">
        <v>179</v>
      </c>
      <c r="AJ45" s="37" t="s">
        <v>179</v>
      </c>
      <c r="AK45" s="37" t="s">
        <v>179</v>
      </c>
      <c r="AL45" s="37" t="s">
        <v>179</v>
      </c>
      <c r="AM45" s="37" t="s">
        <v>179</v>
      </c>
      <c r="AN45" s="37" t="s">
        <v>179</v>
      </c>
      <c r="AO45" s="37" t="s">
        <v>179</v>
      </c>
      <c r="AP45" s="37">
        <v>0</v>
      </c>
    </row>
    <row r="46" spans="1:42" ht="50.25" customHeight="1" x14ac:dyDescent="0.25">
      <c r="A46" s="28">
        <v>0</v>
      </c>
      <c r="B46" s="28">
        <v>0</v>
      </c>
      <c r="C46" s="28">
        <v>0</v>
      </c>
      <c r="D46" s="28">
        <v>0</v>
      </c>
      <c r="E46" s="129">
        <v>0</v>
      </c>
      <c r="F46" s="28">
        <v>0</v>
      </c>
      <c r="G46" s="28">
        <v>0</v>
      </c>
      <c r="H46" s="30">
        <v>0</v>
      </c>
      <c r="I46" s="39"/>
      <c r="J46" s="39"/>
      <c r="K46" s="32">
        <v>0</v>
      </c>
      <c r="L46" s="39"/>
      <c r="M46" s="39"/>
      <c r="N46" s="32">
        <f t="shared" si="0"/>
        <v>0</v>
      </c>
      <c r="O46" s="32">
        <f t="shared" si="0"/>
        <v>0</v>
      </c>
      <c r="P46" s="32">
        <f t="shared" si="0"/>
        <v>0</v>
      </c>
      <c r="Q46" s="39"/>
      <c r="R46" s="39"/>
      <c r="S46" s="32">
        <f t="shared" si="1"/>
        <v>0</v>
      </c>
      <c r="T46" s="33" t="s">
        <v>1322</v>
      </c>
      <c r="U46" s="33" t="s">
        <v>152</v>
      </c>
      <c r="V46" s="33">
        <v>1</v>
      </c>
      <c r="W46" s="10" t="s">
        <v>1213</v>
      </c>
      <c r="X46" s="36">
        <v>0</v>
      </c>
      <c r="Y46" s="36" t="s">
        <v>1213</v>
      </c>
      <c r="Z46" s="36">
        <v>0</v>
      </c>
      <c r="AA46" s="35">
        <v>210</v>
      </c>
      <c r="AB46" s="36" t="s">
        <v>1213</v>
      </c>
      <c r="AC46" s="36">
        <v>0</v>
      </c>
      <c r="AD46" s="10" t="s">
        <v>1323</v>
      </c>
      <c r="AE46" s="36">
        <v>0</v>
      </c>
      <c r="AF46" s="36">
        <v>0</v>
      </c>
      <c r="AG46" s="37">
        <v>0</v>
      </c>
      <c r="AH46" s="37" t="s">
        <v>179</v>
      </c>
      <c r="AI46" s="37" t="s">
        <v>179</v>
      </c>
      <c r="AJ46" s="37" t="s">
        <v>179</v>
      </c>
      <c r="AK46" s="37" t="s">
        <v>179</v>
      </c>
      <c r="AL46" s="37" t="s">
        <v>179</v>
      </c>
      <c r="AM46" s="37" t="s">
        <v>179</v>
      </c>
      <c r="AN46" s="37" t="s">
        <v>179</v>
      </c>
      <c r="AO46" s="37">
        <v>0</v>
      </c>
      <c r="AP46" s="37">
        <v>0</v>
      </c>
    </row>
    <row r="47" spans="1:42" ht="60" x14ac:dyDescent="0.25">
      <c r="A47" s="28">
        <v>0</v>
      </c>
      <c r="B47" s="28">
        <v>0</v>
      </c>
      <c r="C47" s="28">
        <v>0</v>
      </c>
      <c r="D47" s="28">
        <v>0</v>
      </c>
      <c r="E47" s="129">
        <v>0</v>
      </c>
      <c r="F47" s="28">
        <v>0</v>
      </c>
      <c r="G47" s="28">
        <v>0</v>
      </c>
      <c r="H47" s="30">
        <v>0</v>
      </c>
      <c r="I47" s="39"/>
      <c r="J47" s="39"/>
      <c r="K47" s="32">
        <v>0</v>
      </c>
      <c r="L47" s="39"/>
      <c r="M47" s="39"/>
      <c r="N47" s="32">
        <f t="shared" si="0"/>
        <v>0</v>
      </c>
      <c r="O47" s="32">
        <f t="shared" si="0"/>
        <v>0</v>
      </c>
      <c r="P47" s="32">
        <f t="shared" si="0"/>
        <v>0</v>
      </c>
      <c r="Q47" s="39"/>
      <c r="R47" s="39"/>
      <c r="S47" s="32">
        <f t="shared" si="1"/>
        <v>0</v>
      </c>
      <c r="T47" s="33" t="s">
        <v>1324</v>
      </c>
      <c r="U47" s="33" t="s">
        <v>1243</v>
      </c>
      <c r="V47" s="33">
        <v>100</v>
      </c>
      <c r="W47" s="10">
        <v>100</v>
      </c>
      <c r="X47" s="36"/>
      <c r="Y47" s="197">
        <v>0.1</v>
      </c>
      <c r="Z47" s="36"/>
      <c r="AA47" s="35">
        <v>120</v>
      </c>
      <c r="AB47" s="10">
        <f>17*16/8</f>
        <v>34</v>
      </c>
      <c r="AC47" s="36" t="s">
        <v>945</v>
      </c>
      <c r="AD47" s="10" t="s">
        <v>1325</v>
      </c>
      <c r="AE47" s="36">
        <v>0</v>
      </c>
      <c r="AF47" s="36">
        <v>0</v>
      </c>
      <c r="AG47" s="37">
        <v>0</v>
      </c>
      <c r="AH47" s="37">
        <v>0</v>
      </c>
      <c r="AI47" s="37">
        <v>0</v>
      </c>
      <c r="AJ47" s="37" t="s">
        <v>179</v>
      </c>
      <c r="AK47" s="37" t="s">
        <v>179</v>
      </c>
      <c r="AL47" s="37" t="s">
        <v>179</v>
      </c>
      <c r="AM47" s="37" t="s">
        <v>179</v>
      </c>
      <c r="AN47" s="37">
        <v>0</v>
      </c>
      <c r="AO47" s="37">
        <v>0</v>
      </c>
      <c r="AP47" s="37">
        <v>0</v>
      </c>
    </row>
    <row r="48" spans="1:42" ht="90" x14ac:dyDescent="0.25">
      <c r="A48" s="28">
        <v>0</v>
      </c>
      <c r="B48" s="28">
        <v>0</v>
      </c>
      <c r="C48" s="28">
        <v>0</v>
      </c>
      <c r="D48" s="28">
        <v>0</v>
      </c>
      <c r="E48" s="129">
        <v>0</v>
      </c>
      <c r="F48" s="28">
        <v>0</v>
      </c>
      <c r="G48" s="28">
        <v>0</v>
      </c>
      <c r="H48" s="30">
        <v>0</v>
      </c>
      <c r="I48" s="39"/>
      <c r="J48" s="39"/>
      <c r="K48" s="32">
        <v>0</v>
      </c>
      <c r="L48" s="39"/>
      <c r="M48" s="39"/>
      <c r="N48" s="32">
        <f t="shared" si="0"/>
        <v>0</v>
      </c>
      <c r="O48" s="32">
        <f t="shared" si="0"/>
        <v>0</v>
      </c>
      <c r="P48" s="32">
        <f t="shared" si="0"/>
        <v>0</v>
      </c>
      <c r="Q48" s="39"/>
      <c r="R48" s="39"/>
      <c r="S48" s="32">
        <f t="shared" si="1"/>
        <v>0</v>
      </c>
      <c r="T48" s="33" t="s">
        <v>1326</v>
      </c>
      <c r="U48" s="33" t="s">
        <v>1243</v>
      </c>
      <c r="V48" s="33">
        <v>100</v>
      </c>
      <c r="W48" s="36">
        <v>0</v>
      </c>
      <c r="X48" s="36"/>
      <c r="Y48" s="36">
        <v>0</v>
      </c>
      <c r="Z48" s="36"/>
      <c r="AA48" s="35">
        <v>330</v>
      </c>
      <c r="AB48" s="36">
        <v>0</v>
      </c>
      <c r="AC48" s="36"/>
      <c r="AD48" s="36" t="s">
        <v>1327</v>
      </c>
      <c r="AE48" s="36" t="s">
        <v>179</v>
      </c>
      <c r="AF48" s="36" t="s">
        <v>179</v>
      </c>
      <c r="AG48" s="37" t="s">
        <v>179</v>
      </c>
      <c r="AH48" s="37" t="s">
        <v>179</v>
      </c>
      <c r="AI48" s="37" t="s">
        <v>179</v>
      </c>
      <c r="AJ48" s="37" t="s">
        <v>179</v>
      </c>
      <c r="AK48" s="37" t="s">
        <v>179</v>
      </c>
      <c r="AL48" s="37" t="s">
        <v>179</v>
      </c>
      <c r="AM48" s="37" t="s">
        <v>179</v>
      </c>
      <c r="AN48" s="37" t="s">
        <v>179</v>
      </c>
      <c r="AO48" s="37" t="s">
        <v>179</v>
      </c>
      <c r="AP48" s="37">
        <v>0</v>
      </c>
    </row>
    <row r="49" spans="1:42" ht="67.5" customHeight="1" x14ac:dyDescent="0.25">
      <c r="A49" s="28">
        <v>0</v>
      </c>
      <c r="B49" s="28">
        <v>0</v>
      </c>
      <c r="C49" s="28">
        <v>0</v>
      </c>
      <c r="D49" s="28">
        <v>0</v>
      </c>
      <c r="E49" s="129">
        <v>0</v>
      </c>
      <c r="F49" s="28">
        <v>0</v>
      </c>
      <c r="G49" s="28">
        <v>0</v>
      </c>
      <c r="H49" s="30">
        <v>0</v>
      </c>
      <c r="I49" s="39"/>
      <c r="J49" s="39"/>
      <c r="K49" s="32">
        <v>0</v>
      </c>
      <c r="L49" s="39"/>
      <c r="M49" s="39"/>
      <c r="N49" s="32">
        <f t="shared" si="0"/>
        <v>0</v>
      </c>
      <c r="O49" s="32">
        <f t="shared" si="0"/>
        <v>0</v>
      </c>
      <c r="P49" s="32">
        <f t="shared" si="0"/>
        <v>0</v>
      </c>
      <c r="Q49" s="39"/>
      <c r="R49" s="39"/>
      <c r="S49" s="32">
        <f t="shared" si="1"/>
        <v>0</v>
      </c>
      <c r="T49" s="33" t="s">
        <v>1328</v>
      </c>
      <c r="U49" s="33" t="s">
        <v>1243</v>
      </c>
      <c r="V49" s="33">
        <v>100</v>
      </c>
      <c r="W49" s="36"/>
      <c r="X49" s="36"/>
      <c r="Y49" s="36"/>
      <c r="Z49" s="36"/>
      <c r="AA49" s="35">
        <v>270</v>
      </c>
      <c r="AB49" s="36"/>
      <c r="AC49" s="36"/>
      <c r="AD49" s="36" t="s">
        <v>1329</v>
      </c>
      <c r="AE49" s="36">
        <v>0</v>
      </c>
      <c r="AF49" s="36">
        <v>0</v>
      </c>
      <c r="AG49" s="37" t="s">
        <v>179</v>
      </c>
      <c r="AH49" s="37" t="s">
        <v>179</v>
      </c>
      <c r="AI49" s="37" t="s">
        <v>179</v>
      </c>
      <c r="AJ49" s="37" t="s">
        <v>179</v>
      </c>
      <c r="AK49" s="37" t="s">
        <v>179</v>
      </c>
      <c r="AL49" s="37" t="s">
        <v>179</v>
      </c>
      <c r="AM49" s="37" t="s">
        <v>179</v>
      </c>
      <c r="AN49" s="37" t="s">
        <v>179</v>
      </c>
      <c r="AO49" s="37" t="s">
        <v>179</v>
      </c>
      <c r="AP49" s="37">
        <v>0</v>
      </c>
    </row>
    <row r="50" spans="1:42" ht="24" x14ac:dyDescent="0.25">
      <c r="A50" s="28">
        <v>0</v>
      </c>
      <c r="B50" s="28">
        <v>0</v>
      </c>
      <c r="C50" s="28">
        <v>0</v>
      </c>
      <c r="D50" s="28">
        <v>0</v>
      </c>
      <c r="E50" s="129">
        <v>0</v>
      </c>
      <c r="F50" s="28">
        <v>0</v>
      </c>
      <c r="G50" s="28">
        <v>0</v>
      </c>
      <c r="H50" s="30">
        <v>0</v>
      </c>
      <c r="I50" s="39"/>
      <c r="J50" s="39"/>
      <c r="K50" s="32">
        <v>0</v>
      </c>
      <c r="L50" s="39"/>
      <c r="M50" s="39"/>
      <c r="N50" s="32">
        <f t="shared" si="0"/>
        <v>0</v>
      </c>
      <c r="O50" s="32">
        <f t="shared" si="0"/>
        <v>0</v>
      </c>
      <c r="P50" s="32">
        <f t="shared" si="0"/>
        <v>0</v>
      </c>
      <c r="Q50" s="39"/>
      <c r="R50" s="39"/>
      <c r="S50" s="32">
        <f t="shared" si="1"/>
        <v>0</v>
      </c>
      <c r="T50" s="33" t="s">
        <v>1330</v>
      </c>
      <c r="U50" s="33" t="s">
        <v>1243</v>
      </c>
      <c r="V50" s="33">
        <v>100</v>
      </c>
      <c r="W50" s="10" t="s">
        <v>1213</v>
      </c>
      <c r="X50" s="36"/>
      <c r="Y50" s="36" t="s">
        <v>1213</v>
      </c>
      <c r="Z50" s="36"/>
      <c r="AA50" s="35">
        <v>270</v>
      </c>
      <c r="AB50" s="36" t="s">
        <v>1213</v>
      </c>
      <c r="AC50" s="36"/>
      <c r="AD50" s="10" t="s">
        <v>1331</v>
      </c>
      <c r="AE50" s="36">
        <v>0</v>
      </c>
      <c r="AF50" s="36">
        <v>0</v>
      </c>
      <c r="AG50" s="37" t="s">
        <v>179</v>
      </c>
      <c r="AH50" s="37" t="s">
        <v>179</v>
      </c>
      <c r="AI50" s="37" t="s">
        <v>179</v>
      </c>
      <c r="AJ50" s="37" t="s">
        <v>179</v>
      </c>
      <c r="AK50" s="37" t="s">
        <v>179</v>
      </c>
      <c r="AL50" s="37" t="s">
        <v>179</v>
      </c>
      <c r="AM50" s="37" t="s">
        <v>179</v>
      </c>
      <c r="AN50" s="37" t="s">
        <v>179</v>
      </c>
      <c r="AO50" s="37" t="s">
        <v>179</v>
      </c>
      <c r="AP50" s="37">
        <v>0</v>
      </c>
    </row>
    <row r="51" spans="1:42" ht="36" x14ac:dyDescent="0.25">
      <c r="A51" s="28">
        <v>0</v>
      </c>
      <c r="B51" s="28">
        <v>0</v>
      </c>
      <c r="C51" s="28">
        <v>0</v>
      </c>
      <c r="D51" s="28">
        <v>0</v>
      </c>
      <c r="E51" s="129">
        <v>0</v>
      </c>
      <c r="F51" s="28">
        <v>0</v>
      </c>
      <c r="G51" s="28">
        <v>0</v>
      </c>
      <c r="H51" s="30">
        <v>0</v>
      </c>
      <c r="I51" s="39"/>
      <c r="J51" s="39"/>
      <c r="K51" s="32">
        <v>0</v>
      </c>
      <c r="L51" s="39"/>
      <c r="M51" s="39"/>
      <c r="N51" s="32">
        <f t="shared" si="0"/>
        <v>0</v>
      </c>
      <c r="O51" s="32">
        <f t="shared" si="0"/>
        <v>0</v>
      </c>
      <c r="P51" s="32">
        <f t="shared" si="0"/>
        <v>0</v>
      </c>
      <c r="Q51" s="39"/>
      <c r="R51" s="39"/>
      <c r="S51" s="32">
        <f t="shared" si="1"/>
        <v>0</v>
      </c>
      <c r="T51" s="33" t="s">
        <v>1332</v>
      </c>
      <c r="U51" s="33" t="s">
        <v>1243</v>
      </c>
      <c r="V51" s="33">
        <v>100</v>
      </c>
      <c r="W51" s="10" t="s">
        <v>1213</v>
      </c>
      <c r="X51" s="36"/>
      <c r="Y51" s="36" t="s">
        <v>1213</v>
      </c>
      <c r="Z51" s="36"/>
      <c r="AA51" s="35">
        <v>300</v>
      </c>
      <c r="AB51" s="36" t="s">
        <v>1213</v>
      </c>
      <c r="AC51" s="36"/>
      <c r="AD51" s="10" t="s">
        <v>1331</v>
      </c>
      <c r="AE51" s="36">
        <v>0</v>
      </c>
      <c r="AF51" s="36" t="s">
        <v>179</v>
      </c>
      <c r="AG51" s="37" t="s">
        <v>179</v>
      </c>
      <c r="AH51" s="37" t="s">
        <v>179</v>
      </c>
      <c r="AI51" s="37" t="s">
        <v>179</v>
      </c>
      <c r="AJ51" s="37" t="s">
        <v>179</v>
      </c>
      <c r="AK51" s="37" t="s">
        <v>179</v>
      </c>
      <c r="AL51" s="37" t="s">
        <v>179</v>
      </c>
      <c r="AM51" s="37" t="s">
        <v>179</v>
      </c>
      <c r="AN51" s="37" t="s">
        <v>179</v>
      </c>
      <c r="AO51" s="37" t="s">
        <v>179</v>
      </c>
      <c r="AP51" s="37">
        <v>0</v>
      </c>
    </row>
    <row r="52" spans="1:42" ht="132" x14ac:dyDescent="0.25">
      <c r="A52" s="28" t="s">
        <v>23</v>
      </c>
      <c r="B52" s="28" t="s">
        <v>1146</v>
      </c>
      <c r="C52" s="28" t="s">
        <v>1236</v>
      </c>
      <c r="D52" s="28">
        <v>212130000</v>
      </c>
      <c r="E52" s="28" t="s">
        <v>1333</v>
      </c>
      <c r="F52" s="28" t="s">
        <v>1334</v>
      </c>
      <c r="G52" s="28" t="s">
        <v>1335</v>
      </c>
      <c r="H52" s="30">
        <v>150000000</v>
      </c>
      <c r="I52" s="39">
        <v>150000000</v>
      </c>
      <c r="J52" s="39"/>
      <c r="K52" s="32">
        <v>0</v>
      </c>
      <c r="L52" s="39"/>
      <c r="M52" s="39"/>
      <c r="N52" s="32">
        <f t="shared" si="0"/>
        <v>150000000</v>
      </c>
      <c r="O52" s="32">
        <f t="shared" si="0"/>
        <v>150000000</v>
      </c>
      <c r="P52" s="32">
        <f t="shared" si="0"/>
        <v>0</v>
      </c>
      <c r="Q52" s="39">
        <v>0</v>
      </c>
      <c r="R52" s="39"/>
      <c r="S52" s="32">
        <f t="shared" si="1"/>
        <v>0</v>
      </c>
      <c r="T52" s="33" t="s">
        <v>1336</v>
      </c>
      <c r="U52" s="33" t="s">
        <v>152</v>
      </c>
      <c r="V52" s="33">
        <v>3</v>
      </c>
      <c r="W52" s="36"/>
      <c r="X52" s="36"/>
      <c r="Y52" s="36"/>
      <c r="Z52" s="36"/>
      <c r="AA52" s="35">
        <v>180</v>
      </c>
      <c r="AB52" s="36"/>
      <c r="AC52" s="36"/>
      <c r="AD52" s="10"/>
      <c r="AE52" s="36">
        <v>0</v>
      </c>
      <c r="AF52" s="36" t="s">
        <v>179</v>
      </c>
      <c r="AG52" s="37" t="s">
        <v>179</v>
      </c>
      <c r="AH52" s="37" t="s">
        <v>179</v>
      </c>
      <c r="AI52" s="37" t="s">
        <v>179</v>
      </c>
      <c r="AJ52" s="37" t="s">
        <v>179</v>
      </c>
      <c r="AK52" s="37" t="s">
        <v>179</v>
      </c>
      <c r="AL52" s="37">
        <v>0</v>
      </c>
      <c r="AM52" s="37">
        <v>0</v>
      </c>
      <c r="AN52" s="37">
        <v>0</v>
      </c>
      <c r="AO52" s="37">
        <v>0</v>
      </c>
      <c r="AP52" s="37">
        <v>0</v>
      </c>
    </row>
    <row r="53" spans="1:42" ht="36" x14ac:dyDescent="0.25">
      <c r="A53" s="28">
        <v>0</v>
      </c>
      <c r="B53" s="28">
        <v>0</v>
      </c>
      <c r="C53" s="28">
        <v>0</v>
      </c>
      <c r="D53" s="28">
        <v>0</v>
      </c>
      <c r="E53" s="28">
        <v>0</v>
      </c>
      <c r="F53" s="28">
        <v>0</v>
      </c>
      <c r="G53" s="28">
        <v>0</v>
      </c>
      <c r="H53" s="30">
        <v>0</v>
      </c>
      <c r="I53" s="39"/>
      <c r="J53" s="39"/>
      <c r="K53" s="32">
        <v>0</v>
      </c>
      <c r="L53" s="39"/>
      <c r="M53" s="39"/>
      <c r="N53" s="32">
        <f t="shared" si="0"/>
        <v>0</v>
      </c>
      <c r="O53" s="32">
        <f t="shared" si="0"/>
        <v>0</v>
      </c>
      <c r="P53" s="32">
        <f t="shared" si="0"/>
        <v>0</v>
      </c>
      <c r="Q53" s="39"/>
      <c r="R53" s="39"/>
      <c r="S53" s="32">
        <f t="shared" si="1"/>
        <v>0</v>
      </c>
      <c r="T53" s="33" t="s">
        <v>1337</v>
      </c>
      <c r="U53" s="33" t="s">
        <v>152</v>
      </c>
      <c r="V53" s="33">
        <v>1</v>
      </c>
      <c r="W53" s="36"/>
      <c r="X53" s="36"/>
      <c r="Y53" s="36"/>
      <c r="Z53" s="36"/>
      <c r="AA53" s="35">
        <v>360</v>
      </c>
      <c r="AB53" s="36"/>
      <c r="AC53" s="36"/>
      <c r="AD53" s="10"/>
      <c r="AE53" s="36" t="s">
        <v>179</v>
      </c>
      <c r="AF53" s="36" t="s">
        <v>179</v>
      </c>
      <c r="AG53" s="37" t="s">
        <v>179</v>
      </c>
      <c r="AH53" s="37" t="s">
        <v>179</v>
      </c>
      <c r="AI53" s="37" t="s">
        <v>179</v>
      </c>
      <c r="AJ53" s="37" t="s">
        <v>179</v>
      </c>
      <c r="AK53" s="37" t="s">
        <v>179</v>
      </c>
      <c r="AL53" s="37" t="s">
        <v>179</v>
      </c>
      <c r="AM53" s="37" t="s">
        <v>179</v>
      </c>
      <c r="AN53" s="37" t="s">
        <v>179</v>
      </c>
      <c r="AO53" s="37" t="s">
        <v>179</v>
      </c>
      <c r="AP53" s="37" t="s">
        <v>179</v>
      </c>
    </row>
    <row r="54" spans="1:42" ht="263.25" customHeight="1" x14ac:dyDescent="0.25">
      <c r="A54" s="28" t="s">
        <v>23</v>
      </c>
      <c r="B54" s="28" t="s">
        <v>1146</v>
      </c>
      <c r="C54" s="28" t="s">
        <v>1338</v>
      </c>
      <c r="D54" s="28">
        <v>212210000</v>
      </c>
      <c r="E54" s="28" t="s">
        <v>1339</v>
      </c>
      <c r="F54" s="28" t="s">
        <v>1340</v>
      </c>
      <c r="G54" s="28" t="s">
        <v>1341</v>
      </c>
      <c r="H54" s="30">
        <v>4251963000</v>
      </c>
      <c r="I54" s="40">
        <v>8267894063</v>
      </c>
      <c r="J54" s="40"/>
      <c r="K54" s="30">
        <v>0</v>
      </c>
      <c r="L54" s="40"/>
      <c r="M54" s="40"/>
      <c r="N54" s="32">
        <f t="shared" si="0"/>
        <v>4251963000</v>
      </c>
      <c r="O54" s="32">
        <f t="shared" si="0"/>
        <v>8267894063</v>
      </c>
      <c r="P54" s="32">
        <f t="shared" si="0"/>
        <v>0</v>
      </c>
      <c r="Q54" s="40">
        <v>3224282931</v>
      </c>
      <c r="R54" s="40"/>
      <c r="S54" s="32">
        <f t="shared" si="1"/>
        <v>3224282931</v>
      </c>
      <c r="T54" s="33" t="s">
        <v>1342</v>
      </c>
      <c r="U54" s="33" t="s">
        <v>375</v>
      </c>
      <c r="V54" s="33">
        <v>6</v>
      </c>
      <c r="W54" s="10">
        <v>6</v>
      </c>
      <c r="X54" s="37">
        <v>0</v>
      </c>
      <c r="Y54" s="37">
        <v>2</v>
      </c>
      <c r="Z54" s="37"/>
      <c r="AA54" s="28">
        <v>120</v>
      </c>
      <c r="AB54" s="37">
        <v>60</v>
      </c>
      <c r="AC54" s="36" t="s">
        <v>945</v>
      </c>
      <c r="AD54" s="10" t="s">
        <v>1343</v>
      </c>
      <c r="AE54" s="37" t="s">
        <v>192</v>
      </c>
      <c r="AF54" s="37" t="s">
        <v>192</v>
      </c>
      <c r="AG54" s="37" t="s">
        <v>192</v>
      </c>
      <c r="AH54" s="37" t="s">
        <v>192</v>
      </c>
      <c r="AI54" s="37">
        <v>0</v>
      </c>
      <c r="AJ54" s="37">
        <v>0</v>
      </c>
      <c r="AK54" s="37">
        <v>0</v>
      </c>
      <c r="AL54" s="37">
        <v>0</v>
      </c>
      <c r="AM54" s="37">
        <v>0</v>
      </c>
      <c r="AN54" s="37">
        <v>0</v>
      </c>
      <c r="AO54" s="37">
        <v>0</v>
      </c>
      <c r="AP54" s="37">
        <v>0</v>
      </c>
    </row>
    <row r="55" spans="1:42" ht="108" x14ac:dyDescent="0.25">
      <c r="A55" s="28">
        <v>0</v>
      </c>
      <c r="B55" s="28">
        <v>0</v>
      </c>
      <c r="C55" s="28">
        <v>0</v>
      </c>
      <c r="D55" s="28">
        <v>0</v>
      </c>
      <c r="E55" s="28">
        <v>0</v>
      </c>
      <c r="F55" s="28">
        <v>0</v>
      </c>
      <c r="G55" s="28">
        <v>0</v>
      </c>
      <c r="H55" s="30">
        <v>0</v>
      </c>
      <c r="I55" s="40"/>
      <c r="J55" s="40"/>
      <c r="K55" s="30">
        <v>0</v>
      </c>
      <c r="L55" s="40"/>
      <c r="M55" s="40"/>
      <c r="N55" s="32">
        <f t="shared" si="0"/>
        <v>0</v>
      </c>
      <c r="O55" s="32">
        <f t="shared" si="0"/>
        <v>0</v>
      </c>
      <c r="P55" s="32">
        <f t="shared" si="0"/>
        <v>0</v>
      </c>
      <c r="Q55" s="40"/>
      <c r="R55" s="40"/>
      <c r="S55" s="32">
        <f t="shared" si="1"/>
        <v>0</v>
      </c>
      <c r="T55" s="33" t="s">
        <v>1344</v>
      </c>
      <c r="U55" s="33" t="s">
        <v>152</v>
      </c>
      <c r="V55" s="33">
        <v>1</v>
      </c>
      <c r="W55" s="10">
        <v>1</v>
      </c>
      <c r="X55" s="37"/>
      <c r="Y55" s="10" t="s">
        <v>1219</v>
      </c>
      <c r="Z55" s="37"/>
      <c r="AA55" s="28">
        <v>360</v>
      </c>
      <c r="AB55" s="37">
        <v>180</v>
      </c>
      <c r="AC55" s="36"/>
      <c r="AD55" s="10" t="s">
        <v>1345</v>
      </c>
      <c r="AE55" s="37" t="s">
        <v>192</v>
      </c>
      <c r="AF55" s="37" t="s">
        <v>192</v>
      </c>
      <c r="AG55" s="37" t="s">
        <v>192</v>
      </c>
      <c r="AH55" s="37" t="s">
        <v>192</v>
      </c>
      <c r="AI55" s="37" t="s">
        <v>192</v>
      </c>
      <c r="AJ55" s="37" t="s">
        <v>192</v>
      </c>
      <c r="AK55" s="37" t="s">
        <v>192</v>
      </c>
      <c r="AL55" s="37" t="s">
        <v>192</v>
      </c>
      <c r="AM55" s="37" t="s">
        <v>192</v>
      </c>
      <c r="AN55" s="37" t="s">
        <v>192</v>
      </c>
      <c r="AO55" s="37" t="s">
        <v>192</v>
      </c>
      <c r="AP55" s="37" t="s">
        <v>192</v>
      </c>
    </row>
    <row r="56" spans="1:42" ht="60" x14ac:dyDescent="0.25">
      <c r="A56" s="28">
        <v>0</v>
      </c>
      <c r="B56" s="28">
        <v>0</v>
      </c>
      <c r="C56" s="28">
        <v>0</v>
      </c>
      <c r="D56" s="28">
        <v>0</v>
      </c>
      <c r="E56" s="129">
        <v>0</v>
      </c>
      <c r="F56" s="28">
        <v>0</v>
      </c>
      <c r="G56" s="28">
        <v>0</v>
      </c>
      <c r="H56" s="30">
        <v>0</v>
      </c>
      <c r="I56" s="40"/>
      <c r="J56" s="40"/>
      <c r="K56" s="30">
        <v>0</v>
      </c>
      <c r="L56" s="40"/>
      <c r="M56" s="40"/>
      <c r="N56" s="32">
        <f t="shared" si="0"/>
        <v>0</v>
      </c>
      <c r="O56" s="32">
        <f t="shared" si="0"/>
        <v>0</v>
      </c>
      <c r="P56" s="32">
        <f t="shared" si="0"/>
        <v>0</v>
      </c>
      <c r="Q56" s="40"/>
      <c r="R56" s="40"/>
      <c r="S56" s="32">
        <f t="shared" si="1"/>
        <v>0</v>
      </c>
      <c r="T56" s="33" t="s">
        <v>1346</v>
      </c>
      <c r="U56" s="33" t="s">
        <v>152</v>
      </c>
      <c r="V56" s="33">
        <v>0</v>
      </c>
      <c r="W56" s="10">
        <v>1</v>
      </c>
      <c r="X56" s="37" t="s">
        <v>945</v>
      </c>
      <c r="Y56" s="37"/>
      <c r="Z56" s="37"/>
      <c r="AA56" s="28">
        <v>0</v>
      </c>
      <c r="AB56" s="37"/>
      <c r="AC56" s="36" t="s">
        <v>945</v>
      </c>
      <c r="AD56" s="10" t="s">
        <v>1347</v>
      </c>
      <c r="AE56" s="37">
        <v>0</v>
      </c>
      <c r="AF56" s="37">
        <v>0</v>
      </c>
      <c r="AG56" s="37">
        <v>0</v>
      </c>
      <c r="AH56" s="37">
        <v>0</v>
      </c>
      <c r="AI56" s="37">
        <v>0</v>
      </c>
      <c r="AJ56" s="37">
        <v>0</v>
      </c>
      <c r="AK56" s="37">
        <v>0</v>
      </c>
      <c r="AL56" s="37">
        <v>0</v>
      </c>
      <c r="AM56" s="37">
        <v>0</v>
      </c>
      <c r="AN56" s="37">
        <v>0</v>
      </c>
      <c r="AO56" s="37">
        <v>0</v>
      </c>
      <c r="AP56" s="37">
        <v>0</v>
      </c>
    </row>
    <row r="57" spans="1:42" ht="409.5" x14ac:dyDescent="0.25">
      <c r="A57" s="28">
        <v>0</v>
      </c>
      <c r="B57" s="28">
        <v>0</v>
      </c>
      <c r="C57" s="28">
        <v>0</v>
      </c>
      <c r="D57" s="28">
        <v>0</v>
      </c>
      <c r="E57" s="129">
        <v>0</v>
      </c>
      <c r="F57" s="28">
        <v>0</v>
      </c>
      <c r="G57" s="28">
        <v>0</v>
      </c>
      <c r="H57" s="30">
        <v>0</v>
      </c>
      <c r="I57" s="40"/>
      <c r="J57" s="40"/>
      <c r="K57" s="30">
        <v>0</v>
      </c>
      <c r="L57" s="40"/>
      <c r="M57" s="40"/>
      <c r="N57" s="32">
        <f t="shared" si="0"/>
        <v>0</v>
      </c>
      <c r="O57" s="32">
        <f t="shared" si="0"/>
        <v>0</v>
      </c>
      <c r="P57" s="32">
        <f t="shared" si="0"/>
        <v>0</v>
      </c>
      <c r="Q57" s="40"/>
      <c r="R57" s="40"/>
      <c r="S57" s="32">
        <f t="shared" si="1"/>
        <v>0</v>
      </c>
      <c r="T57" s="33" t="s">
        <v>1348</v>
      </c>
      <c r="U57" s="33" t="s">
        <v>152</v>
      </c>
      <c r="V57" s="33">
        <v>12</v>
      </c>
      <c r="W57" s="10">
        <v>12</v>
      </c>
      <c r="X57" s="37"/>
      <c r="Y57" s="37">
        <v>5</v>
      </c>
      <c r="Z57" s="37"/>
      <c r="AA57" s="28">
        <v>360</v>
      </c>
      <c r="AB57" s="37">
        <v>150</v>
      </c>
      <c r="AC57" s="36" t="s">
        <v>945</v>
      </c>
      <c r="AD57" s="10" t="s">
        <v>1349</v>
      </c>
      <c r="AE57" s="37" t="s">
        <v>192</v>
      </c>
      <c r="AF57" s="37" t="s">
        <v>192</v>
      </c>
      <c r="AG57" s="37" t="s">
        <v>192</v>
      </c>
      <c r="AH57" s="37" t="s">
        <v>192</v>
      </c>
      <c r="AI57" s="37" t="s">
        <v>192</v>
      </c>
      <c r="AJ57" s="37" t="s">
        <v>192</v>
      </c>
      <c r="AK57" s="37" t="s">
        <v>192</v>
      </c>
      <c r="AL57" s="37" t="s">
        <v>192</v>
      </c>
      <c r="AM57" s="37" t="s">
        <v>192</v>
      </c>
      <c r="AN57" s="37" t="s">
        <v>192</v>
      </c>
      <c r="AO57" s="37" t="s">
        <v>192</v>
      </c>
      <c r="AP57" s="37" t="s">
        <v>192</v>
      </c>
    </row>
    <row r="58" spans="1:42" ht="60" x14ac:dyDescent="0.25">
      <c r="A58" s="28">
        <v>0</v>
      </c>
      <c r="B58" s="28">
        <v>0</v>
      </c>
      <c r="C58" s="28">
        <v>0</v>
      </c>
      <c r="D58" s="28">
        <v>0</v>
      </c>
      <c r="E58" s="129">
        <v>0</v>
      </c>
      <c r="F58" s="28">
        <v>0</v>
      </c>
      <c r="G58" s="28">
        <v>0</v>
      </c>
      <c r="H58" s="30">
        <v>0</v>
      </c>
      <c r="I58" s="40"/>
      <c r="J58" s="40"/>
      <c r="K58" s="30">
        <v>0</v>
      </c>
      <c r="L58" s="40"/>
      <c r="M58" s="40"/>
      <c r="N58" s="32">
        <f t="shared" si="0"/>
        <v>0</v>
      </c>
      <c r="O58" s="32">
        <f t="shared" si="0"/>
        <v>0</v>
      </c>
      <c r="P58" s="32">
        <f t="shared" si="0"/>
        <v>0</v>
      </c>
      <c r="Q58" s="40"/>
      <c r="R58" s="40"/>
      <c r="S58" s="32">
        <f t="shared" si="1"/>
        <v>0</v>
      </c>
      <c r="T58" s="33" t="s">
        <v>1350</v>
      </c>
      <c r="U58" s="33" t="s">
        <v>152</v>
      </c>
      <c r="V58" s="33">
        <v>1</v>
      </c>
      <c r="W58" s="37">
        <v>1</v>
      </c>
      <c r="X58" s="37"/>
      <c r="Y58" s="37"/>
      <c r="Z58" s="37"/>
      <c r="AA58" s="28">
        <v>0</v>
      </c>
      <c r="AB58" s="37"/>
      <c r="AC58" s="36" t="s">
        <v>945</v>
      </c>
      <c r="AD58" s="10" t="s">
        <v>1351</v>
      </c>
      <c r="AE58" s="37">
        <v>0</v>
      </c>
      <c r="AF58" s="37">
        <v>0</v>
      </c>
      <c r="AG58" s="37">
        <v>0</v>
      </c>
      <c r="AH58" s="37">
        <v>0</v>
      </c>
      <c r="AI58" s="37">
        <v>0</v>
      </c>
      <c r="AJ58" s="37">
        <v>0</v>
      </c>
      <c r="AK58" s="37">
        <v>0</v>
      </c>
      <c r="AL58" s="37">
        <v>0</v>
      </c>
      <c r="AM58" s="37">
        <v>0</v>
      </c>
      <c r="AN58" s="37">
        <v>0</v>
      </c>
      <c r="AO58" s="37">
        <v>0</v>
      </c>
      <c r="AP58" s="37">
        <v>0</v>
      </c>
    </row>
    <row r="59" spans="1:42" ht="144" x14ac:dyDescent="0.25">
      <c r="A59" s="28" t="s">
        <v>23</v>
      </c>
      <c r="B59" s="28" t="s">
        <v>1146</v>
      </c>
      <c r="C59" s="28" t="s">
        <v>1338</v>
      </c>
      <c r="D59" s="28">
        <v>212220000</v>
      </c>
      <c r="E59" s="28" t="s">
        <v>1352</v>
      </c>
      <c r="F59" s="28" t="s">
        <v>1353</v>
      </c>
      <c r="G59" s="28" t="s">
        <v>1354</v>
      </c>
      <c r="H59" s="30">
        <v>427037000</v>
      </c>
      <c r="I59" s="40">
        <v>827037000</v>
      </c>
      <c r="J59" s="40"/>
      <c r="K59" s="30">
        <v>0</v>
      </c>
      <c r="L59" s="40"/>
      <c r="M59" s="40"/>
      <c r="N59" s="32">
        <f t="shared" si="0"/>
        <v>427037000</v>
      </c>
      <c r="O59" s="32">
        <f t="shared" si="0"/>
        <v>827037000</v>
      </c>
      <c r="P59" s="32">
        <f t="shared" si="0"/>
        <v>0</v>
      </c>
      <c r="Q59" s="40">
        <v>138642472</v>
      </c>
      <c r="R59" s="40"/>
      <c r="S59" s="32">
        <f t="shared" si="1"/>
        <v>138642472</v>
      </c>
      <c r="T59" s="33" t="s">
        <v>1355</v>
      </c>
      <c r="U59" s="33" t="s">
        <v>152</v>
      </c>
      <c r="V59" s="33">
        <v>2</v>
      </c>
      <c r="W59" s="37">
        <v>1</v>
      </c>
      <c r="X59" s="37"/>
      <c r="Y59" s="37"/>
      <c r="Z59" s="37"/>
      <c r="AA59" s="28">
        <v>0</v>
      </c>
      <c r="AB59" s="37"/>
      <c r="AC59" s="36" t="s">
        <v>945</v>
      </c>
      <c r="AD59" s="10" t="s">
        <v>1356</v>
      </c>
      <c r="AE59" s="37">
        <v>0</v>
      </c>
      <c r="AF59" s="37">
        <v>0</v>
      </c>
      <c r="AG59" s="37">
        <v>0</v>
      </c>
      <c r="AH59" s="37">
        <v>0</v>
      </c>
      <c r="AI59" s="37">
        <v>0</v>
      </c>
      <c r="AJ59" s="37">
        <v>0</v>
      </c>
      <c r="AK59" s="37">
        <v>0</v>
      </c>
      <c r="AL59" s="37">
        <v>0</v>
      </c>
      <c r="AM59" s="37">
        <v>0</v>
      </c>
      <c r="AN59" s="37">
        <v>0</v>
      </c>
      <c r="AO59" s="37">
        <v>0</v>
      </c>
      <c r="AP59" s="37">
        <v>0</v>
      </c>
    </row>
    <row r="60" spans="1:42" ht="60" x14ac:dyDescent="0.25">
      <c r="A60" s="28">
        <v>0</v>
      </c>
      <c r="B60" s="28">
        <v>0</v>
      </c>
      <c r="C60" s="28">
        <v>0</v>
      </c>
      <c r="D60" s="28">
        <v>0</v>
      </c>
      <c r="E60" s="129">
        <v>0</v>
      </c>
      <c r="F60" s="28">
        <v>0</v>
      </c>
      <c r="G60" s="28">
        <v>0</v>
      </c>
      <c r="H60" s="30">
        <v>0</v>
      </c>
      <c r="I60" s="40"/>
      <c r="J60" s="40"/>
      <c r="K60" s="30">
        <v>0</v>
      </c>
      <c r="L60" s="40"/>
      <c r="M60" s="40"/>
      <c r="N60" s="32">
        <f t="shared" si="0"/>
        <v>0</v>
      </c>
      <c r="O60" s="32">
        <f t="shared" si="0"/>
        <v>0</v>
      </c>
      <c r="P60" s="32">
        <f t="shared" si="0"/>
        <v>0</v>
      </c>
      <c r="Q60" s="40"/>
      <c r="R60" s="40"/>
      <c r="S60" s="32">
        <f t="shared" si="1"/>
        <v>0</v>
      </c>
      <c r="T60" s="33" t="s">
        <v>1357</v>
      </c>
      <c r="U60" s="33" t="s">
        <v>152</v>
      </c>
      <c r="V60" s="33">
        <v>1</v>
      </c>
      <c r="W60" s="37" t="s">
        <v>1213</v>
      </c>
      <c r="X60" s="37"/>
      <c r="Y60" s="37" t="s">
        <v>1213</v>
      </c>
      <c r="Z60" s="37"/>
      <c r="AA60" s="28">
        <v>0</v>
      </c>
      <c r="AB60" s="37" t="s">
        <v>1213</v>
      </c>
      <c r="AC60" s="37"/>
      <c r="AD60" s="10" t="s">
        <v>1358</v>
      </c>
      <c r="AE60" s="37">
        <v>0</v>
      </c>
      <c r="AF60" s="37">
        <v>0</v>
      </c>
      <c r="AG60" s="37">
        <v>0</v>
      </c>
      <c r="AH60" s="37">
        <v>0</v>
      </c>
      <c r="AI60" s="37">
        <v>0</v>
      </c>
      <c r="AJ60" s="37">
        <v>0</v>
      </c>
      <c r="AK60" s="37">
        <v>0</v>
      </c>
      <c r="AL60" s="37">
        <v>0</v>
      </c>
      <c r="AM60" s="37">
        <v>0</v>
      </c>
      <c r="AN60" s="37">
        <v>0</v>
      </c>
      <c r="AO60" s="37">
        <v>0</v>
      </c>
      <c r="AP60" s="37">
        <v>0</v>
      </c>
    </row>
    <row r="61" spans="1:42" ht="180" x14ac:dyDescent="0.25">
      <c r="A61" s="28">
        <v>0</v>
      </c>
      <c r="B61" s="28">
        <v>0</v>
      </c>
      <c r="C61" s="28">
        <v>0</v>
      </c>
      <c r="D61" s="28">
        <v>0</v>
      </c>
      <c r="E61" s="129">
        <v>0</v>
      </c>
      <c r="F61" s="28">
        <v>0</v>
      </c>
      <c r="G61" s="28">
        <v>0</v>
      </c>
      <c r="H61" s="30">
        <v>0</v>
      </c>
      <c r="I61" s="40"/>
      <c r="J61" s="40"/>
      <c r="K61" s="30">
        <v>0</v>
      </c>
      <c r="L61" s="40"/>
      <c r="M61" s="40"/>
      <c r="N61" s="32">
        <f t="shared" si="0"/>
        <v>0</v>
      </c>
      <c r="O61" s="32">
        <f t="shared" si="0"/>
        <v>0</v>
      </c>
      <c r="P61" s="32">
        <f t="shared" si="0"/>
        <v>0</v>
      </c>
      <c r="Q61" s="40"/>
      <c r="R61" s="40"/>
      <c r="S61" s="32">
        <f t="shared" si="1"/>
        <v>0</v>
      </c>
      <c r="T61" s="33" t="s">
        <v>1359</v>
      </c>
      <c r="U61" s="33" t="s">
        <v>152</v>
      </c>
      <c r="V61" s="33">
        <v>5</v>
      </c>
      <c r="W61" s="37">
        <v>5</v>
      </c>
      <c r="X61" s="37"/>
      <c r="Y61" s="37">
        <v>2</v>
      </c>
      <c r="Z61" s="37"/>
      <c r="AA61" s="28">
        <v>360</v>
      </c>
      <c r="AB61" s="37">
        <v>60</v>
      </c>
      <c r="AC61" s="36" t="s">
        <v>945</v>
      </c>
      <c r="AD61" s="10" t="s">
        <v>1360</v>
      </c>
      <c r="AE61" s="37" t="s">
        <v>192</v>
      </c>
      <c r="AF61" s="37" t="s">
        <v>192</v>
      </c>
      <c r="AG61" s="37" t="s">
        <v>192</v>
      </c>
      <c r="AH61" s="37" t="s">
        <v>192</v>
      </c>
      <c r="AI61" s="37" t="s">
        <v>192</v>
      </c>
      <c r="AJ61" s="37" t="s">
        <v>192</v>
      </c>
      <c r="AK61" s="37" t="s">
        <v>192</v>
      </c>
      <c r="AL61" s="37" t="s">
        <v>192</v>
      </c>
      <c r="AM61" s="37" t="s">
        <v>192</v>
      </c>
      <c r="AN61" s="37" t="s">
        <v>192</v>
      </c>
      <c r="AO61" s="37" t="s">
        <v>192</v>
      </c>
      <c r="AP61" s="37" t="s">
        <v>192</v>
      </c>
    </row>
    <row r="62" spans="1:42" ht="120" x14ac:dyDescent="0.25">
      <c r="A62" s="28" t="s">
        <v>23</v>
      </c>
      <c r="B62" s="28" t="s">
        <v>1146</v>
      </c>
      <c r="C62" s="28" t="s">
        <v>1147</v>
      </c>
      <c r="D62" s="28">
        <v>212310000</v>
      </c>
      <c r="E62" s="28" t="s">
        <v>1361</v>
      </c>
      <c r="F62" s="28" t="s">
        <v>1362</v>
      </c>
      <c r="G62" s="28" t="s">
        <v>1363</v>
      </c>
      <c r="H62" s="30">
        <v>200000000</v>
      </c>
      <c r="I62" s="40">
        <v>263846850</v>
      </c>
      <c r="J62" s="40"/>
      <c r="K62" s="30">
        <v>0</v>
      </c>
      <c r="L62" s="40"/>
      <c r="M62" s="40"/>
      <c r="N62" s="32">
        <f t="shared" si="0"/>
        <v>200000000</v>
      </c>
      <c r="O62" s="32">
        <f t="shared" si="0"/>
        <v>263846850</v>
      </c>
      <c r="P62" s="32">
        <f t="shared" si="0"/>
        <v>0</v>
      </c>
      <c r="Q62" s="40">
        <v>101059828</v>
      </c>
      <c r="R62" s="40"/>
      <c r="S62" s="32">
        <f t="shared" si="1"/>
        <v>101059828</v>
      </c>
      <c r="T62" s="33" t="s">
        <v>1364</v>
      </c>
      <c r="U62" s="33" t="s">
        <v>152</v>
      </c>
      <c r="V62" s="33">
        <v>824</v>
      </c>
      <c r="W62" s="36"/>
      <c r="X62" s="37"/>
      <c r="Y62" s="37"/>
      <c r="Z62" s="37"/>
      <c r="AA62" s="28">
        <v>360</v>
      </c>
      <c r="AB62" s="37"/>
      <c r="AC62" s="37"/>
      <c r="AD62" s="37"/>
      <c r="AE62" s="37" t="s">
        <v>192</v>
      </c>
      <c r="AF62" s="37" t="s">
        <v>192</v>
      </c>
      <c r="AG62" s="37" t="s">
        <v>192</v>
      </c>
      <c r="AH62" s="37" t="s">
        <v>192</v>
      </c>
      <c r="AI62" s="37" t="s">
        <v>192</v>
      </c>
      <c r="AJ62" s="37" t="s">
        <v>192</v>
      </c>
      <c r="AK62" s="37" t="s">
        <v>192</v>
      </c>
      <c r="AL62" s="37" t="s">
        <v>192</v>
      </c>
      <c r="AM62" s="37" t="s">
        <v>192</v>
      </c>
      <c r="AN62" s="37" t="s">
        <v>192</v>
      </c>
      <c r="AO62" s="37" t="s">
        <v>192</v>
      </c>
      <c r="AP62" s="37" t="s">
        <v>192</v>
      </c>
    </row>
    <row r="63" spans="1:42" ht="48" x14ac:dyDescent="0.25">
      <c r="A63" s="28">
        <v>0</v>
      </c>
      <c r="B63" s="28">
        <v>0</v>
      </c>
      <c r="C63" s="28">
        <v>0</v>
      </c>
      <c r="D63" s="28">
        <v>0</v>
      </c>
      <c r="E63" s="129">
        <v>0</v>
      </c>
      <c r="F63" s="28">
        <v>0</v>
      </c>
      <c r="G63" s="28">
        <v>0</v>
      </c>
      <c r="H63" s="30">
        <v>0</v>
      </c>
      <c r="I63" s="40"/>
      <c r="J63" s="40"/>
      <c r="K63" s="30">
        <v>0</v>
      </c>
      <c r="L63" s="40"/>
      <c r="M63" s="40"/>
      <c r="N63" s="32">
        <f t="shared" si="0"/>
        <v>0</v>
      </c>
      <c r="O63" s="32">
        <f t="shared" si="0"/>
        <v>0</v>
      </c>
      <c r="P63" s="32">
        <f t="shared" si="0"/>
        <v>0</v>
      </c>
      <c r="Q63" s="40"/>
      <c r="R63" s="40"/>
      <c r="S63" s="32">
        <f t="shared" si="1"/>
        <v>0</v>
      </c>
      <c r="T63" s="33" t="s">
        <v>1365</v>
      </c>
      <c r="U63" s="33" t="s">
        <v>1243</v>
      </c>
      <c r="V63" s="33">
        <v>100</v>
      </c>
      <c r="W63" s="37">
        <v>100</v>
      </c>
      <c r="X63" s="37"/>
      <c r="Y63" s="37">
        <v>100</v>
      </c>
      <c r="Z63" s="37"/>
      <c r="AA63" s="28">
        <v>360</v>
      </c>
      <c r="AB63" s="37">
        <v>180</v>
      </c>
      <c r="AC63" s="37"/>
      <c r="AD63" s="37"/>
      <c r="AE63" s="37" t="s">
        <v>192</v>
      </c>
      <c r="AF63" s="37" t="s">
        <v>192</v>
      </c>
      <c r="AG63" s="37" t="s">
        <v>192</v>
      </c>
      <c r="AH63" s="37" t="s">
        <v>192</v>
      </c>
      <c r="AI63" s="37" t="s">
        <v>192</v>
      </c>
      <c r="AJ63" s="37" t="s">
        <v>192</v>
      </c>
      <c r="AK63" s="37" t="s">
        <v>192</v>
      </c>
      <c r="AL63" s="37" t="s">
        <v>192</v>
      </c>
      <c r="AM63" s="37" t="s">
        <v>192</v>
      </c>
      <c r="AN63" s="37" t="s">
        <v>192</v>
      </c>
      <c r="AO63" s="37" t="s">
        <v>192</v>
      </c>
      <c r="AP63" s="37" t="s">
        <v>192</v>
      </c>
    </row>
    <row r="64" spans="1:42" ht="45" x14ac:dyDescent="0.25">
      <c r="A64" s="28">
        <v>0</v>
      </c>
      <c r="B64" s="28">
        <v>0</v>
      </c>
      <c r="C64" s="28">
        <v>0</v>
      </c>
      <c r="D64" s="28">
        <v>0</v>
      </c>
      <c r="E64" s="129">
        <v>0</v>
      </c>
      <c r="F64" s="28">
        <v>0</v>
      </c>
      <c r="G64" s="28">
        <v>0</v>
      </c>
      <c r="H64" s="30">
        <v>0</v>
      </c>
      <c r="I64" s="40"/>
      <c r="J64" s="40"/>
      <c r="K64" s="30">
        <v>0</v>
      </c>
      <c r="L64" s="40"/>
      <c r="M64" s="40"/>
      <c r="N64" s="32">
        <f t="shared" si="0"/>
        <v>0</v>
      </c>
      <c r="O64" s="32">
        <f t="shared" si="0"/>
        <v>0</v>
      </c>
      <c r="P64" s="32">
        <f t="shared" si="0"/>
        <v>0</v>
      </c>
      <c r="Q64" s="40"/>
      <c r="R64" s="40"/>
      <c r="S64" s="32">
        <f t="shared" si="1"/>
        <v>0</v>
      </c>
      <c r="T64" s="33" t="s">
        <v>1366</v>
      </c>
      <c r="U64" s="33" t="s">
        <v>1243</v>
      </c>
      <c r="V64" s="33">
        <v>100</v>
      </c>
      <c r="W64" s="37">
        <v>100</v>
      </c>
      <c r="X64" s="37" t="s">
        <v>945</v>
      </c>
      <c r="Y64" s="37">
        <v>50</v>
      </c>
      <c r="Z64" s="37"/>
      <c r="AA64" s="28">
        <v>360</v>
      </c>
      <c r="AB64" s="37">
        <v>180</v>
      </c>
      <c r="AC64" s="37"/>
      <c r="AD64" s="37" t="s">
        <v>1367</v>
      </c>
      <c r="AE64" s="37" t="s">
        <v>192</v>
      </c>
      <c r="AF64" s="37" t="s">
        <v>192</v>
      </c>
      <c r="AG64" s="37" t="s">
        <v>192</v>
      </c>
      <c r="AH64" s="37" t="s">
        <v>192</v>
      </c>
      <c r="AI64" s="37" t="s">
        <v>192</v>
      </c>
      <c r="AJ64" s="37" t="s">
        <v>192</v>
      </c>
      <c r="AK64" s="37" t="s">
        <v>192</v>
      </c>
      <c r="AL64" s="37" t="s">
        <v>192</v>
      </c>
      <c r="AM64" s="37" t="s">
        <v>192</v>
      </c>
      <c r="AN64" s="37" t="s">
        <v>192</v>
      </c>
      <c r="AO64" s="37" t="s">
        <v>192</v>
      </c>
      <c r="AP64" s="37" t="s">
        <v>192</v>
      </c>
    </row>
    <row r="65" spans="1:42" ht="45" x14ac:dyDescent="0.25">
      <c r="A65" s="28">
        <v>0</v>
      </c>
      <c r="B65" s="28">
        <v>0</v>
      </c>
      <c r="C65" s="28">
        <v>0</v>
      </c>
      <c r="D65" s="28">
        <v>0</v>
      </c>
      <c r="E65" s="129">
        <v>0</v>
      </c>
      <c r="F65" s="28">
        <v>0</v>
      </c>
      <c r="G65" s="28">
        <v>0</v>
      </c>
      <c r="H65" s="30">
        <v>0</v>
      </c>
      <c r="I65" s="40"/>
      <c r="J65" s="40"/>
      <c r="K65" s="30">
        <v>0</v>
      </c>
      <c r="L65" s="40"/>
      <c r="M65" s="40"/>
      <c r="N65" s="32">
        <f t="shared" si="0"/>
        <v>0</v>
      </c>
      <c r="O65" s="32">
        <f t="shared" si="0"/>
        <v>0</v>
      </c>
      <c r="P65" s="32">
        <f t="shared" si="0"/>
        <v>0</v>
      </c>
      <c r="Q65" s="40"/>
      <c r="R65" s="40"/>
      <c r="S65" s="32">
        <f t="shared" si="1"/>
        <v>0</v>
      </c>
      <c r="T65" s="33" t="s">
        <v>1368</v>
      </c>
      <c r="U65" s="33" t="s">
        <v>1243</v>
      </c>
      <c r="V65" s="33">
        <v>100</v>
      </c>
      <c r="W65" s="212">
        <v>0.63</v>
      </c>
      <c r="X65" s="37">
        <v>0</v>
      </c>
      <c r="Y65" s="212">
        <v>0.63</v>
      </c>
      <c r="Z65" s="37"/>
      <c r="AA65" s="28">
        <v>180</v>
      </c>
      <c r="AB65" s="37">
        <v>180</v>
      </c>
      <c r="AC65" s="37"/>
      <c r="AD65" s="10" t="s">
        <v>1369</v>
      </c>
      <c r="AE65" s="37" t="s">
        <v>192</v>
      </c>
      <c r="AF65" s="37" t="s">
        <v>192</v>
      </c>
      <c r="AG65" s="37" t="s">
        <v>192</v>
      </c>
      <c r="AH65" s="37" t="s">
        <v>192</v>
      </c>
      <c r="AI65" s="37" t="s">
        <v>192</v>
      </c>
      <c r="AJ65" s="37" t="s">
        <v>192</v>
      </c>
      <c r="AK65" s="37">
        <v>0</v>
      </c>
      <c r="AL65" s="37">
        <v>0</v>
      </c>
      <c r="AM65" s="37">
        <v>0</v>
      </c>
      <c r="AN65" s="37">
        <v>0</v>
      </c>
      <c r="AO65" s="37">
        <v>0</v>
      </c>
      <c r="AP65" s="37">
        <v>0</v>
      </c>
    </row>
    <row r="66" spans="1:42" ht="45" x14ac:dyDescent="0.25">
      <c r="A66" s="28">
        <v>0</v>
      </c>
      <c r="B66" s="28">
        <v>0</v>
      </c>
      <c r="C66" s="28">
        <v>0</v>
      </c>
      <c r="D66" s="28">
        <v>0</v>
      </c>
      <c r="E66" s="129">
        <v>0</v>
      </c>
      <c r="F66" s="28">
        <v>0</v>
      </c>
      <c r="G66" s="28">
        <v>0</v>
      </c>
      <c r="H66" s="30">
        <v>0</v>
      </c>
      <c r="I66" s="40"/>
      <c r="J66" s="40"/>
      <c r="K66" s="30">
        <v>0</v>
      </c>
      <c r="L66" s="40"/>
      <c r="M66" s="40"/>
      <c r="N66" s="32">
        <f t="shared" si="0"/>
        <v>0</v>
      </c>
      <c r="O66" s="32">
        <f t="shared" si="0"/>
        <v>0</v>
      </c>
      <c r="P66" s="32">
        <f t="shared" si="0"/>
        <v>0</v>
      </c>
      <c r="Q66" s="40"/>
      <c r="R66" s="40"/>
      <c r="S66" s="32">
        <f t="shared" si="1"/>
        <v>0</v>
      </c>
      <c r="T66" s="33" t="s">
        <v>1370</v>
      </c>
      <c r="U66" s="33" t="s">
        <v>1243</v>
      </c>
      <c r="V66" s="33">
        <v>100</v>
      </c>
      <c r="W66" s="37">
        <v>100</v>
      </c>
      <c r="X66" s="37" t="s">
        <v>945</v>
      </c>
      <c r="Y66" s="37"/>
      <c r="Z66" s="37"/>
      <c r="AA66" s="28">
        <v>360</v>
      </c>
      <c r="AB66" s="37">
        <v>180</v>
      </c>
      <c r="AC66" s="37"/>
      <c r="AD66" s="10" t="s">
        <v>1371</v>
      </c>
      <c r="AE66" s="37" t="s">
        <v>192</v>
      </c>
      <c r="AF66" s="37" t="s">
        <v>192</v>
      </c>
      <c r="AG66" s="37" t="s">
        <v>192</v>
      </c>
      <c r="AH66" s="37" t="s">
        <v>192</v>
      </c>
      <c r="AI66" s="37" t="s">
        <v>192</v>
      </c>
      <c r="AJ66" s="37" t="s">
        <v>192</v>
      </c>
      <c r="AK66" s="37" t="s">
        <v>192</v>
      </c>
      <c r="AL66" s="37" t="s">
        <v>192</v>
      </c>
      <c r="AM66" s="37" t="s">
        <v>192</v>
      </c>
      <c r="AN66" s="37" t="s">
        <v>192</v>
      </c>
      <c r="AO66" s="37" t="s">
        <v>192</v>
      </c>
      <c r="AP66" s="37" t="s">
        <v>192</v>
      </c>
    </row>
    <row r="67" spans="1:42" ht="24" x14ac:dyDescent="0.25">
      <c r="A67" s="28">
        <v>0</v>
      </c>
      <c r="B67" s="28">
        <v>0</v>
      </c>
      <c r="C67" s="28">
        <v>0</v>
      </c>
      <c r="D67" s="28">
        <v>0</v>
      </c>
      <c r="E67" s="129">
        <v>0</v>
      </c>
      <c r="F67" s="28">
        <v>0</v>
      </c>
      <c r="G67" s="28">
        <v>0</v>
      </c>
      <c r="H67" s="30">
        <v>0</v>
      </c>
      <c r="I67" s="40"/>
      <c r="J67" s="40"/>
      <c r="K67" s="30">
        <v>0</v>
      </c>
      <c r="L67" s="40"/>
      <c r="M67" s="40"/>
      <c r="N67" s="32">
        <f t="shared" si="0"/>
        <v>0</v>
      </c>
      <c r="O67" s="32">
        <f t="shared" si="0"/>
        <v>0</v>
      </c>
      <c r="P67" s="32">
        <f t="shared" si="0"/>
        <v>0</v>
      </c>
      <c r="Q67" s="40"/>
      <c r="R67" s="40"/>
      <c r="S67" s="32">
        <f t="shared" si="1"/>
        <v>0</v>
      </c>
      <c r="T67" s="33" t="s">
        <v>1372</v>
      </c>
      <c r="U67" s="33" t="s">
        <v>1243</v>
      </c>
      <c r="V67" s="33">
        <v>100</v>
      </c>
      <c r="W67" s="37">
        <v>100</v>
      </c>
      <c r="X67" s="37" t="s">
        <v>945</v>
      </c>
      <c r="Y67" s="37"/>
      <c r="Z67" s="37"/>
      <c r="AA67" s="28">
        <v>360</v>
      </c>
      <c r="AB67" s="37">
        <v>180</v>
      </c>
      <c r="AC67" s="37"/>
      <c r="AD67" s="10" t="s">
        <v>1373</v>
      </c>
      <c r="AE67" s="37" t="s">
        <v>192</v>
      </c>
      <c r="AF67" s="37" t="s">
        <v>192</v>
      </c>
      <c r="AG67" s="37" t="s">
        <v>192</v>
      </c>
      <c r="AH67" s="37" t="s">
        <v>192</v>
      </c>
      <c r="AI67" s="37" t="s">
        <v>192</v>
      </c>
      <c r="AJ67" s="37" t="s">
        <v>192</v>
      </c>
      <c r="AK67" s="37" t="s">
        <v>192</v>
      </c>
      <c r="AL67" s="37" t="s">
        <v>192</v>
      </c>
      <c r="AM67" s="37" t="s">
        <v>192</v>
      </c>
      <c r="AN67" s="37" t="s">
        <v>192</v>
      </c>
      <c r="AO67" s="37" t="s">
        <v>192</v>
      </c>
      <c r="AP67" s="37" t="s">
        <v>192</v>
      </c>
    </row>
    <row r="68" spans="1:42" ht="96" x14ac:dyDescent="0.25">
      <c r="A68" s="28" t="s">
        <v>23</v>
      </c>
      <c r="B68" s="28" t="s">
        <v>1146</v>
      </c>
      <c r="C68" s="28" t="s">
        <v>1147</v>
      </c>
      <c r="D68" s="28">
        <v>212310000</v>
      </c>
      <c r="E68" s="28" t="s">
        <v>1374</v>
      </c>
      <c r="F68" s="28" t="s">
        <v>1375</v>
      </c>
      <c r="G68" s="28" t="s">
        <v>1376</v>
      </c>
      <c r="H68" s="30">
        <v>150000000</v>
      </c>
      <c r="I68" s="40">
        <v>98733218</v>
      </c>
      <c r="J68" s="40"/>
      <c r="K68" s="30">
        <v>0</v>
      </c>
      <c r="L68" s="40"/>
      <c r="M68" s="40"/>
      <c r="N68" s="32">
        <f t="shared" si="0"/>
        <v>150000000</v>
      </c>
      <c r="O68" s="32">
        <f t="shared" si="0"/>
        <v>98733218</v>
      </c>
      <c r="P68" s="32">
        <f t="shared" si="0"/>
        <v>0</v>
      </c>
      <c r="Q68" s="40">
        <v>40920442</v>
      </c>
      <c r="R68" s="40"/>
      <c r="S68" s="32">
        <f t="shared" si="1"/>
        <v>40920442</v>
      </c>
      <c r="T68" s="33">
        <v>0</v>
      </c>
      <c r="U68" s="33">
        <v>0</v>
      </c>
      <c r="V68" s="33">
        <v>0</v>
      </c>
      <c r="W68" s="37"/>
      <c r="X68" s="37"/>
      <c r="Y68" s="37"/>
      <c r="Z68" s="37"/>
      <c r="AA68" s="28">
        <v>0</v>
      </c>
      <c r="AB68" s="37"/>
      <c r="AC68" s="37"/>
      <c r="AD68" s="10" t="s">
        <v>1377</v>
      </c>
      <c r="AE68" s="37">
        <v>0</v>
      </c>
      <c r="AF68" s="37">
        <v>0</v>
      </c>
      <c r="AG68" s="37">
        <v>0</v>
      </c>
      <c r="AH68" s="37">
        <v>0</v>
      </c>
      <c r="AI68" s="37">
        <v>0</v>
      </c>
      <c r="AJ68" s="37">
        <v>0</v>
      </c>
      <c r="AK68" s="37">
        <v>0</v>
      </c>
      <c r="AL68" s="37">
        <v>0</v>
      </c>
      <c r="AM68" s="37">
        <v>0</v>
      </c>
      <c r="AN68" s="37">
        <v>0</v>
      </c>
      <c r="AO68" s="37">
        <v>0</v>
      </c>
      <c r="AP68" s="37">
        <v>0</v>
      </c>
    </row>
    <row r="69" spans="1:42" ht="153" customHeight="1" x14ac:dyDescent="0.25">
      <c r="A69" s="28">
        <v>0</v>
      </c>
      <c r="B69" s="28">
        <v>0</v>
      </c>
      <c r="C69" s="28">
        <v>0</v>
      </c>
      <c r="D69" s="28">
        <v>0</v>
      </c>
      <c r="E69" s="129">
        <v>0</v>
      </c>
      <c r="F69" s="28">
        <v>0</v>
      </c>
      <c r="G69" s="28">
        <v>0</v>
      </c>
      <c r="H69" s="30">
        <v>0</v>
      </c>
      <c r="I69" s="40"/>
      <c r="J69" s="40"/>
      <c r="K69" s="30">
        <v>0</v>
      </c>
      <c r="L69" s="40"/>
      <c r="M69" s="40"/>
      <c r="N69" s="32">
        <f t="shared" si="0"/>
        <v>0</v>
      </c>
      <c r="O69" s="32">
        <f t="shared" si="0"/>
        <v>0</v>
      </c>
      <c r="P69" s="32">
        <f t="shared" si="0"/>
        <v>0</v>
      </c>
      <c r="Q69" s="40"/>
      <c r="R69" s="40"/>
      <c r="S69" s="32">
        <f t="shared" si="1"/>
        <v>0</v>
      </c>
      <c r="T69" s="33" t="s">
        <v>1378</v>
      </c>
      <c r="U69" s="33" t="s">
        <v>152</v>
      </c>
      <c r="V69" s="33">
        <v>500</v>
      </c>
      <c r="W69" s="37">
        <v>500</v>
      </c>
      <c r="X69" s="37" t="s">
        <v>945</v>
      </c>
      <c r="Y69" s="37" t="s">
        <v>1213</v>
      </c>
      <c r="Z69" s="37"/>
      <c r="AA69" s="28">
        <v>150</v>
      </c>
      <c r="AB69" s="37" t="s">
        <v>1213</v>
      </c>
      <c r="AC69" s="37"/>
      <c r="AD69" s="37" t="s">
        <v>1379</v>
      </c>
      <c r="AE69" s="37">
        <v>0</v>
      </c>
      <c r="AF69" s="37">
        <v>0</v>
      </c>
      <c r="AG69" s="37">
        <v>0</v>
      </c>
      <c r="AH69" s="37">
        <v>0</v>
      </c>
      <c r="AI69" s="37">
        <v>0</v>
      </c>
      <c r="AJ69" s="37">
        <v>0</v>
      </c>
      <c r="AK69" s="37" t="s">
        <v>179</v>
      </c>
      <c r="AL69" s="37" t="s">
        <v>179</v>
      </c>
      <c r="AM69" s="37" t="s">
        <v>179</v>
      </c>
      <c r="AN69" s="37" t="s">
        <v>179</v>
      </c>
      <c r="AO69" s="37" t="s">
        <v>179</v>
      </c>
      <c r="AP69" s="37">
        <v>0</v>
      </c>
    </row>
    <row r="70" spans="1:42" ht="103.5" customHeight="1" x14ac:dyDescent="0.25">
      <c r="A70" s="28">
        <v>0</v>
      </c>
      <c r="B70" s="28">
        <v>0</v>
      </c>
      <c r="C70" s="28">
        <v>0</v>
      </c>
      <c r="D70" s="28">
        <v>0</v>
      </c>
      <c r="E70" s="129">
        <v>0</v>
      </c>
      <c r="F70" s="28">
        <v>0</v>
      </c>
      <c r="G70" s="28">
        <v>0</v>
      </c>
      <c r="H70" s="30">
        <v>0</v>
      </c>
      <c r="I70" s="40"/>
      <c r="J70" s="40"/>
      <c r="K70" s="30">
        <v>0</v>
      </c>
      <c r="L70" s="40"/>
      <c r="M70" s="40"/>
      <c r="N70" s="32">
        <f t="shared" si="0"/>
        <v>0</v>
      </c>
      <c r="O70" s="32">
        <f t="shared" si="0"/>
        <v>0</v>
      </c>
      <c r="P70" s="32">
        <f t="shared" si="0"/>
        <v>0</v>
      </c>
      <c r="Q70" s="40"/>
      <c r="R70" s="40"/>
      <c r="S70" s="32">
        <f t="shared" si="1"/>
        <v>0</v>
      </c>
      <c r="T70" s="33" t="s">
        <v>1380</v>
      </c>
      <c r="U70" s="33" t="s">
        <v>152</v>
      </c>
      <c r="V70" s="33">
        <v>1</v>
      </c>
      <c r="W70" s="37">
        <v>1</v>
      </c>
      <c r="X70" s="37" t="s">
        <v>945</v>
      </c>
      <c r="Y70" s="37"/>
      <c r="Z70" s="37"/>
      <c r="AA70" s="28">
        <v>30</v>
      </c>
      <c r="AB70" s="37">
        <v>90</v>
      </c>
      <c r="AC70" s="37"/>
      <c r="AD70" s="37" t="s">
        <v>1381</v>
      </c>
      <c r="AE70" s="37">
        <v>0</v>
      </c>
      <c r="AF70" s="37" t="s">
        <v>179</v>
      </c>
      <c r="AG70" s="37">
        <v>0</v>
      </c>
      <c r="AH70" s="37">
        <v>0</v>
      </c>
      <c r="AI70" s="37">
        <v>0</v>
      </c>
      <c r="AJ70" s="37">
        <v>0</v>
      </c>
      <c r="AK70" s="37">
        <v>0</v>
      </c>
      <c r="AL70" s="37">
        <v>0</v>
      </c>
      <c r="AM70" s="37">
        <v>0</v>
      </c>
      <c r="AN70" s="37">
        <v>0</v>
      </c>
      <c r="AO70" s="37">
        <v>0</v>
      </c>
      <c r="AP70" s="37">
        <v>0</v>
      </c>
    </row>
    <row r="71" spans="1:42" ht="60" x14ac:dyDescent="0.25">
      <c r="A71" s="28">
        <v>0</v>
      </c>
      <c r="B71" s="28">
        <v>0</v>
      </c>
      <c r="C71" s="28">
        <v>0</v>
      </c>
      <c r="D71" s="28">
        <v>0</v>
      </c>
      <c r="E71" s="129">
        <v>0</v>
      </c>
      <c r="F71" s="28">
        <v>0</v>
      </c>
      <c r="G71" s="28">
        <v>0</v>
      </c>
      <c r="H71" s="30">
        <v>0</v>
      </c>
      <c r="I71" s="40"/>
      <c r="J71" s="40"/>
      <c r="K71" s="30">
        <v>0</v>
      </c>
      <c r="L71" s="40"/>
      <c r="M71" s="40"/>
      <c r="N71" s="32">
        <f t="shared" si="0"/>
        <v>0</v>
      </c>
      <c r="O71" s="32">
        <f t="shared" si="0"/>
        <v>0</v>
      </c>
      <c r="P71" s="32">
        <f t="shared" si="0"/>
        <v>0</v>
      </c>
      <c r="Q71" s="40"/>
      <c r="R71" s="40"/>
      <c r="S71" s="32">
        <f t="shared" si="1"/>
        <v>0</v>
      </c>
      <c r="T71" s="33" t="s">
        <v>1382</v>
      </c>
      <c r="U71" s="33" t="s">
        <v>152</v>
      </c>
      <c r="V71" s="33">
        <v>300</v>
      </c>
      <c r="W71" s="37">
        <v>450</v>
      </c>
      <c r="X71" s="37" t="s">
        <v>945</v>
      </c>
      <c r="Y71" s="37" t="s">
        <v>1213</v>
      </c>
      <c r="Z71" s="37" t="s">
        <v>945</v>
      </c>
      <c r="AA71" s="28">
        <v>1</v>
      </c>
      <c r="AB71" s="37"/>
      <c r="AC71" s="37"/>
      <c r="AD71" s="37" t="s">
        <v>1383</v>
      </c>
      <c r="AE71" s="37">
        <v>0</v>
      </c>
      <c r="AF71" s="37">
        <v>0</v>
      </c>
      <c r="AG71" s="37">
        <v>0</v>
      </c>
      <c r="AH71" s="37">
        <v>0</v>
      </c>
      <c r="AI71" s="37">
        <v>0</v>
      </c>
      <c r="AJ71" s="37">
        <v>0</v>
      </c>
      <c r="AK71" s="37">
        <v>0</v>
      </c>
      <c r="AL71" s="37">
        <v>0</v>
      </c>
      <c r="AM71" s="37">
        <v>0</v>
      </c>
      <c r="AN71" s="37">
        <v>0</v>
      </c>
      <c r="AO71" s="37">
        <v>0</v>
      </c>
      <c r="AP71" s="37" t="s">
        <v>179</v>
      </c>
    </row>
    <row r="72" spans="1:42" ht="75.75" customHeight="1" x14ac:dyDescent="0.25">
      <c r="A72" s="28">
        <v>0</v>
      </c>
      <c r="B72" s="28">
        <v>0</v>
      </c>
      <c r="C72" s="28">
        <v>0</v>
      </c>
      <c r="D72" s="28">
        <v>0</v>
      </c>
      <c r="E72" s="129">
        <v>0</v>
      </c>
      <c r="F72" s="28">
        <v>0</v>
      </c>
      <c r="G72" s="28">
        <v>0</v>
      </c>
      <c r="H72" s="30">
        <v>0</v>
      </c>
      <c r="I72" s="40"/>
      <c r="J72" s="40"/>
      <c r="K72" s="30">
        <v>0</v>
      </c>
      <c r="L72" s="40"/>
      <c r="M72" s="40"/>
      <c r="N72" s="32">
        <f t="shared" si="0"/>
        <v>0</v>
      </c>
      <c r="O72" s="32">
        <f t="shared" si="0"/>
        <v>0</v>
      </c>
      <c r="P72" s="32">
        <f t="shared" si="0"/>
        <v>0</v>
      </c>
      <c r="Q72" s="40"/>
      <c r="R72" s="40"/>
      <c r="S72" s="32">
        <f t="shared" si="1"/>
        <v>0</v>
      </c>
      <c r="T72" s="33" t="s">
        <v>1384</v>
      </c>
      <c r="U72" s="33" t="s">
        <v>152</v>
      </c>
      <c r="V72" s="33">
        <v>2</v>
      </c>
      <c r="W72" s="37">
        <v>4</v>
      </c>
      <c r="X72" s="37" t="s">
        <v>945</v>
      </c>
      <c r="Y72" s="37">
        <v>2</v>
      </c>
      <c r="Z72" s="37"/>
      <c r="AA72" s="28">
        <v>210</v>
      </c>
      <c r="AB72" s="10">
        <v>30</v>
      </c>
      <c r="AC72" s="10"/>
      <c r="AD72" s="10" t="s">
        <v>1385</v>
      </c>
      <c r="AE72" s="37" t="s">
        <v>179</v>
      </c>
      <c r="AF72" s="37" t="s">
        <v>179</v>
      </c>
      <c r="AG72" s="37" t="s">
        <v>179</v>
      </c>
      <c r="AH72" s="37" t="s">
        <v>179</v>
      </c>
      <c r="AI72" s="37" t="s">
        <v>179</v>
      </c>
      <c r="AJ72" s="37" t="s">
        <v>179</v>
      </c>
      <c r="AK72" s="37" t="s">
        <v>179</v>
      </c>
      <c r="AL72" s="37">
        <v>0</v>
      </c>
      <c r="AM72" s="37">
        <v>0</v>
      </c>
      <c r="AN72" s="37">
        <v>0</v>
      </c>
      <c r="AO72" s="37">
        <v>0</v>
      </c>
      <c r="AP72" s="37">
        <v>0</v>
      </c>
    </row>
    <row r="73" spans="1:42" ht="96" x14ac:dyDescent="0.25">
      <c r="A73" s="28" t="s">
        <v>23</v>
      </c>
      <c r="B73" s="28" t="s">
        <v>1146</v>
      </c>
      <c r="C73" s="28" t="s">
        <v>1147</v>
      </c>
      <c r="D73" s="28">
        <v>212310000</v>
      </c>
      <c r="E73" s="28" t="s">
        <v>1386</v>
      </c>
      <c r="F73" s="28" t="s">
        <v>1387</v>
      </c>
      <c r="G73" s="28" t="s">
        <v>1388</v>
      </c>
      <c r="H73" s="30">
        <v>150000000</v>
      </c>
      <c r="I73" s="40">
        <v>150000000</v>
      </c>
      <c r="J73" s="40"/>
      <c r="K73" s="30">
        <v>0</v>
      </c>
      <c r="L73" s="40"/>
      <c r="M73" s="40"/>
      <c r="N73" s="32">
        <f t="shared" si="0"/>
        <v>150000000</v>
      </c>
      <c r="O73" s="32">
        <f t="shared" si="0"/>
        <v>150000000</v>
      </c>
      <c r="P73" s="32">
        <f t="shared" si="0"/>
        <v>0</v>
      </c>
      <c r="Q73" s="40">
        <v>149976168</v>
      </c>
      <c r="R73" s="40"/>
      <c r="S73" s="32">
        <f t="shared" si="1"/>
        <v>149976168</v>
      </c>
      <c r="T73" s="33">
        <v>0</v>
      </c>
      <c r="U73" s="33">
        <v>0</v>
      </c>
      <c r="V73" s="33">
        <v>0</v>
      </c>
      <c r="W73" s="37"/>
      <c r="X73" s="37"/>
      <c r="Y73" s="37"/>
      <c r="Z73" s="37"/>
      <c r="AA73" s="28">
        <v>0</v>
      </c>
      <c r="AB73" s="37"/>
      <c r="AC73" s="37"/>
      <c r="AD73" s="37"/>
      <c r="AE73" s="37">
        <v>0</v>
      </c>
      <c r="AF73" s="37">
        <v>0</v>
      </c>
      <c r="AG73" s="37">
        <v>0</v>
      </c>
      <c r="AH73" s="37">
        <v>0</v>
      </c>
      <c r="AI73" s="37">
        <v>0</v>
      </c>
      <c r="AJ73" s="37">
        <v>0</v>
      </c>
      <c r="AK73" s="37">
        <v>0</v>
      </c>
      <c r="AL73" s="37">
        <v>0</v>
      </c>
      <c r="AM73" s="37">
        <v>0</v>
      </c>
      <c r="AN73" s="37">
        <v>0</v>
      </c>
      <c r="AO73" s="37">
        <v>0</v>
      </c>
      <c r="AP73" s="37">
        <v>0</v>
      </c>
    </row>
    <row r="74" spans="1:42" ht="96" x14ac:dyDescent="0.25">
      <c r="A74" s="28">
        <v>0</v>
      </c>
      <c r="B74" s="28">
        <v>0</v>
      </c>
      <c r="C74" s="28">
        <v>0</v>
      </c>
      <c r="D74" s="28">
        <v>0</v>
      </c>
      <c r="E74" s="129">
        <v>0</v>
      </c>
      <c r="F74" s="28">
        <v>0</v>
      </c>
      <c r="G74" s="28">
        <v>0</v>
      </c>
      <c r="H74" s="30">
        <v>0</v>
      </c>
      <c r="I74" s="40"/>
      <c r="J74" s="40"/>
      <c r="K74" s="30">
        <v>0</v>
      </c>
      <c r="L74" s="40"/>
      <c r="M74" s="40"/>
      <c r="N74" s="32">
        <f t="shared" ref="N74:P96" si="2">H74+K74</f>
        <v>0</v>
      </c>
      <c r="O74" s="32">
        <f t="shared" si="2"/>
        <v>0</v>
      </c>
      <c r="P74" s="32">
        <f t="shared" si="2"/>
        <v>0</v>
      </c>
      <c r="Q74" s="40"/>
      <c r="R74" s="40"/>
      <c r="S74" s="32">
        <f t="shared" ref="S74:S96" si="3">Q74+R74</f>
        <v>0</v>
      </c>
      <c r="T74" s="33" t="s">
        <v>1389</v>
      </c>
      <c r="U74" s="33" t="s">
        <v>152</v>
      </c>
      <c r="V74" s="33">
        <v>1</v>
      </c>
      <c r="W74" s="37">
        <v>1</v>
      </c>
      <c r="X74" s="37" t="s">
        <v>945</v>
      </c>
      <c r="Y74" s="37" t="s">
        <v>1390</v>
      </c>
      <c r="Z74" s="37"/>
      <c r="AA74" s="28">
        <v>180</v>
      </c>
      <c r="AB74" s="36">
        <v>120</v>
      </c>
      <c r="AC74" s="37"/>
      <c r="AD74" s="10" t="s">
        <v>1391</v>
      </c>
      <c r="AE74" s="37">
        <v>0</v>
      </c>
      <c r="AF74" s="37">
        <v>0</v>
      </c>
      <c r="AG74" s="37" t="s">
        <v>179</v>
      </c>
      <c r="AH74" s="37" t="s">
        <v>179</v>
      </c>
      <c r="AI74" s="37" t="s">
        <v>179</v>
      </c>
      <c r="AJ74" s="37" t="s">
        <v>179</v>
      </c>
      <c r="AK74" s="37" t="s">
        <v>179</v>
      </c>
      <c r="AL74" s="37" t="s">
        <v>179</v>
      </c>
      <c r="AM74" s="37">
        <v>0</v>
      </c>
      <c r="AN74" s="37">
        <v>0</v>
      </c>
      <c r="AO74" s="37">
        <v>0</v>
      </c>
      <c r="AP74" s="37">
        <v>0</v>
      </c>
    </row>
    <row r="75" spans="1:42" ht="60" x14ac:dyDescent="0.25">
      <c r="A75" s="28">
        <v>0</v>
      </c>
      <c r="B75" s="28">
        <v>0</v>
      </c>
      <c r="C75" s="28">
        <v>0</v>
      </c>
      <c r="D75" s="28">
        <v>0</v>
      </c>
      <c r="E75" s="129">
        <v>0</v>
      </c>
      <c r="F75" s="28">
        <v>0</v>
      </c>
      <c r="G75" s="28">
        <v>0</v>
      </c>
      <c r="H75" s="30">
        <v>0</v>
      </c>
      <c r="I75" s="40"/>
      <c r="J75" s="40"/>
      <c r="K75" s="30">
        <v>0</v>
      </c>
      <c r="L75" s="40"/>
      <c r="M75" s="40"/>
      <c r="N75" s="32">
        <f t="shared" si="2"/>
        <v>0</v>
      </c>
      <c r="O75" s="32">
        <f t="shared" si="2"/>
        <v>0</v>
      </c>
      <c r="P75" s="32">
        <f t="shared" si="2"/>
        <v>0</v>
      </c>
      <c r="Q75" s="40"/>
      <c r="R75" s="40"/>
      <c r="S75" s="32">
        <f t="shared" si="3"/>
        <v>0</v>
      </c>
      <c r="T75" s="33" t="s">
        <v>1392</v>
      </c>
      <c r="U75" s="33" t="s">
        <v>152</v>
      </c>
      <c r="V75" s="33">
        <v>1</v>
      </c>
      <c r="W75" s="37">
        <v>1</v>
      </c>
      <c r="X75" s="37" t="s">
        <v>945</v>
      </c>
      <c r="Y75" s="37"/>
      <c r="Z75" s="37"/>
      <c r="AA75" s="28">
        <v>180</v>
      </c>
      <c r="AB75" s="37"/>
      <c r="AC75" s="37"/>
      <c r="AD75" s="10"/>
      <c r="AE75" s="37">
        <v>0</v>
      </c>
      <c r="AF75" s="37">
        <v>0</v>
      </c>
      <c r="AG75" s="37">
        <v>0</v>
      </c>
      <c r="AH75" s="37">
        <v>0</v>
      </c>
      <c r="AI75" s="37">
        <v>0</v>
      </c>
      <c r="AJ75" s="37">
        <v>0</v>
      </c>
      <c r="AK75" s="37" t="s">
        <v>179</v>
      </c>
      <c r="AL75" s="37" t="s">
        <v>179</v>
      </c>
      <c r="AM75" s="37" t="s">
        <v>179</v>
      </c>
      <c r="AN75" s="37" t="s">
        <v>179</v>
      </c>
      <c r="AO75" s="37" t="s">
        <v>179</v>
      </c>
      <c r="AP75" s="37" t="s">
        <v>179</v>
      </c>
    </row>
    <row r="76" spans="1:42" ht="96" x14ac:dyDescent="0.25">
      <c r="A76" s="28" t="s">
        <v>23</v>
      </c>
      <c r="B76" s="28" t="s">
        <v>1146</v>
      </c>
      <c r="C76" s="28" t="s">
        <v>1147</v>
      </c>
      <c r="D76" s="28">
        <v>212310000</v>
      </c>
      <c r="E76" s="28" t="s">
        <v>1393</v>
      </c>
      <c r="F76" s="28" t="s">
        <v>1394</v>
      </c>
      <c r="G76" s="28" t="s">
        <v>1395</v>
      </c>
      <c r="H76" s="30">
        <v>100000000</v>
      </c>
      <c r="I76" s="40">
        <v>78028949</v>
      </c>
      <c r="J76" s="40"/>
      <c r="K76" s="30">
        <v>0</v>
      </c>
      <c r="L76" s="40"/>
      <c r="M76" s="40"/>
      <c r="N76" s="32">
        <f t="shared" si="2"/>
        <v>100000000</v>
      </c>
      <c r="O76" s="32">
        <f t="shared" si="2"/>
        <v>78028949</v>
      </c>
      <c r="P76" s="32">
        <f t="shared" si="2"/>
        <v>0</v>
      </c>
      <c r="Q76" s="40">
        <v>14876050</v>
      </c>
      <c r="R76" s="40"/>
      <c r="S76" s="32">
        <f t="shared" si="3"/>
        <v>14876050</v>
      </c>
      <c r="T76" s="33">
        <v>0</v>
      </c>
      <c r="U76" s="33">
        <v>0</v>
      </c>
      <c r="V76" s="33">
        <v>0</v>
      </c>
      <c r="W76" s="37"/>
      <c r="X76" s="37"/>
      <c r="Y76" s="37"/>
      <c r="Z76" s="37"/>
      <c r="AA76" s="28">
        <v>0</v>
      </c>
      <c r="AB76" s="37"/>
      <c r="AC76" s="37"/>
      <c r="AD76" s="10" t="s">
        <v>1396</v>
      </c>
      <c r="AE76" s="37">
        <v>0</v>
      </c>
      <c r="AF76" s="37">
        <v>0</v>
      </c>
      <c r="AG76" s="37">
        <v>0</v>
      </c>
      <c r="AH76" s="37">
        <v>0</v>
      </c>
      <c r="AI76" s="37">
        <v>0</v>
      </c>
      <c r="AJ76" s="37">
        <v>0</v>
      </c>
      <c r="AK76" s="37">
        <v>0</v>
      </c>
      <c r="AL76" s="37">
        <v>0</v>
      </c>
      <c r="AM76" s="37">
        <v>0</v>
      </c>
      <c r="AN76" s="37">
        <v>0</v>
      </c>
      <c r="AO76" s="37">
        <v>0</v>
      </c>
      <c r="AP76" s="37">
        <v>0</v>
      </c>
    </row>
    <row r="77" spans="1:42" ht="60" x14ac:dyDescent="0.25">
      <c r="A77" s="28">
        <v>0</v>
      </c>
      <c r="B77" s="28">
        <v>0</v>
      </c>
      <c r="C77" s="28">
        <v>0</v>
      </c>
      <c r="D77" s="28">
        <v>0</v>
      </c>
      <c r="E77" s="129">
        <v>0</v>
      </c>
      <c r="F77" s="28">
        <v>0</v>
      </c>
      <c r="G77" s="28">
        <v>0</v>
      </c>
      <c r="H77" s="30">
        <v>0</v>
      </c>
      <c r="I77" s="40"/>
      <c r="J77" s="40"/>
      <c r="K77" s="30">
        <v>0</v>
      </c>
      <c r="L77" s="40"/>
      <c r="M77" s="40"/>
      <c r="N77" s="32">
        <f t="shared" si="2"/>
        <v>0</v>
      </c>
      <c r="O77" s="32">
        <f t="shared" si="2"/>
        <v>0</v>
      </c>
      <c r="P77" s="32">
        <f t="shared" si="2"/>
        <v>0</v>
      </c>
      <c r="Q77" s="40"/>
      <c r="R77" s="40"/>
      <c r="S77" s="32">
        <f t="shared" si="3"/>
        <v>0</v>
      </c>
      <c r="T77" s="33" t="s">
        <v>1397</v>
      </c>
      <c r="U77" s="33" t="s">
        <v>152</v>
      </c>
      <c r="V77" s="33">
        <v>1</v>
      </c>
      <c r="W77" s="37">
        <v>1</v>
      </c>
      <c r="X77" s="37" t="s">
        <v>945</v>
      </c>
      <c r="Y77" s="37" t="s">
        <v>1398</v>
      </c>
      <c r="Z77" s="37"/>
      <c r="AA77" s="28">
        <v>180</v>
      </c>
      <c r="AB77" s="37">
        <v>180</v>
      </c>
      <c r="AC77" s="37"/>
      <c r="AD77" s="10" t="s">
        <v>1399</v>
      </c>
      <c r="AE77" s="37">
        <v>0</v>
      </c>
      <c r="AF77" s="37">
        <v>0</v>
      </c>
      <c r="AG77" s="37" t="s">
        <v>179</v>
      </c>
      <c r="AH77" s="37" t="s">
        <v>179</v>
      </c>
      <c r="AI77" s="37" t="s">
        <v>179</v>
      </c>
      <c r="AJ77" s="37" t="s">
        <v>179</v>
      </c>
      <c r="AK77" s="37" t="s">
        <v>179</v>
      </c>
      <c r="AL77" s="37" t="s">
        <v>179</v>
      </c>
      <c r="AM77" s="37">
        <v>0</v>
      </c>
      <c r="AN77" s="37">
        <v>0</v>
      </c>
      <c r="AO77" s="37">
        <v>0</v>
      </c>
      <c r="AP77" s="37">
        <v>0</v>
      </c>
    </row>
    <row r="78" spans="1:42" ht="48" x14ac:dyDescent="0.25">
      <c r="A78" s="28">
        <v>0</v>
      </c>
      <c r="B78" s="28">
        <v>0</v>
      </c>
      <c r="C78" s="28">
        <v>0</v>
      </c>
      <c r="D78" s="28">
        <v>0</v>
      </c>
      <c r="E78" s="129">
        <v>0</v>
      </c>
      <c r="F78" s="28">
        <v>0</v>
      </c>
      <c r="G78" s="28">
        <v>0</v>
      </c>
      <c r="H78" s="30">
        <v>0</v>
      </c>
      <c r="I78" s="40"/>
      <c r="J78" s="40"/>
      <c r="K78" s="30">
        <v>0</v>
      </c>
      <c r="L78" s="40"/>
      <c r="M78" s="40"/>
      <c r="N78" s="32">
        <f t="shared" si="2"/>
        <v>0</v>
      </c>
      <c r="O78" s="32">
        <f t="shared" si="2"/>
        <v>0</v>
      </c>
      <c r="P78" s="32">
        <f t="shared" si="2"/>
        <v>0</v>
      </c>
      <c r="Q78" s="40"/>
      <c r="R78" s="40"/>
      <c r="S78" s="32">
        <f t="shared" si="3"/>
        <v>0</v>
      </c>
      <c r="T78" s="33" t="s">
        <v>1400</v>
      </c>
      <c r="U78" s="33" t="s">
        <v>152</v>
      </c>
      <c r="V78" s="33">
        <v>1</v>
      </c>
      <c r="W78" s="37">
        <v>1</v>
      </c>
      <c r="X78" s="37"/>
      <c r="Y78" s="37">
        <v>0</v>
      </c>
      <c r="Z78" s="37"/>
      <c r="AA78" s="28">
        <v>174</v>
      </c>
      <c r="AB78" s="37"/>
      <c r="AC78" s="37"/>
      <c r="AD78" s="10" t="s">
        <v>1401</v>
      </c>
      <c r="AE78" s="37" t="s">
        <v>179</v>
      </c>
      <c r="AF78" s="37" t="s">
        <v>179</v>
      </c>
      <c r="AG78" s="37" t="s">
        <v>179</v>
      </c>
      <c r="AH78" s="37" t="s">
        <v>179</v>
      </c>
      <c r="AI78" s="37" t="s">
        <v>179</v>
      </c>
      <c r="AJ78" s="37" t="s">
        <v>179</v>
      </c>
      <c r="AK78" s="37">
        <v>0</v>
      </c>
      <c r="AL78" s="37">
        <v>0</v>
      </c>
      <c r="AM78" s="37">
        <v>0</v>
      </c>
      <c r="AN78" s="37">
        <v>0</v>
      </c>
      <c r="AO78" s="37">
        <v>0</v>
      </c>
      <c r="AP78" s="37">
        <v>0</v>
      </c>
    </row>
    <row r="79" spans="1:42" ht="84" x14ac:dyDescent="0.25">
      <c r="A79" s="28" t="s">
        <v>23</v>
      </c>
      <c r="B79" s="28" t="s">
        <v>1146</v>
      </c>
      <c r="C79" s="28" t="s">
        <v>1147</v>
      </c>
      <c r="D79" s="28">
        <v>212320000</v>
      </c>
      <c r="E79" s="28" t="s">
        <v>1402</v>
      </c>
      <c r="F79" s="28" t="s">
        <v>1403</v>
      </c>
      <c r="G79" s="28" t="s">
        <v>1404</v>
      </c>
      <c r="H79" s="30">
        <v>200000000</v>
      </c>
      <c r="I79" s="40">
        <v>199783045</v>
      </c>
      <c r="J79" s="40"/>
      <c r="K79" s="30">
        <v>0</v>
      </c>
      <c r="L79" s="40"/>
      <c r="M79" s="40"/>
      <c r="N79" s="32">
        <f t="shared" si="2"/>
        <v>200000000</v>
      </c>
      <c r="O79" s="32">
        <f t="shared" si="2"/>
        <v>199783045</v>
      </c>
      <c r="P79" s="32">
        <f t="shared" si="2"/>
        <v>0</v>
      </c>
      <c r="Q79" s="40">
        <v>50048268</v>
      </c>
      <c r="R79" s="40"/>
      <c r="S79" s="32">
        <f t="shared" si="3"/>
        <v>50048268</v>
      </c>
      <c r="T79" s="33">
        <v>0</v>
      </c>
      <c r="U79" s="33">
        <v>0</v>
      </c>
      <c r="V79" s="33">
        <v>0</v>
      </c>
      <c r="W79" s="37"/>
      <c r="X79" s="37"/>
      <c r="Y79" s="37"/>
      <c r="Z79" s="37"/>
      <c r="AA79" s="28">
        <v>0</v>
      </c>
      <c r="AB79" s="37"/>
      <c r="AC79" s="37"/>
      <c r="AD79" s="37"/>
      <c r="AE79" s="37">
        <v>0</v>
      </c>
      <c r="AF79" s="37">
        <v>0</v>
      </c>
      <c r="AG79" s="37">
        <v>0</v>
      </c>
      <c r="AH79" s="37">
        <v>0</v>
      </c>
      <c r="AI79" s="37">
        <v>0</v>
      </c>
      <c r="AJ79" s="37">
        <v>0</v>
      </c>
      <c r="AK79" s="37">
        <v>0</v>
      </c>
      <c r="AL79" s="37">
        <v>0</v>
      </c>
      <c r="AM79" s="37">
        <v>0</v>
      </c>
      <c r="AN79" s="37">
        <v>0</v>
      </c>
      <c r="AO79" s="37">
        <v>0</v>
      </c>
      <c r="AP79" s="37">
        <v>0</v>
      </c>
    </row>
    <row r="80" spans="1:42" ht="84" x14ac:dyDescent="0.25">
      <c r="A80" s="28">
        <v>0</v>
      </c>
      <c r="B80" s="28">
        <v>0</v>
      </c>
      <c r="C80" s="28">
        <v>0</v>
      </c>
      <c r="D80" s="28">
        <v>0</v>
      </c>
      <c r="E80" s="129">
        <v>0</v>
      </c>
      <c r="F80" s="28">
        <v>0</v>
      </c>
      <c r="G80" s="28">
        <v>0</v>
      </c>
      <c r="H80" s="30">
        <v>0</v>
      </c>
      <c r="I80" s="40"/>
      <c r="J80" s="40"/>
      <c r="K80" s="30">
        <v>0</v>
      </c>
      <c r="L80" s="40"/>
      <c r="M80" s="40"/>
      <c r="N80" s="32">
        <f t="shared" si="2"/>
        <v>0</v>
      </c>
      <c r="O80" s="32">
        <f t="shared" si="2"/>
        <v>0</v>
      </c>
      <c r="P80" s="32">
        <f t="shared" si="2"/>
        <v>0</v>
      </c>
      <c r="Q80" s="40"/>
      <c r="R80" s="40"/>
      <c r="S80" s="32">
        <f t="shared" si="3"/>
        <v>0</v>
      </c>
      <c r="T80" s="33" t="s">
        <v>1405</v>
      </c>
      <c r="U80" s="33" t="s">
        <v>152</v>
      </c>
      <c r="V80" s="33">
        <v>1</v>
      </c>
      <c r="W80" s="37">
        <v>1</v>
      </c>
      <c r="X80" s="37"/>
      <c r="Y80" s="10" t="s">
        <v>1406</v>
      </c>
      <c r="Z80" s="37"/>
      <c r="AA80" s="28">
        <v>180</v>
      </c>
      <c r="AB80" s="37">
        <v>120</v>
      </c>
      <c r="AC80" s="37"/>
      <c r="AD80" s="10" t="s">
        <v>1407</v>
      </c>
      <c r="AE80" s="37">
        <v>0</v>
      </c>
      <c r="AF80" s="37">
        <v>0</v>
      </c>
      <c r="AG80" s="37" t="s">
        <v>179</v>
      </c>
      <c r="AH80" s="37" t="s">
        <v>179</v>
      </c>
      <c r="AI80" s="37" t="s">
        <v>179</v>
      </c>
      <c r="AJ80" s="37" t="s">
        <v>179</v>
      </c>
      <c r="AK80" s="37" t="s">
        <v>179</v>
      </c>
      <c r="AL80" s="37" t="s">
        <v>179</v>
      </c>
      <c r="AM80" s="37">
        <v>0</v>
      </c>
      <c r="AN80" s="37">
        <v>0</v>
      </c>
      <c r="AO80" s="37">
        <v>0</v>
      </c>
      <c r="AP80" s="37">
        <v>0</v>
      </c>
    </row>
    <row r="81" spans="1:42" ht="36" x14ac:dyDescent="0.25">
      <c r="A81" s="28">
        <v>0</v>
      </c>
      <c r="B81" s="28">
        <v>0</v>
      </c>
      <c r="C81" s="28">
        <v>0</v>
      </c>
      <c r="D81" s="28">
        <v>0</v>
      </c>
      <c r="E81" s="129">
        <v>0</v>
      </c>
      <c r="F81" s="28">
        <v>0</v>
      </c>
      <c r="G81" s="28">
        <v>0</v>
      </c>
      <c r="H81" s="30">
        <v>0</v>
      </c>
      <c r="I81" s="40"/>
      <c r="J81" s="40"/>
      <c r="K81" s="30">
        <v>0</v>
      </c>
      <c r="L81" s="40"/>
      <c r="M81" s="40"/>
      <c r="N81" s="32">
        <f t="shared" si="2"/>
        <v>0</v>
      </c>
      <c r="O81" s="32">
        <f t="shared" si="2"/>
        <v>0</v>
      </c>
      <c r="P81" s="32">
        <f t="shared" si="2"/>
        <v>0</v>
      </c>
      <c r="Q81" s="40"/>
      <c r="R81" s="40"/>
      <c r="S81" s="32">
        <f t="shared" si="3"/>
        <v>0</v>
      </c>
      <c r="T81" s="33" t="s">
        <v>1408</v>
      </c>
      <c r="U81" s="33" t="s">
        <v>152</v>
      </c>
      <c r="V81" s="33">
        <v>1</v>
      </c>
      <c r="W81" s="37">
        <v>1</v>
      </c>
      <c r="X81" s="37"/>
      <c r="Y81" s="37">
        <v>1</v>
      </c>
      <c r="Z81" s="37"/>
      <c r="AA81" s="28">
        <v>210</v>
      </c>
      <c r="AB81" s="37">
        <v>180</v>
      </c>
      <c r="AC81" s="37"/>
      <c r="AD81" s="10" t="s">
        <v>1409</v>
      </c>
      <c r="AE81" s="37">
        <v>0</v>
      </c>
      <c r="AF81" s="37" t="s">
        <v>179</v>
      </c>
      <c r="AG81" s="37" t="s">
        <v>179</v>
      </c>
      <c r="AH81" s="37" t="s">
        <v>179</v>
      </c>
      <c r="AI81" s="37" t="s">
        <v>179</v>
      </c>
      <c r="AJ81" s="37" t="s">
        <v>179</v>
      </c>
      <c r="AK81" s="37" t="s">
        <v>179</v>
      </c>
      <c r="AL81" s="37" t="s">
        <v>179</v>
      </c>
      <c r="AM81" s="37">
        <v>0</v>
      </c>
      <c r="AN81" s="37">
        <v>0</v>
      </c>
      <c r="AO81" s="37">
        <v>0</v>
      </c>
      <c r="AP81" s="37">
        <v>0</v>
      </c>
    </row>
    <row r="82" spans="1:42" ht="48" x14ac:dyDescent="0.25">
      <c r="A82" s="28">
        <v>0</v>
      </c>
      <c r="B82" s="28">
        <v>0</v>
      </c>
      <c r="C82" s="28">
        <v>0</v>
      </c>
      <c r="D82" s="28">
        <v>0</v>
      </c>
      <c r="E82" s="129">
        <v>0</v>
      </c>
      <c r="F82" s="28">
        <v>0</v>
      </c>
      <c r="G82" s="28">
        <v>0</v>
      </c>
      <c r="H82" s="30">
        <v>0</v>
      </c>
      <c r="I82" s="40"/>
      <c r="J82" s="40"/>
      <c r="K82" s="30">
        <v>0</v>
      </c>
      <c r="L82" s="40"/>
      <c r="M82" s="40"/>
      <c r="N82" s="32">
        <f t="shared" si="2"/>
        <v>0</v>
      </c>
      <c r="O82" s="32">
        <f t="shared" si="2"/>
        <v>0</v>
      </c>
      <c r="P82" s="32">
        <f t="shared" si="2"/>
        <v>0</v>
      </c>
      <c r="Q82" s="40"/>
      <c r="R82" s="40"/>
      <c r="S82" s="32">
        <f t="shared" si="3"/>
        <v>0</v>
      </c>
      <c r="T82" s="33" t="s">
        <v>1410</v>
      </c>
      <c r="U82" s="33" t="s">
        <v>152</v>
      </c>
      <c r="V82" s="33">
        <v>1</v>
      </c>
      <c r="W82" s="37">
        <v>1</v>
      </c>
      <c r="X82" s="37" t="s">
        <v>945</v>
      </c>
      <c r="Y82" s="37" t="s">
        <v>1411</v>
      </c>
      <c r="Z82" s="37"/>
      <c r="AA82" s="35">
        <v>30</v>
      </c>
      <c r="AB82" s="37">
        <v>180</v>
      </c>
      <c r="AC82" s="37"/>
      <c r="AD82" s="10" t="s">
        <v>1412</v>
      </c>
      <c r="AE82" s="37" t="s">
        <v>179</v>
      </c>
      <c r="AF82" s="37">
        <v>0</v>
      </c>
      <c r="AG82" s="37">
        <v>0</v>
      </c>
      <c r="AH82" s="37">
        <v>0</v>
      </c>
      <c r="AI82" s="37">
        <v>0</v>
      </c>
      <c r="AJ82" s="37">
        <v>0</v>
      </c>
      <c r="AK82" s="37">
        <v>0</v>
      </c>
      <c r="AL82" s="37">
        <v>0</v>
      </c>
      <c r="AM82" s="37">
        <v>0</v>
      </c>
      <c r="AN82" s="37">
        <v>0</v>
      </c>
      <c r="AO82" s="37">
        <v>0</v>
      </c>
      <c r="AP82" s="37">
        <v>0</v>
      </c>
    </row>
    <row r="83" spans="1:42" ht="62.25" customHeight="1" x14ac:dyDescent="0.25">
      <c r="A83" s="28">
        <v>0</v>
      </c>
      <c r="B83" s="28">
        <v>0</v>
      </c>
      <c r="C83" s="28">
        <v>0</v>
      </c>
      <c r="D83" s="28">
        <v>0</v>
      </c>
      <c r="E83" s="129">
        <v>0</v>
      </c>
      <c r="F83" s="28">
        <v>0</v>
      </c>
      <c r="G83" s="28">
        <v>0</v>
      </c>
      <c r="H83" s="30">
        <v>0</v>
      </c>
      <c r="I83" s="40"/>
      <c r="J83" s="40"/>
      <c r="K83" s="30">
        <v>0</v>
      </c>
      <c r="L83" s="40"/>
      <c r="M83" s="40"/>
      <c r="N83" s="32">
        <f t="shared" si="2"/>
        <v>0</v>
      </c>
      <c r="O83" s="32">
        <f t="shared" si="2"/>
        <v>0</v>
      </c>
      <c r="P83" s="32">
        <f t="shared" si="2"/>
        <v>0</v>
      </c>
      <c r="Q83" s="40"/>
      <c r="R83" s="40"/>
      <c r="S83" s="32">
        <f t="shared" si="3"/>
        <v>0</v>
      </c>
      <c r="T83" s="33" t="s">
        <v>1413</v>
      </c>
      <c r="U83" s="33" t="s">
        <v>152</v>
      </c>
      <c r="V83" s="33">
        <v>1</v>
      </c>
      <c r="W83" s="37">
        <v>1</v>
      </c>
      <c r="X83" s="37"/>
      <c r="Y83" s="37">
        <v>1</v>
      </c>
      <c r="Z83" s="37"/>
      <c r="AA83" s="35">
        <v>30</v>
      </c>
      <c r="AB83" s="37">
        <v>120</v>
      </c>
      <c r="AC83" s="37"/>
      <c r="AD83" s="10" t="s">
        <v>1414</v>
      </c>
      <c r="AE83" s="37" t="s">
        <v>179</v>
      </c>
      <c r="AF83" s="37">
        <v>0</v>
      </c>
      <c r="AG83" s="37">
        <v>0</v>
      </c>
      <c r="AH83" s="37">
        <v>0</v>
      </c>
      <c r="AI83" s="37">
        <v>0</v>
      </c>
      <c r="AJ83" s="37">
        <v>0</v>
      </c>
      <c r="AK83" s="37">
        <v>0</v>
      </c>
      <c r="AL83" s="37">
        <v>0</v>
      </c>
      <c r="AM83" s="37">
        <v>0</v>
      </c>
      <c r="AN83" s="37">
        <v>0</v>
      </c>
      <c r="AO83" s="37">
        <v>0</v>
      </c>
      <c r="AP83" s="37">
        <v>0</v>
      </c>
    </row>
    <row r="84" spans="1:42" ht="36" x14ac:dyDescent="0.25">
      <c r="A84" s="28">
        <v>0</v>
      </c>
      <c r="B84" s="28">
        <v>0</v>
      </c>
      <c r="C84" s="28">
        <v>0</v>
      </c>
      <c r="D84" s="28">
        <v>0</v>
      </c>
      <c r="E84" s="129">
        <v>0</v>
      </c>
      <c r="F84" s="28">
        <v>0</v>
      </c>
      <c r="G84" s="28">
        <v>0</v>
      </c>
      <c r="H84" s="30">
        <v>0</v>
      </c>
      <c r="I84" s="40"/>
      <c r="J84" s="40"/>
      <c r="K84" s="30">
        <v>0</v>
      </c>
      <c r="L84" s="40"/>
      <c r="M84" s="40"/>
      <c r="N84" s="32">
        <f t="shared" si="2"/>
        <v>0</v>
      </c>
      <c r="O84" s="32">
        <f t="shared" si="2"/>
        <v>0</v>
      </c>
      <c r="P84" s="32">
        <f t="shared" si="2"/>
        <v>0</v>
      </c>
      <c r="Q84" s="40"/>
      <c r="R84" s="40"/>
      <c r="S84" s="32">
        <f t="shared" si="3"/>
        <v>0</v>
      </c>
      <c r="T84" s="33" t="s">
        <v>1415</v>
      </c>
      <c r="U84" s="33" t="s">
        <v>152</v>
      </c>
      <c r="V84" s="33">
        <v>1</v>
      </c>
      <c r="W84" s="37">
        <v>1</v>
      </c>
      <c r="X84" s="37"/>
      <c r="Y84" s="37">
        <v>1</v>
      </c>
      <c r="Z84" s="37"/>
      <c r="AA84" s="28">
        <v>120</v>
      </c>
      <c r="AB84" s="37">
        <v>120</v>
      </c>
      <c r="AC84" s="37"/>
      <c r="AD84" s="10" t="s">
        <v>1416</v>
      </c>
      <c r="AE84" s="37">
        <v>0</v>
      </c>
      <c r="AF84" s="37" t="s">
        <v>179</v>
      </c>
      <c r="AG84" s="37" t="s">
        <v>179</v>
      </c>
      <c r="AH84" s="37" t="s">
        <v>179</v>
      </c>
      <c r="AI84" s="37" t="s">
        <v>179</v>
      </c>
      <c r="AJ84" s="37">
        <v>0</v>
      </c>
      <c r="AK84" s="37">
        <v>0</v>
      </c>
      <c r="AL84" s="37">
        <v>0</v>
      </c>
      <c r="AM84" s="37">
        <v>0</v>
      </c>
      <c r="AN84" s="37">
        <v>0</v>
      </c>
      <c r="AO84" s="37">
        <v>0</v>
      </c>
      <c r="AP84" s="37">
        <v>0</v>
      </c>
    </row>
    <row r="85" spans="1:42" ht="60" x14ac:dyDescent="0.25">
      <c r="A85" s="28">
        <v>0</v>
      </c>
      <c r="B85" s="28">
        <v>0</v>
      </c>
      <c r="C85" s="28">
        <v>0</v>
      </c>
      <c r="D85" s="28">
        <v>0</v>
      </c>
      <c r="E85" s="129">
        <v>0</v>
      </c>
      <c r="F85" s="28">
        <v>0</v>
      </c>
      <c r="G85" s="28">
        <v>0</v>
      </c>
      <c r="H85" s="30">
        <v>0</v>
      </c>
      <c r="I85" s="40"/>
      <c r="J85" s="40"/>
      <c r="K85" s="30">
        <v>0</v>
      </c>
      <c r="L85" s="40"/>
      <c r="M85" s="40"/>
      <c r="N85" s="32">
        <f t="shared" si="2"/>
        <v>0</v>
      </c>
      <c r="O85" s="32">
        <f t="shared" si="2"/>
        <v>0</v>
      </c>
      <c r="P85" s="32">
        <f t="shared" si="2"/>
        <v>0</v>
      </c>
      <c r="Q85" s="40"/>
      <c r="R85" s="40"/>
      <c r="S85" s="32">
        <f t="shared" si="3"/>
        <v>0</v>
      </c>
      <c r="T85" s="33" t="s">
        <v>1417</v>
      </c>
      <c r="U85" s="33" t="s">
        <v>152</v>
      </c>
      <c r="V85" s="33">
        <v>1</v>
      </c>
      <c r="W85" s="37">
        <v>1</v>
      </c>
      <c r="X85" s="37"/>
      <c r="Y85" s="37">
        <v>1</v>
      </c>
      <c r="Z85" s="37"/>
      <c r="AA85" s="28">
        <v>15</v>
      </c>
      <c r="AB85" s="37">
        <v>30</v>
      </c>
      <c r="AC85" s="37"/>
      <c r="AD85" s="10" t="s">
        <v>1418</v>
      </c>
      <c r="AE85" s="37">
        <v>0</v>
      </c>
      <c r="AF85" s="37">
        <v>0</v>
      </c>
      <c r="AG85" s="37">
        <v>0</v>
      </c>
      <c r="AH85" s="37">
        <v>0</v>
      </c>
      <c r="AI85" s="37" t="s">
        <v>179</v>
      </c>
      <c r="AJ85" s="37">
        <v>0</v>
      </c>
      <c r="AK85" s="37">
        <v>0</v>
      </c>
      <c r="AL85" s="37">
        <v>0</v>
      </c>
      <c r="AM85" s="37">
        <v>0</v>
      </c>
      <c r="AN85" s="37">
        <v>0</v>
      </c>
      <c r="AO85" s="37">
        <v>0</v>
      </c>
      <c r="AP85" s="37">
        <v>0</v>
      </c>
    </row>
    <row r="86" spans="1:42" ht="60" x14ac:dyDescent="0.25">
      <c r="A86" s="28">
        <v>0</v>
      </c>
      <c r="B86" s="28">
        <v>0</v>
      </c>
      <c r="C86" s="28">
        <v>0</v>
      </c>
      <c r="D86" s="28">
        <v>0</v>
      </c>
      <c r="E86" s="129">
        <v>0</v>
      </c>
      <c r="F86" s="28">
        <v>0</v>
      </c>
      <c r="G86" s="28">
        <v>0</v>
      </c>
      <c r="H86" s="30">
        <v>0</v>
      </c>
      <c r="I86" s="40"/>
      <c r="J86" s="40"/>
      <c r="K86" s="30">
        <v>0</v>
      </c>
      <c r="L86" s="40"/>
      <c r="M86" s="40"/>
      <c r="N86" s="32">
        <f t="shared" si="2"/>
        <v>0</v>
      </c>
      <c r="O86" s="32">
        <f t="shared" si="2"/>
        <v>0</v>
      </c>
      <c r="P86" s="32">
        <f t="shared" si="2"/>
        <v>0</v>
      </c>
      <c r="Q86" s="40"/>
      <c r="R86" s="40"/>
      <c r="S86" s="32">
        <f t="shared" si="3"/>
        <v>0</v>
      </c>
      <c r="T86" s="33" t="s">
        <v>1419</v>
      </c>
      <c r="U86" s="33" t="s">
        <v>152</v>
      </c>
      <c r="V86" s="33">
        <v>1</v>
      </c>
      <c r="W86" s="37">
        <v>1</v>
      </c>
      <c r="X86" s="37" t="s">
        <v>945</v>
      </c>
      <c r="Y86" s="37" t="s">
        <v>1420</v>
      </c>
      <c r="Z86" s="37"/>
      <c r="AA86" s="28">
        <v>90</v>
      </c>
      <c r="AB86" s="37">
        <v>60</v>
      </c>
      <c r="AC86" s="37"/>
      <c r="AD86" s="10" t="s">
        <v>1421</v>
      </c>
      <c r="AE86" s="37">
        <v>0</v>
      </c>
      <c r="AF86" s="37">
        <v>0</v>
      </c>
      <c r="AG86" s="37">
        <v>0</v>
      </c>
      <c r="AH86" s="37" t="s">
        <v>179</v>
      </c>
      <c r="AI86" s="37" t="s">
        <v>179</v>
      </c>
      <c r="AJ86" s="37" t="s">
        <v>179</v>
      </c>
      <c r="AK86" s="37">
        <v>0</v>
      </c>
      <c r="AL86" s="37">
        <v>0</v>
      </c>
      <c r="AM86" s="37">
        <v>0</v>
      </c>
      <c r="AN86" s="37">
        <v>0</v>
      </c>
      <c r="AO86" s="37">
        <v>0</v>
      </c>
      <c r="AP86" s="37">
        <v>0</v>
      </c>
    </row>
    <row r="87" spans="1:42" ht="108" x14ac:dyDescent="0.25">
      <c r="A87" s="28" t="s">
        <v>23</v>
      </c>
      <c r="B87" s="28" t="s">
        <v>1146</v>
      </c>
      <c r="C87" s="28" t="s">
        <v>1147</v>
      </c>
      <c r="D87" s="28">
        <v>212360000</v>
      </c>
      <c r="E87" s="28" t="s">
        <v>1422</v>
      </c>
      <c r="F87" s="28" t="s">
        <v>1423</v>
      </c>
      <c r="G87" s="28" t="s">
        <v>1424</v>
      </c>
      <c r="H87" s="30">
        <v>100000000</v>
      </c>
      <c r="I87" s="40">
        <v>86266782</v>
      </c>
      <c r="J87" s="40"/>
      <c r="K87" s="30">
        <v>0</v>
      </c>
      <c r="L87" s="40"/>
      <c r="M87" s="40"/>
      <c r="N87" s="32">
        <f t="shared" si="2"/>
        <v>100000000</v>
      </c>
      <c r="O87" s="32">
        <f t="shared" si="2"/>
        <v>86266782</v>
      </c>
      <c r="P87" s="32">
        <f t="shared" si="2"/>
        <v>0</v>
      </c>
      <c r="Q87" s="40">
        <v>18344266</v>
      </c>
      <c r="R87" s="40"/>
      <c r="S87" s="32">
        <f t="shared" si="3"/>
        <v>18344266</v>
      </c>
      <c r="T87" s="33">
        <v>0</v>
      </c>
      <c r="U87" s="33">
        <v>0</v>
      </c>
      <c r="V87" s="33">
        <v>0</v>
      </c>
      <c r="W87" s="37"/>
      <c r="X87" s="37"/>
      <c r="Y87" s="37"/>
      <c r="Z87" s="37"/>
      <c r="AA87" s="28">
        <v>0</v>
      </c>
      <c r="AB87" s="37"/>
      <c r="AC87" s="37"/>
      <c r="AD87" s="37"/>
      <c r="AE87" s="37">
        <v>0</v>
      </c>
      <c r="AF87" s="37">
        <v>0</v>
      </c>
      <c r="AG87" s="37">
        <v>0</v>
      </c>
      <c r="AH87" s="37">
        <v>0</v>
      </c>
      <c r="AI87" s="37">
        <v>0</v>
      </c>
      <c r="AJ87" s="37">
        <v>0</v>
      </c>
      <c r="AK87" s="37">
        <v>0</v>
      </c>
      <c r="AL87" s="37">
        <v>0</v>
      </c>
      <c r="AM87" s="37">
        <v>0</v>
      </c>
      <c r="AN87" s="37">
        <v>0</v>
      </c>
      <c r="AO87" s="37">
        <v>0</v>
      </c>
      <c r="AP87" s="37">
        <v>0</v>
      </c>
    </row>
    <row r="88" spans="1:42" ht="302.25" customHeight="1" x14ac:dyDescent="0.25">
      <c r="A88" s="28">
        <v>0</v>
      </c>
      <c r="B88" s="28">
        <v>0</v>
      </c>
      <c r="C88" s="28">
        <v>0</v>
      </c>
      <c r="D88" s="28">
        <v>0</v>
      </c>
      <c r="E88" s="61">
        <v>0</v>
      </c>
      <c r="F88" s="28">
        <v>0</v>
      </c>
      <c r="G88" s="28">
        <v>0</v>
      </c>
      <c r="H88" s="30">
        <v>0</v>
      </c>
      <c r="I88" s="40"/>
      <c r="J88" s="40"/>
      <c r="K88" s="30">
        <v>0</v>
      </c>
      <c r="L88" s="40"/>
      <c r="M88" s="40"/>
      <c r="N88" s="32">
        <f t="shared" si="2"/>
        <v>0</v>
      </c>
      <c r="O88" s="32">
        <f t="shared" si="2"/>
        <v>0</v>
      </c>
      <c r="P88" s="32">
        <f t="shared" si="2"/>
        <v>0</v>
      </c>
      <c r="Q88" s="40"/>
      <c r="R88" s="40"/>
      <c r="S88" s="32">
        <f t="shared" si="3"/>
        <v>0</v>
      </c>
      <c r="T88" s="33" t="s">
        <v>1425</v>
      </c>
      <c r="U88" s="33" t="s">
        <v>152</v>
      </c>
      <c r="V88" s="33">
        <v>1</v>
      </c>
      <c r="W88" s="10">
        <v>1</v>
      </c>
      <c r="X88" s="10" t="s">
        <v>945</v>
      </c>
      <c r="Y88" s="10">
        <v>1</v>
      </c>
      <c r="Z88" s="10"/>
      <c r="AA88" s="28">
        <v>180</v>
      </c>
      <c r="AB88" s="37">
        <v>150</v>
      </c>
      <c r="AC88" s="36" t="s">
        <v>945</v>
      </c>
      <c r="AD88" s="10" t="s">
        <v>1426</v>
      </c>
      <c r="AE88" s="37">
        <v>0</v>
      </c>
      <c r="AF88" s="37" t="s">
        <v>179</v>
      </c>
      <c r="AG88" s="37" t="s">
        <v>179</v>
      </c>
      <c r="AH88" s="37" t="s">
        <v>179</v>
      </c>
      <c r="AI88" s="37" t="s">
        <v>179</v>
      </c>
      <c r="AJ88" s="37" t="s">
        <v>179</v>
      </c>
      <c r="AK88" s="37" t="s">
        <v>179</v>
      </c>
      <c r="AL88" s="37">
        <v>0</v>
      </c>
      <c r="AM88" s="37">
        <v>0</v>
      </c>
      <c r="AN88" s="37">
        <v>0</v>
      </c>
      <c r="AO88" s="37">
        <v>0</v>
      </c>
      <c r="AP88" s="37">
        <v>0</v>
      </c>
    </row>
    <row r="89" spans="1:42" ht="48" x14ac:dyDescent="0.25">
      <c r="A89" s="28">
        <v>0</v>
      </c>
      <c r="B89" s="28">
        <v>0</v>
      </c>
      <c r="C89" s="28">
        <v>0</v>
      </c>
      <c r="D89" s="28">
        <v>0</v>
      </c>
      <c r="E89" s="61">
        <v>0</v>
      </c>
      <c r="F89" s="28">
        <v>0</v>
      </c>
      <c r="G89" s="28">
        <v>0</v>
      </c>
      <c r="H89" s="30">
        <v>0</v>
      </c>
      <c r="I89" s="40"/>
      <c r="J89" s="40"/>
      <c r="K89" s="30">
        <v>0</v>
      </c>
      <c r="L89" s="40"/>
      <c r="M89" s="40"/>
      <c r="N89" s="32">
        <f t="shared" si="2"/>
        <v>0</v>
      </c>
      <c r="O89" s="32">
        <f t="shared" si="2"/>
        <v>0</v>
      </c>
      <c r="P89" s="32">
        <f t="shared" si="2"/>
        <v>0</v>
      </c>
      <c r="Q89" s="40"/>
      <c r="R89" s="40"/>
      <c r="S89" s="32">
        <f t="shared" si="3"/>
        <v>0</v>
      </c>
      <c r="T89" s="33" t="s">
        <v>1427</v>
      </c>
      <c r="U89" s="33" t="s">
        <v>152</v>
      </c>
      <c r="V89" s="33">
        <v>1</v>
      </c>
      <c r="W89" s="37">
        <v>1</v>
      </c>
      <c r="X89" s="37" t="s">
        <v>945</v>
      </c>
      <c r="Y89" s="197" t="s">
        <v>1411</v>
      </c>
      <c r="Z89" s="37"/>
      <c r="AA89" s="28">
        <v>180</v>
      </c>
      <c r="AB89" s="37">
        <v>180</v>
      </c>
      <c r="AC89" s="37"/>
      <c r="AD89" s="10" t="s">
        <v>1428</v>
      </c>
      <c r="AE89" s="37" t="s">
        <v>179</v>
      </c>
      <c r="AF89" s="37" t="s">
        <v>179</v>
      </c>
      <c r="AG89" s="37" t="s">
        <v>179</v>
      </c>
      <c r="AH89" s="37" t="s">
        <v>179</v>
      </c>
      <c r="AI89" s="37" t="s">
        <v>179</v>
      </c>
      <c r="AJ89" s="37" t="s">
        <v>179</v>
      </c>
      <c r="AK89" s="37">
        <v>0</v>
      </c>
      <c r="AL89" s="37">
        <v>0</v>
      </c>
      <c r="AM89" s="37">
        <v>0</v>
      </c>
      <c r="AN89" s="37">
        <v>0</v>
      </c>
      <c r="AO89" s="37">
        <v>0</v>
      </c>
      <c r="AP89" s="37">
        <v>0</v>
      </c>
    </row>
    <row r="90" spans="1:42" ht="156" x14ac:dyDescent="0.25">
      <c r="A90" s="28" t="s">
        <v>1429</v>
      </c>
      <c r="B90" s="28" t="s">
        <v>1430</v>
      </c>
      <c r="C90" s="28" t="s">
        <v>1431</v>
      </c>
      <c r="D90" s="28">
        <v>221140008</v>
      </c>
      <c r="E90" s="28" t="s">
        <v>1432</v>
      </c>
      <c r="F90" s="28">
        <v>22200001</v>
      </c>
      <c r="G90" s="28" t="s">
        <v>1433</v>
      </c>
      <c r="H90" s="30">
        <v>0</v>
      </c>
      <c r="I90" s="40">
        <v>1410510910</v>
      </c>
      <c r="J90" s="40"/>
      <c r="K90" s="30">
        <v>0</v>
      </c>
      <c r="L90" s="40"/>
      <c r="M90" s="40"/>
      <c r="N90" s="32">
        <f t="shared" si="2"/>
        <v>0</v>
      </c>
      <c r="O90" s="32">
        <f t="shared" si="2"/>
        <v>1410510910</v>
      </c>
      <c r="P90" s="32">
        <f t="shared" si="2"/>
        <v>0</v>
      </c>
      <c r="Q90" s="40">
        <v>918943452</v>
      </c>
      <c r="R90" s="40"/>
      <c r="S90" s="32">
        <f t="shared" si="3"/>
        <v>918943452</v>
      </c>
      <c r="T90" s="33">
        <v>0</v>
      </c>
      <c r="U90" s="33">
        <v>0</v>
      </c>
      <c r="V90" s="33">
        <v>0</v>
      </c>
      <c r="W90" s="37"/>
      <c r="X90" s="37"/>
      <c r="Y90" s="37"/>
      <c r="Z90" s="37"/>
      <c r="AA90" s="28">
        <v>0</v>
      </c>
      <c r="AB90" s="37"/>
      <c r="AC90" s="37"/>
      <c r="AD90" s="10" t="s">
        <v>945</v>
      </c>
      <c r="AE90" s="37">
        <v>0</v>
      </c>
      <c r="AF90" s="37">
        <v>0</v>
      </c>
      <c r="AG90" s="37">
        <v>0</v>
      </c>
      <c r="AH90" s="37">
        <v>0</v>
      </c>
      <c r="AI90" s="37">
        <v>0</v>
      </c>
      <c r="AJ90" s="37">
        <v>0</v>
      </c>
      <c r="AK90" s="37">
        <v>0</v>
      </c>
      <c r="AL90" s="37">
        <v>0</v>
      </c>
      <c r="AM90" s="37">
        <v>0</v>
      </c>
      <c r="AN90" s="37">
        <v>0</v>
      </c>
      <c r="AO90" s="37">
        <v>0</v>
      </c>
      <c r="AP90" s="37">
        <v>0</v>
      </c>
    </row>
    <row r="91" spans="1:42" ht="108" x14ac:dyDescent="0.25">
      <c r="A91" s="28">
        <v>0</v>
      </c>
      <c r="B91" s="28">
        <v>0</v>
      </c>
      <c r="C91" s="28">
        <v>0</v>
      </c>
      <c r="D91" s="28">
        <v>0</v>
      </c>
      <c r="E91" s="61">
        <v>0</v>
      </c>
      <c r="F91" s="28">
        <v>0</v>
      </c>
      <c r="G91" s="28">
        <v>0</v>
      </c>
      <c r="H91" s="30">
        <v>0</v>
      </c>
      <c r="I91" s="40"/>
      <c r="J91" s="40"/>
      <c r="K91" s="30">
        <v>0</v>
      </c>
      <c r="L91" s="40"/>
      <c r="M91" s="40"/>
      <c r="N91" s="32">
        <f t="shared" si="2"/>
        <v>0</v>
      </c>
      <c r="O91" s="32">
        <f t="shared" si="2"/>
        <v>0</v>
      </c>
      <c r="P91" s="32">
        <f t="shared" si="2"/>
        <v>0</v>
      </c>
      <c r="Q91" s="40"/>
      <c r="R91" s="40"/>
      <c r="S91" s="32">
        <f t="shared" si="3"/>
        <v>0</v>
      </c>
      <c r="T91" s="33" t="s">
        <v>1434</v>
      </c>
      <c r="U91" s="33" t="s">
        <v>152</v>
      </c>
      <c r="V91" s="33">
        <v>150</v>
      </c>
      <c r="W91" s="37">
        <v>95</v>
      </c>
      <c r="X91" s="37" t="s">
        <v>945</v>
      </c>
      <c r="Y91" s="37">
        <v>49</v>
      </c>
      <c r="Z91" s="37"/>
      <c r="AA91" s="28">
        <v>330</v>
      </c>
      <c r="AB91" s="37">
        <v>180</v>
      </c>
      <c r="AC91" s="37"/>
      <c r="AD91" s="10" t="s">
        <v>1435</v>
      </c>
      <c r="AE91" s="37" t="s">
        <v>179</v>
      </c>
      <c r="AF91" s="37" t="s">
        <v>179</v>
      </c>
      <c r="AG91" s="37" t="s">
        <v>179</v>
      </c>
      <c r="AH91" s="37" t="s">
        <v>179</v>
      </c>
      <c r="AI91" s="37" t="s">
        <v>179</v>
      </c>
      <c r="AJ91" s="37" t="s">
        <v>179</v>
      </c>
      <c r="AK91" s="37" t="s">
        <v>179</v>
      </c>
      <c r="AL91" s="37" t="s">
        <v>179</v>
      </c>
      <c r="AM91" s="37" t="s">
        <v>179</v>
      </c>
      <c r="AN91" s="37" t="s">
        <v>179</v>
      </c>
      <c r="AO91" s="37" t="s">
        <v>179</v>
      </c>
      <c r="AP91" s="37">
        <v>0</v>
      </c>
    </row>
    <row r="92" spans="1:42" ht="84" x14ac:dyDescent="0.25">
      <c r="A92" s="28">
        <v>0</v>
      </c>
      <c r="B92" s="28">
        <v>0</v>
      </c>
      <c r="C92" s="28">
        <v>0</v>
      </c>
      <c r="D92" s="28">
        <v>0</v>
      </c>
      <c r="E92" s="61">
        <v>0</v>
      </c>
      <c r="F92" s="28">
        <v>0</v>
      </c>
      <c r="G92" s="28">
        <v>0</v>
      </c>
      <c r="H92" s="30">
        <v>0</v>
      </c>
      <c r="I92" s="40"/>
      <c r="J92" s="40"/>
      <c r="K92" s="30">
        <v>0</v>
      </c>
      <c r="L92" s="40"/>
      <c r="M92" s="40"/>
      <c r="N92" s="32">
        <f t="shared" si="2"/>
        <v>0</v>
      </c>
      <c r="O92" s="32">
        <f t="shared" si="2"/>
        <v>0</v>
      </c>
      <c r="P92" s="32">
        <f t="shared" si="2"/>
        <v>0</v>
      </c>
      <c r="Q92" s="40"/>
      <c r="R92" s="40"/>
      <c r="S92" s="32">
        <f t="shared" si="3"/>
        <v>0</v>
      </c>
      <c r="T92" s="33" t="s">
        <v>1436</v>
      </c>
      <c r="U92" s="33" t="s">
        <v>152</v>
      </c>
      <c r="V92" s="33">
        <v>200</v>
      </c>
      <c r="W92" s="37">
        <v>205</v>
      </c>
      <c r="X92" s="37" t="s">
        <v>945</v>
      </c>
      <c r="Y92" s="37">
        <v>103</v>
      </c>
      <c r="Z92" s="37"/>
      <c r="AA92" s="28">
        <v>300</v>
      </c>
      <c r="AB92" s="37">
        <v>150</v>
      </c>
      <c r="AC92" s="37" t="s">
        <v>945</v>
      </c>
      <c r="AD92" s="10" t="s">
        <v>1437</v>
      </c>
      <c r="AE92" s="37">
        <v>0</v>
      </c>
      <c r="AF92" s="37" t="s">
        <v>179</v>
      </c>
      <c r="AG92" s="37" t="s">
        <v>179</v>
      </c>
      <c r="AH92" s="37" t="s">
        <v>179</v>
      </c>
      <c r="AI92" s="37" t="s">
        <v>179</v>
      </c>
      <c r="AJ92" s="37" t="s">
        <v>179</v>
      </c>
      <c r="AK92" s="37">
        <v>0</v>
      </c>
      <c r="AL92" s="37" t="s">
        <v>179</v>
      </c>
      <c r="AM92" s="37" t="s">
        <v>179</v>
      </c>
      <c r="AN92" s="37" t="s">
        <v>179</v>
      </c>
      <c r="AO92" s="37" t="s">
        <v>179</v>
      </c>
      <c r="AP92" s="37" t="s">
        <v>179</v>
      </c>
    </row>
    <row r="93" spans="1:42" ht="36" x14ac:dyDescent="0.25">
      <c r="A93" s="28">
        <v>0</v>
      </c>
      <c r="B93" s="28">
        <v>0</v>
      </c>
      <c r="C93" s="28">
        <v>0</v>
      </c>
      <c r="D93" s="28">
        <v>0</v>
      </c>
      <c r="E93" s="61">
        <v>0</v>
      </c>
      <c r="F93" s="28">
        <v>0</v>
      </c>
      <c r="G93" s="28">
        <v>0</v>
      </c>
      <c r="H93" s="30">
        <v>0</v>
      </c>
      <c r="I93" s="40"/>
      <c r="J93" s="40"/>
      <c r="K93" s="30">
        <v>0</v>
      </c>
      <c r="L93" s="40"/>
      <c r="M93" s="40"/>
      <c r="N93" s="32">
        <f t="shared" si="2"/>
        <v>0</v>
      </c>
      <c r="O93" s="32">
        <f t="shared" si="2"/>
        <v>0</v>
      </c>
      <c r="P93" s="32">
        <f t="shared" si="2"/>
        <v>0</v>
      </c>
      <c r="Q93" s="40"/>
      <c r="R93" s="40"/>
      <c r="S93" s="32">
        <f t="shared" si="3"/>
        <v>0</v>
      </c>
      <c r="T93" s="33" t="s">
        <v>1438</v>
      </c>
      <c r="U93" s="33" t="s">
        <v>152</v>
      </c>
      <c r="V93" s="33">
        <v>1</v>
      </c>
      <c r="W93" s="37">
        <v>1</v>
      </c>
      <c r="X93" s="37" t="s">
        <v>945</v>
      </c>
      <c r="Y93" s="37" t="s">
        <v>1219</v>
      </c>
      <c r="Z93" s="37"/>
      <c r="AA93" s="28">
        <v>180</v>
      </c>
      <c r="AB93" s="37">
        <v>180</v>
      </c>
      <c r="AC93" s="37"/>
      <c r="AD93" s="10" t="s">
        <v>1439</v>
      </c>
      <c r="AE93" s="37" t="s">
        <v>179</v>
      </c>
      <c r="AF93" s="37" t="s">
        <v>179</v>
      </c>
      <c r="AG93" s="37" t="s">
        <v>179</v>
      </c>
      <c r="AH93" s="37" t="s">
        <v>179</v>
      </c>
      <c r="AI93" s="37" t="s">
        <v>179</v>
      </c>
      <c r="AJ93" s="37" t="s">
        <v>179</v>
      </c>
      <c r="AK93" s="37">
        <v>0</v>
      </c>
      <c r="AL93" s="37">
        <v>0</v>
      </c>
      <c r="AM93" s="37">
        <v>0</v>
      </c>
      <c r="AN93" s="37">
        <v>0</v>
      </c>
      <c r="AO93" s="37">
        <v>0</v>
      </c>
      <c r="AP93" s="37">
        <v>0</v>
      </c>
    </row>
    <row r="94" spans="1:42" ht="72.75" customHeight="1" x14ac:dyDescent="0.25">
      <c r="A94" s="28" t="s">
        <v>23</v>
      </c>
      <c r="B94" s="28" t="s">
        <v>1146</v>
      </c>
      <c r="C94" s="28" t="s">
        <v>1440</v>
      </c>
      <c r="D94" s="28">
        <v>0</v>
      </c>
      <c r="E94" s="28" t="s">
        <v>1441</v>
      </c>
      <c r="F94" s="28">
        <v>0</v>
      </c>
      <c r="G94" s="28" t="s">
        <v>1442</v>
      </c>
      <c r="H94" s="30">
        <v>0</v>
      </c>
      <c r="I94" s="40"/>
      <c r="J94" s="40"/>
      <c r="K94" s="30">
        <v>0</v>
      </c>
      <c r="L94" s="40"/>
      <c r="M94" s="40"/>
      <c r="N94" s="32">
        <f t="shared" si="2"/>
        <v>0</v>
      </c>
      <c r="O94" s="32">
        <f t="shared" si="2"/>
        <v>0</v>
      </c>
      <c r="P94" s="32">
        <f t="shared" si="2"/>
        <v>0</v>
      </c>
      <c r="Q94" s="40"/>
      <c r="R94" s="40"/>
      <c r="S94" s="32">
        <f t="shared" si="3"/>
        <v>0</v>
      </c>
      <c r="T94" s="33" t="s">
        <v>1443</v>
      </c>
      <c r="U94" s="33" t="s">
        <v>152</v>
      </c>
      <c r="V94" s="33">
        <v>5</v>
      </c>
      <c r="W94" s="37">
        <v>3</v>
      </c>
      <c r="X94" s="37" t="s">
        <v>945</v>
      </c>
      <c r="Y94" s="37">
        <v>1</v>
      </c>
      <c r="Z94" s="37"/>
      <c r="AA94" s="28" t="s">
        <v>945</v>
      </c>
      <c r="AB94" s="37">
        <v>120</v>
      </c>
      <c r="AC94" s="37"/>
      <c r="AD94" s="37" t="s">
        <v>1444</v>
      </c>
      <c r="AE94" s="37">
        <v>0</v>
      </c>
      <c r="AF94" s="37" t="s">
        <v>192</v>
      </c>
      <c r="AG94" s="37" t="s">
        <v>192</v>
      </c>
      <c r="AH94" s="37" t="s">
        <v>192</v>
      </c>
      <c r="AI94" s="37" t="s">
        <v>192</v>
      </c>
      <c r="AJ94" s="37" t="s">
        <v>192</v>
      </c>
      <c r="AK94" s="37" t="s">
        <v>192</v>
      </c>
      <c r="AL94" s="37" t="s">
        <v>192</v>
      </c>
      <c r="AM94" s="37" t="s">
        <v>192</v>
      </c>
      <c r="AN94" s="37" t="s">
        <v>192</v>
      </c>
      <c r="AO94" s="37" t="s">
        <v>192</v>
      </c>
      <c r="AP94" s="37">
        <v>0</v>
      </c>
    </row>
    <row r="95" spans="1:42" ht="30" x14ac:dyDescent="0.25">
      <c r="A95" s="28">
        <v>0</v>
      </c>
      <c r="B95" s="28">
        <v>0</v>
      </c>
      <c r="C95" s="28">
        <v>0</v>
      </c>
      <c r="D95" s="28">
        <v>0</v>
      </c>
      <c r="E95" s="61">
        <v>0</v>
      </c>
      <c r="F95" s="28">
        <v>0</v>
      </c>
      <c r="G95" s="28">
        <v>0</v>
      </c>
      <c r="H95" s="30">
        <v>0</v>
      </c>
      <c r="I95" s="40"/>
      <c r="J95" s="40"/>
      <c r="K95" s="30">
        <v>0</v>
      </c>
      <c r="L95" s="40"/>
      <c r="M95" s="40"/>
      <c r="N95" s="32">
        <f t="shared" si="2"/>
        <v>0</v>
      </c>
      <c r="O95" s="32">
        <f t="shared" si="2"/>
        <v>0</v>
      </c>
      <c r="P95" s="32">
        <f t="shared" si="2"/>
        <v>0</v>
      </c>
      <c r="Q95" s="40"/>
      <c r="R95" s="40"/>
      <c r="S95" s="32">
        <f t="shared" si="3"/>
        <v>0</v>
      </c>
      <c r="T95" s="33" t="s">
        <v>1445</v>
      </c>
      <c r="U95" s="33" t="s">
        <v>152</v>
      </c>
      <c r="V95" s="33">
        <v>6</v>
      </c>
      <c r="W95" s="37" t="s">
        <v>1213</v>
      </c>
      <c r="X95" s="37"/>
      <c r="Y95" s="37" t="s">
        <v>1213</v>
      </c>
      <c r="Z95" s="37"/>
      <c r="AA95" s="28">
        <v>360</v>
      </c>
      <c r="AB95" s="37" t="s">
        <v>1213</v>
      </c>
      <c r="AC95" s="37"/>
      <c r="AD95" s="37" t="s">
        <v>1446</v>
      </c>
      <c r="AE95" s="37" t="s">
        <v>192</v>
      </c>
      <c r="AF95" s="37" t="s">
        <v>192</v>
      </c>
      <c r="AG95" s="37" t="s">
        <v>192</v>
      </c>
      <c r="AH95" s="37" t="s">
        <v>192</v>
      </c>
      <c r="AI95" s="37" t="s">
        <v>192</v>
      </c>
      <c r="AJ95" s="37" t="s">
        <v>192</v>
      </c>
      <c r="AK95" s="37" t="s">
        <v>192</v>
      </c>
      <c r="AL95" s="37" t="s">
        <v>192</v>
      </c>
      <c r="AM95" s="37" t="s">
        <v>192</v>
      </c>
      <c r="AN95" s="37" t="s">
        <v>192</v>
      </c>
      <c r="AO95" s="37" t="s">
        <v>192</v>
      </c>
      <c r="AP95" s="37" t="s">
        <v>192</v>
      </c>
    </row>
    <row r="96" spans="1:42" ht="30" x14ac:dyDescent="0.25">
      <c r="A96" s="28">
        <v>0</v>
      </c>
      <c r="B96" s="28">
        <v>0</v>
      </c>
      <c r="C96" s="28">
        <v>0</v>
      </c>
      <c r="D96" s="28">
        <v>0</v>
      </c>
      <c r="E96" s="61">
        <v>0</v>
      </c>
      <c r="F96" s="28">
        <v>0</v>
      </c>
      <c r="G96" s="28">
        <v>0</v>
      </c>
      <c r="H96" s="30">
        <v>0</v>
      </c>
      <c r="I96" s="40"/>
      <c r="J96" s="40"/>
      <c r="K96" s="30">
        <v>0</v>
      </c>
      <c r="L96" s="40"/>
      <c r="M96" s="40"/>
      <c r="N96" s="32">
        <f t="shared" si="2"/>
        <v>0</v>
      </c>
      <c r="O96" s="32">
        <f t="shared" si="2"/>
        <v>0</v>
      </c>
      <c r="P96" s="32">
        <f t="shared" si="2"/>
        <v>0</v>
      </c>
      <c r="Q96" s="40"/>
      <c r="R96" s="40"/>
      <c r="S96" s="32">
        <f t="shared" si="3"/>
        <v>0</v>
      </c>
      <c r="T96" s="33" t="s">
        <v>1447</v>
      </c>
      <c r="U96" s="33" t="s">
        <v>152</v>
      </c>
      <c r="V96" s="33">
        <v>1</v>
      </c>
      <c r="W96" s="37" t="s">
        <v>1213</v>
      </c>
      <c r="X96" s="37">
        <v>0</v>
      </c>
      <c r="Y96" s="37" t="s">
        <v>1213</v>
      </c>
      <c r="Z96" s="37"/>
      <c r="AA96" s="28">
        <v>330</v>
      </c>
      <c r="AB96" s="37" t="s">
        <v>1213</v>
      </c>
      <c r="AC96" s="37"/>
      <c r="AD96" s="37" t="s">
        <v>1446</v>
      </c>
      <c r="AE96" s="37">
        <v>0</v>
      </c>
      <c r="AF96" s="37" t="s">
        <v>192</v>
      </c>
      <c r="AG96" s="37" t="s">
        <v>192</v>
      </c>
      <c r="AH96" s="37" t="s">
        <v>192</v>
      </c>
      <c r="AI96" s="37" t="s">
        <v>192</v>
      </c>
      <c r="AJ96" s="37" t="s">
        <v>192</v>
      </c>
      <c r="AK96" s="37" t="s">
        <v>192</v>
      </c>
      <c r="AL96" s="37" t="s">
        <v>192</v>
      </c>
      <c r="AM96" s="37" t="s">
        <v>192</v>
      </c>
      <c r="AN96" s="37" t="s">
        <v>192</v>
      </c>
      <c r="AO96" s="37" t="s">
        <v>192</v>
      </c>
      <c r="AP96" s="37" t="s">
        <v>192</v>
      </c>
    </row>
    <row r="97" spans="1:11" x14ac:dyDescent="0.25">
      <c r="A97" s="55"/>
      <c r="B97" s="55"/>
      <c r="C97" s="55"/>
      <c r="D97" s="55"/>
      <c r="E97" s="55"/>
      <c r="F97" s="55"/>
      <c r="G97" s="55"/>
      <c r="H97" s="55"/>
      <c r="K97" s="13"/>
    </row>
  </sheetData>
  <sheetProtection algorithmName="SHA-512" hashValue="LNNmwpQk7ciyU9q8xW9eah4v2hwmEY4ig79u20CTFi8yfVqwf8TMLkfMzu0mbcGq7pHNXx9BSvKmz6qJ4SkxGw==" saltValue="G+b3OGQPIF2JYfaFCIcaK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E4" workbookViewId="0">
      <pane ySplit="5" topLeftCell="A14" activePane="bottomLeft" state="frozen"/>
      <selection activeCell="A4" sqref="A4"/>
      <selection pane="bottomLeft" activeCell="R15" sqref="R15"/>
    </sheetView>
  </sheetViews>
  <sheetFormatPr baseColWidth="10" defaultColWidth="11.42578125" defaultRowHeight="15" x14ac:dyDescent="0.25"/>
  <cols>
    <col min="1" max="1" width="15.7109375" style="1" customWidth="1"/>
    <col min="2" max="2" width="17.7109375" style="1" customWidth="1"/>
    <col min="3" max="3" width="18.7109375" style="1" customWidth="1"/>
    <col min="4" max="6" width="13.7109375" style="1" customWidth="1"/>
    <col min="7" max="7" width="10.7109375" style="1" customWidth="1"/>
    <col min="8" max="8" width="22.7109375" style="1" customWidth="1"/>
    <col min="9" max="10" width="14.7109375" style="1" customWidth="1"/>
    <col min="11" max="11" width="28.7109375" style="1" customWidth="1"/>
    <col min="12" max="16" width="11.7109375" style="1" customWidth="1"/>
    <col min="17" max="17" width="24.7109375" style="1" customWidth="1"/>
    <col min="18"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717">
        <v>2013</v>
      </c>
      <c r="B4" s="717"/>
      <c r="C4" s="717"/>
      <c r="D4" s="717"/>
      <c r="E4" s="717"/>
      <c r="F4" s="717"/>
      <c r="G4" s="717"/>
      <c r="H4" s="717"/>
      <c r="I4" s="717"/>
      <c r="J4" s="717"/>
      <c r="K4" s="717"/>
      <c r="L4" s="717"/>
      <c r="M4" s="717"/>
      <c r="N4" s="717"/>
      <c r="O4" s="717"/>
      <c r="P4" s="168"/>
      <c r="Q4" s="168"/>
    </row>
    <row r="5" spans="1:21" x14ac:dyDescent="0.25">
      <c r="A5" s="213"/>
      <c r="B5" s="193"/>
      <c r="C5" s="193"/>
      <c r="D5" s="193"/>
      <c r="E5" s="193"/>
      <c r="F5" s="193"/>
      <c r="G5" s="193"/>
      <c r="H5" s="193"/>
      <c r="I5" s="193"/>
      <c r="J5" s="193"/>
      <c r="K5" s="193"/>
      <c r="L5" s="194"/>
      <c r="M5" s="182"/>
      <c r="N5" s="182"/>
      <c r="O5" s="182"/>
      <c r="P5" s="168"/>
      <c r="Q5" s="168"/>
    </row>
    <row r="6" spans="1:21" x14ac:dyDescent="0.25">
      <c r="A6" s="183" t="s">
        <v>4</v>
      </c>
      <c r="B6" s="712" t="s">
        <v>1190</v>
      </c>
      <c r="C6" s="712"/>
      <c r="D6" s="712"/>
      <c r="E6" s="712"/>
      <c r="F6" s="712"/>
      <c r="G6" s="712"/>
      <c r="H6" s="712"/>
      <c r="I6" s="712"/>
      <c r="J6" s="712"/>
      <c r="K6" s="712"/>
      <c r="L6" s="712"/>
      <c r="M6" s="712"/>
      <c r="N6" s="712"/>
      <c r="O6" s="712"/>
      <c r="P6" s="168"/>
      <c r="Q6" s="168"/>
    </row>
    <row r="7" spans="1:21"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21" ht="32.25" customHeight="1" x14ac:dyDescent="0.25">
      <c r="A8" s="638"/>
      <c r="B8" s="638"/>
      <c r="C8" s="638"/>
      <c r="D8" s="638"/>
      <c r="E8" s="638"/>
      <c r="F8" s="638"/>
      <c r="G8" s="638"/>
      <c r="H8" s="638"/>
      <c r="I8" s="644"/>
      <c r="J8" s="644"/>
      <c r="K8" s="638"/>
      <c r="L8" s="638"/>
      <c r="M8" s="638"/>
      <c r="N8" s="640"/>
      <c r="O8" s="640"/>
      <c r="P8" s="640"/>
      <c r="Q8" s="642"/>
    </row>
    <row r="9" spans="1:21" ht="90" x14ac:dyDescent="0.25">
      <c r="A9" s="37" t="s">
        <v>23</v>
      </c>
      <c r="B9" s="37" t="s">
        <v>1146</v>
      </c>
      <c r="C9" s="37" t="s">
        <v>1147</v>
      </c>
      <c r="D9" s="37">
        <v>212330000</v>
      </c>
      <c r="E9" s="37" t="s">
        <v>1191</v>
      </c>
      <c r="F9" s="127" t="s">
        <v>1148</v>
      </c>
      <c r="G9" s="127" t="s">
        <v>1149</v>
      </c>
      <c r="H9" s="37" t="s">
        <v>1150</v>
      </c>
      <c r="I9" s="39">
        <v>-685433338</v>
      </c>
      <c r="J9" s="196"/>
      <c r="K9" s="36" t="s">
        <v>1192</v>
      </c>
      <c r="L9" s="36">
        <v>35</v>
      </c>
      <c r="M9" s="36"/>
      <c r="N9" s="36"/>
      <c r="O9" s="36"/>
      <c r="P9" s="196"/>
      <c r="Q9" s="36" t="s">
        <v>1193</v>
      </c>
      <c r="R9" s="73"/>
      <c r="U9" s="7"/>
    </row>
    <row r="10" spans="1:21" ht="90" x14ac:dyDescent="0.25">
      <c r="A10" s="37" t="s">
        <v>23</v>
      </c>
      <c r="B10" s="37" t="s">
        <v>1146</v>
      </c>
      <c r="C10" s="37" t="s">
        <v>1147</v>
      </c>
      <c r="D10" s="37">
        <v>212330000</v>
      </c>
      <c r="E10" s="37" t="s">
        <v>1191</v>
      </c>
      <c r="F10" s="127" t="s">
        <v>1155</v>
      </c>
      <c r="G10" s="127" t="s">
        <v>1156</v>
      </c>
      <c r="H10" s="37" t="s">
        <v>1194</v>
      </c>
      <c r="I10" s="39">
        <v>0</v>
      </c>
      <c r="J10" s="36"/>
      <c r="K10" s="36" t="s">
        <v>1192</v>
      </c>
      <c r="L10" s="36">
        <v>35</v>
      </c>
      <c r="M10" s="36"/>
      <c r="N10" s="36"/>
      <c r="O10" s="36"/>
      <c r="P10" s="36"/>
      <c r="Q10" s="36" t="s">
        <v>1193</v>
      </c>
      <c r="R10" s="73"/>
      <c r="U10" s="7"/>
    </row>
    <row r="11" spans="1:21" ht="90" x14ac:dyDescent="0.25">
      <c r="A11" s="37" t="s">
        <v>23</v>
      </c>
      <c r="B11" s="37" t="s">
        <v>1146</v>
      </c>
      <c r="C11" s="37" t="s">
        <v>1147</v>
      </c>
      <c r="D11" s="37">
        <v>212330000</v>
      </c>
      <c r="E11" s="37" t="s">
        <v>1191</v>
      </c>
      <c r="F11" s="127" t="s">
        <v>1159</v>
      </c>
      <c r="G11" s="127" t="s">
        <v>1160</v>
      </c>
      <c r="H11" s="37" t="s">
        <v>1161</v>
      </c>
      <c r="I11" s="39">
        <v>0</v>
      </c>
      <c r="J11" s="36"/>
      <c r="K11" s="36" t="s">
        <v>1192</v>
      </c>
      <c r="L11" s="36">
        <v>35</v>
      </c>
      <c r="M11" s="36"/>
      <c r="N11" s="36"/>
      <c r="O11" s="36"/>
      <c r="P11" s="36"/>
      <c r="Q11" s="36" t="s">
        <v>1193</v>
      </c>
      <c r="R11" s="73"/>
      <c r="U11" s="7"/>
    </row>
    <row r="12" spans="1:21" ht="120" x14ac:dyDescent="0.25">
      <c r="A12" s="37" t="s">
        <v>23</v>
      </c>
      <c r="B12" s="37" t="s">
        <v>1146</v>
      </c>
      <c r="C12" s="37" t="s">
        <v>1147</v>
      </c>
      <c r="D12" s="37">
        <v>212360000</v>
      </c>
      <c r="E12" s="37" t="s">
        <v>1195</v>
      </c>
      <c r="F12" s="127" t="s">
        <v>1167</v>
      </c>
      <c r="G12" s="127" t="s">
        <v>1168</v>
      </c>
      <c r="H12" s="37" t="s">
        <v>1169</v>
      </c>
      <c r="I12" s="39">
        <v>200000000</v>
      </c>
      <c r="J12" s="36"/>
      <c r="K12" s="36" t="s">
        <v>1196</v>
      </c>
      <c r="L12" s="36">
        <v>59</v>
      </c>
      <c r="M12" s="36"/>
      <c r="N12" s="36"/>
      <c r="O12" s="36"/>
      <c r="P12" s="36"/>
      <c r="Q12" s="36" t="s">
        <v>1197</v>
      </c>
      <c r="R12" s="73"/>
      <c r="U12" s="7"/>
    </row>
    <row r="13" spans="1:21" ht="120" x14ac:dyDescent="0.25">
      <c r="A13" s="37" t="s">
        <v>23</v>
      </c>
      <c r="B13" s="37" t="s">
        <v>1146</v>
      </c>
      <c r="C13" s="37" t="s">
        <v>1147</v>
      </c>
      <c r="D13" s="37">
        <v>212360000</v>
      </c>
      <c r="E13" s="37" t="s">
        <v>1195</v>
      </c>
      <c r="F13" s="127" t="s">
        <v>1174</v>
      </c>
      <c r="G13" s="127" t="s">
        <v>1198</v>
      </c>
      <c r="H13" s="37" t="s">
        <v>1176</v>
      </c>
      <c r="I13" s="39">
        <v>200000000</v>
      </c>
      <c r="J13" s="36"/>
      <c r="K13" s="36" t="s">
        <v>1196</v>
      </c>
      <c r="L13" s="36">
        <v>59</v>
      </c>
      <c r="M13" s="36"/>
      <c r="N13" s="36"/>
      <c r="O13" s="36"/>
      <c r="P13" s="36"/>
      <c r="Q13" s="36" t="s">
        <v>1197</v>
      </c>
      <c r="R13" s="73"/>
      <c r="U13" s="7"/>
    </row>
    <row r="14" spans="1:21" ht="120" x14ac:dyDescent="0.25">
      <c r="A14" s="37" t="s">
        <v>23</v>
      </c>
      <c r="B14" s="37" t="s">
        <v>1146</v>
      </c>
      <c r="C14" s="37" t="s">
        <v>1147</v>
      </c>
      <c r="D14" s="37">
        <v>212360000</v>
      </c>
      <c r="E14" s="37" t="s">
        <v>1195</v>
      </c>
      <c r="F14" s="127" t="s">
        <v>1179</v>
      </c>
      <c r="G14" s="127" t="s">
        <v>1180</v>
      </c>
      <c r="H14" s="37" t="s">
        <v>1181</v>
      </c>
      <c r="I14" s="39">
        <v>0</v>
      </c>
      <c r="J14" s="36"/>
      <c r="K14" s="36" t="s">
        <v>1196</v>
      </c>
      <c r="L14" s="36">
        <v>59</v>
      </c>
      <c r="M14" s="36"/>
      <c r="N14" s="36"/>
      <c r="O14" s="36"/>
      <c r="P14" s="36"/>
      <c r="Q14" s="36" t="s">
        <v>1197</v>
      </c>
      <c r="R14" s="73"/>
      <c r="U14" s="7"/>
    </row>
    <row r="15" spans="1:21" ht="165" x14ac:dyDescent="0.25">
      <c r="A15" s="28" t="s">
        <v>23</v>
      </c>
      <c r="B15" s="28" t="s">
        <v>32</v>
      </c>
      <c r="C15" s="28" t="s">
        <v>1184</v>
      </c>
      <c r="D15" s="109">
        <v>214620000</v>
      </c>
      <c r="E15" s="29" t="s">
        <v>1199</v>
      </c>
      <c r="F15" s="61"/>
      <c r="G15" s="29" t="s">
        <v>1185</v>
      </c>
      <c r="H15" s="28" t="s">
        <v>1186</v>
      </c>
      <c r="I15" s="39">
        <v>2948121442</v>
      </c>
      <c r="J15" s="63"/>
      <c r="K15" s="36" t="s">
        <v>1200</v>
      </c>
      <c r="L15" s="36">
        <v>2800</v>
      </c>
      <c r="M15" s="36">
        <v>2468</v>
      </c>
      <c r="N15" s="63"/>
      <c r="O15" s="36">
        <v>2468</v>
      </c>
      <c r="P15" s="63"/>
      <c r="Q15" s="36" t="s">
        <v>1201</v>
      </c>
    </row>
  </sheetData>
  <sheetProtection algorithmName="SHA-512" hashValue="tYLeFLop+FAmWwlus3B1xgo3DoxKWrQ5ePDJKErgO6IlR8uUmaYPsJ79jikSkO5rbRzfM3sVob+xg2R39u9Rnw==" saltValue="xGvtFGqwVfBk4juCdbVHhg=="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4"/>
  <sheetViews>
    <sheetView showZeros="0" topLeftCell="V4" workbookViewId="0">
      <pane ySplit="5" topLeftCell="A26" activePane="bottomLeft" state="frozen"/>
      <selection activeCell="A4" sqref="A4"/>
      <selection pane="bottomLeft" activeCell="AQ31" sqref="AQ31"/>
    </sheetView>
  </sheetViews>
  <sheetFormatPr baseColWidth="10" defaultColWidth="11.42578125" defaultRowHeight="15" x14ac:dyDescent="0.25"/>
  <cols>
    <col min="1" max="1" width="15.7109375" style="1" customWidth="1"/>
    <col min="2" max="2" width="17.7109375" style="1" customWidth="1"/>
    <col min="3" max="3" width="18.7109375" style="1" customWidth="1"/>
    <col min="4" max="5" width="13.7109375" style="1" customWidth="1"/>
    <col min="6" max="6" width="10.7109375" style="1" customWidth="1"/>
    <col min="7" max="7" width="22.7109375" style="1" customWidth="1"/>
    <col min="8" max="19" width="14.7109375" style="1" customWidth="1"/>
    <col min="20" max="20" width="30.7109375" style="1" customWidth="1"/>
    <col min="21" max="29" width="12.7109375" style="1" customWidth="1"/>
    <col min="30" max="30" width="21.7109375" style="1" customWidth="1"/>
    <col min="31" max="38" width="5.7109375" style="1" customWidth="1"/>
    <col min="39" max="42" width="8.7109375" style="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t="s">
        <v>1145</v>
      </c>
      <c r="D5" s="175"/>
      <c r="E5" s="175"/>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48" x14ac:dyDescent="0.25">
      <c r="A9" s="28" t="s">
        <v>23</v>
      </c>
      <c r="B9" s="28" t="s">
        <v>1146</v>
      </c>
      <c r="C9" s="28" t="s">
        <v>1147</v>
      </c>
      <c r="D9" s="28">
        <v>212330000</v>
      </c>
      <c r="E9" s="29" t="s">
        <v>1148</v>
      </c>
      <c r="F9" s="29" t="s">
        <v>1149</v>
      </c>
      <c r="G9" s="28" t="s">
        <v>1150</v>
      </c>
      <c r="H9" s="30">
        <v>1106000000</v>
      </c>
      <c r="I9" s="32">
        <v>420566662</v>
      </c>
      <c r="J9" s="35"/>
      <c r="K9" s="35">
        <v>0</v>
      </c>
      <c r="L9" s="35"/>
      <c r="M9" s="35"/>
      <c r="N9" s="35">
        <f>H9+K9</f>
        <v>1106000000</v>
      </c>
      <c r="O9" s="32">
        <f>I9+L9</f>
        <v>420566662</v>
      </c>
      <c r="P9" s="35">
        <f>J9+M9</f>
        <v>0</v>
      </c>
      <c r="Q9" s="32">
        <v>32987792</v>
      </c>
      <c r="R9" s="35"/>
      <c r="S9" s="35">
        <f>Q9+R9</f>
        <v>32987792</v>
      </c>
      <c r="T9" s="33">
        <v>0</v>
      </c>
      <c r="U9" s="33">
        <v>0</v>
      </c>
      <c r="V9" s="33">
        <v>0</v>
      </c>
      <c r="W9" s="35"/>
      <c r="X9" s="35"/>
      <c r="Y9" s="35"/>
      <c r="Z9" s="35"/>
      <c r="AA9" s="35">
        <v>0</v>
      </c>
      <c r="AB9" s="35"/>
      <c r="AC9" s="35"/>
      <c r="AD9" s="36"/>
      <c r="AE9" s="36">
        <v>0</v>
      </c>
      <c r="AF9" s="36">
        <v>0</v>
      </c>
      <c r="AG9" s="36">
        <v>0</v>
      </c>
      <c r="AH9" s="36">
        <v>0</v>
      </c>
      <c r="AI9" s="36">
        <v>0</v>
      </c>
      <c r="AJ9" s="36">
        <v>0</v>
      </c>
      <c r="AK9" s="36">
        <v>0</v>
      </c>
      <c r="AL9" s="36">
        <v>0</v>
      </c>
      <c r="AM9" s="36">
        <v>0</v>
      </c>
      <c r="AN9" s="36">
        <v>0</v>
      </c>
      <c r="AO9" s="36">
        <v>0</v>
      </c>
      <c r="AP9" s="37">
        <v>0</v>
      </c>
    </row>
    <row r="10" spans="1:42" ht="105" x14ac:dyDescent="0.25">
      <c r="A10" s="28">
        <v>0</v>
      </c>
      <c r="B10" s="28">
        <v>0</v>
      </c>
      <c r="C10" s="28">
        <v>0</v>
      </c>
      <c r="D10" s="28">
        <v>0</v>
      </c>
      <c r="E10" s="29">
        <v>0</v>
      </c>
      <c r="F10" s="29">
        <v>0</v>
      </c>
      <c r="G10" s="28">
        <v>0</v>
      </c>
      <c r="H10" s="28">
        <v>0</v>
      </c>
      <c r="I10" s="36"/>
      <c r="J10" s="36"/>
      <c r="K10" s="36"/>
      <c r="L10" s="36"/>
      <c r="M10" s="36"/>
      <c r="N10" s="35">
        <f t="shared" ref="N10:P28" si="0">H10+K10</f>
        <v>0</v>
      </c>
      <c r="O10" s="35">
        <f t="shared" si="0"/>
        <v>0</v>
      </c>
      <c r="P10" s="35">
        <f t="shared" si="0"/>
        <v>0</v>
      </c>
      <c r="Q10" s="36"/>
      <c r="R10" s="36"/>
      <c r="S10" s="35">
        <f t="shared" ref="S10:S28" si="1">Q10+R10</f>
        <v>0</v>
      </c>
      <c r="T10" s="33" t="s">
        <v>1151</v>
      </c>
      <c r="U10" s="33" t="s">
        <v>1152</v>
      </c>
      <c r="V10" s="33">
        <v>60</v>
      </c>
      <c r="W10" s="36">
        <v>0</v>
      </c>
      <c r="X10" s="36"/>
      <c r="Y10" s="36">
        <v>0</v>
      </c>
      <c r="Z10" s="36"/>
      <c r="AA10" s="35">
        <v>180</v>
      </c>
      <c r="AB10" s="36">
        <v>0</v>
      </c>
      <c r="AC10" s="36"/>
      <c r="AD10" s="36" t="s">
        <v>1153</v>
      </c>
      <c r="AE10" s="36">
        <v>0</v>
      </c>
      <c r="AF10" s="36">
        <v>0</v>
      </c>
      <c r="AG10" s="36" t="s">
        <v>179</v>
      </c>
      <c r="AH10" s="36" t="s">
        <v>179</v>
      </c>
      <c r="AI10" s="36" t="s">
        <v>179</v>
      </c>
      <c r="AJ10" s="36" t="s">
        <v>179</v>
      </c>
      <c r="AK10" s="36" t="s">
        <v>179</v>
      </c>
      <c r="AL10" s="36" t="s">
        <v>179</v>
      </c>
      <c r="AM10" s="36">
        <v>0</v>
      </c>
      <c r="AN10" s="36">
        <v>0</v>
      </c>
      <c r="AO10" s="36">
        <v>0</v>
      </c>
      <c r="AP10" s="37">
        <v>0</v>
      </c>
    </row>
    <row r="11" spans="1:42" ht="24" x14ac:dyDescent="0.25">
      <c r="A11" s="28">
        <v>0</v>
      </c>
      <c r="B11" s="28">
        <v>0</v>
      </c>
      <c r="C11" s="28">
        <v>0</v>
      </c>
      <c r="D11" s="28">
        <v>0</v>
      </c>
      <c r="E11" s="29">
        <v>0</v>
      </c>
      <c r="F11" s="29">
        <v>0</v>
      </c>
      <c r="G11" s="28">
        <v>0</v>
      </c>
      <c r="H11" s="28">
        <v>0</v>
      </c>
      <c r="I11" s="36"/>
      <c r="J11" s="36"/>
      <c r="K11" s="36"/>
      <c r="L11" s="36"/>
      <c r="M11" s="36"/>
      <c r="N11" s="35">
        <f t="shared" si="0"/>
        <v>0</v>
      </c>
      <c r="O11" s="35">
        <f t="shared" si="0"/>
        <v>0</v>
      </c>
      <c r="P11" s="35">
        <f t="shared" si="0"/>
        <v>0</v>
      </c>
      <c r="Q11" s="36"/>
      <c r="R11" s="36"/>
      <c r="S11" s="35">
        <f t="shared" si="1"/>
        <v>0</v>
      </c>
      <c r="T11" s="33" t="s">
        <v>1154</v>
      </c>
      <c r="U11" s="33" t="s">
        <v>1152</v>
      </c>
      <c r="V11" s="33">
        <v>258</v>
      </c>
      <c r="W11" s="177"/>
      <c r="X11" s="36"/>
      <c r="Y11" s="36">
        <v>10</v>
      </c>
      <c r="Z11" s="36"/>
      <c r="AA11" s="35">
        <v>300</v>
      </c>
      <c r="AB11" s="36">
        <v>150</v>
      </c>
      <c r="AC11" s="36"/>
      <c r="AD11" s="36"/>
      <c r="AE11" s="36">
        <v>0</v>
      </c>
      <c r="AF11" s="36" t="s">
        <v>179</v>
      </c>
      <c r="AG11" s="36" t="s">
        <v>179</v>
      </c>
      <c r="AH11" s="36" t="s">
        <v>179</v>
      </c>
      <c r="AI11" s="36" t="s">
        <v>179</v>
      </c>
      <c r="AJ11" s="36" t="s">
        <v>179</v>
      </c>
      <c r="AK11" s="36" t="s">
        <v>179</v>
      </c>
      <c r="AL11" s="36" t="s">
        <v>179</v>
      </c>
      <c r="AM11" s="36" t="s">
        <v>179</v>
      </c>
      <c r="AN11" s="36" t="s">
        <v>179</v>
      </c>
      <c r="AO11" s="36" t="s">
        <v>179</v>
      </c>
      <c r="AP11" s="37">
        <v>0</v>
      </c>
    </row>
    <row r="12" spans="1:42" ht="72" x14ac:dyDescent="0.25">
      <c r="A12" s="28" t="s">
        <v>23</v>
      </c>
      <c r="B12" s="28" t="s">
        <v>1146</v>
      </c>
      <c r="C12" s="28" t="s">
        <v>1147</v>
      </c>
      <c r="D12" s="28">
        <v>212330000</v>
      </c>
      <c r="E12" s="29" t="s">
        <v>1155</v>
      </c>
      <c r="F12" s="29" t="s">
        <v>1156</v>
      </c>
      <c r="G12" s="28" t="s">
        <v>1157</v>
      </c>
      <c r="H12" s="28">
        <v>12139342000</v>
      </c>
      <c r="I12" s="32">
        <v>12139342000</v>
      </c>
      <c r="J12" s="36"/>
      <c r="K12" s="36"/>
      <c r="L12" s="36"/>
      <c r="M12" s="36"/>
      <c r="N12" s="35">
        <f t="shared" si="0"/>
        <v>12139342000</v>
      </c>
      <c r="O12" s="35">
        <f t="shared" si="0"/>
        <v>12139342000</v>
      </c>
      <c r="P12" s="35">
        <f t="shared" si="0"/>
        <v>0</v>
      </c>
      <c r="Q12" s="32">
        <v>5489342271</v>
      </c>
      <c r="R12" s="36"/>
      <c r="S12" s="35">
        <f t="shared" si="1"/>
        <v>5489342271</v>
      </c>
      <c r="T12" s="33">
        <v>0</v>
      </c>
      <c r="U12" s="33">
        <v>0</v>
      </c>
      <c r="V12" s="33">
        <v>0</v>
      </c>
      <c r="W12" s="36"/>
      <c r="X12" s="36"/>
      <c r="Y12" s="36"/>
      <c r="Z12" s="36"/>
      <c r="AA12" s="35">
        <v>0</v>
      </c>
      <c r="AB12" s="36"/>
      <c r="AC12" s="36"/>
      <c r="AD12" s="36"/>
      <c r="AE12" s="36">
        <v>0</v>
      </c>
      <c r="AF12" s="36">
        <v>0</v>
      </c>
      <c r="AG12" s="36">
        <v>0</v>
      </c>
      <c r="AH12" s="36">
        <v>0</v>
      </c>
      <c r="AI12" s="36">
        <v>0</v>
      </c>
      <c r="AJ12" s="36">
        <v>0</v>
      </c>
      <c r="AK12" s="36">
        <v>0</v>
      </c>
      <c r="AL12" s="36">
        <v>0</v>
      </c>
      <c r="AM12" s="36">
        <v>0</v>
      </c>
      <c r="AN12" s="36">
        <v>0</v>
      </c>
      <c r="AO12" s="36">
        <v>0</v>
      </c>
      <c r="AP12" s="37">
        <v>0</v>
      </c>
    </row>
    <row r="13" spans="1:42" ht="24" x14ac:dyDescent="0.25">
      <c r="A13" s="28">
        <v>0</v>
      </c>
      <c r="B13" s="28">
        <v>0</v>
      </c>
      <c r="C13" s="28">
        <v>0</v>
      </c>
      <c r="D13" s="28">
        <v>0</v>
      </c>
      <c r="E13" s="29">
        <v>0</v>
      </c>
      <c r="F13" s="29">
        <v>0</v>
      </c>
      <c r="G13" s="28">
        <v>0</v>
      </c>
      <c r="H13" s="28">
        <v>0</v>
      </c>
      <c r="I13" s="36"/>
      <c r="J13" s="36"/>
      <c r="K13" s="36"/>
      <c r="L13" s="36"/>
      <c r="M13" s="36"/>
      <c r="N13" s="35">
        <f t="shared" si="0"/>
        <v>0</v>
      </c>
      <c r="O13" s="35">
        <f t="shared" si="0"/>
        <v>0</v>
      </c>
      <c r="P13" s="35">
        <f t="shared" si="0"/>
        <v>0</v>
      </c>
      <c r="Q13" s="36"/>
      <c r="R13" s="36"/>
      <c r="S13" s="35">
        <f t="shared" si="1"/>
        <v>0</v>
      </c>
      <c r="T13" s="33" t="s">
        <v>1158</v>
      </c>
      <c r="U13" s="33" t="s">
        <v>1152</v>
      </c>
      <c r="V13" s="33">
        <v>10</v>
      </c>
      <c r="W13" s="177"/>
      <c r="X13" s="36"/>
      <c r="Y13" s="36">
        <v>3</v>
      </c>
      <c r="Z13" s="36"/>
      <c r="AA13" s="35">
        <v>210</v>
      </c>
      <c r="AB13" s="36">
        <v>120</v>
      </c>
      <c r="AC13" s="36"/>
      <c r="AD13" s="36"/>
      <c r="AE13" s="36">
        <v>0</v>
      </c>
      <c r="AF13" s="36">
        <v>0</v>
      </c>
      <c r="AG13" s="36" t="s">
        <v>179</v>
      </c>
      <c r="AH13" s="36" t="s">
        <v>179</v>
      </c>
      <c r="AI13" s="36" t="s">
        <v>179</v>
      </c>
      <c r="AJ13" s="36" t="s">
        <v>179</v>
      </c>
      <c r="AK13" s="36" t="s">
        <v>179</v>
      </c>
      <c r="AL13" s="36" t="s">
        <v>179</v>
      </c>
      <c r="AM13" s="36" t="s">
        <v>179</v>
      </c>
      <c r="AN13" s="36">
        <v>0</v>
      </c>
      <c r="AO13" s="36">
        <v>0</v>
      </c>
      <c r="AP13" s="37">
        <v>0</v>
      </c>
    </row>
    <row r="14" spans="1:42" ht="48" x14ac:dyDescent="0.25">
      <c r="A14" s="28" t="s">
        <v>23</v>
      </c>
      <c r="B14" s="28" t="s">
        <v>1146</v>
      </c>
      <c r="C14" s="28" t="s">
        <v>1147</v>
      </c>
      <c r="D14" s="28">
        <v>212330000</v>
      </c>
      <c r="E14" s="29" t="s">
        <v>1159</v>
      </c>
      <c r="F14" s="29" t="s">
        <v>1160</v>
      </c>
      <c r="G14" s="28" t="s">
        <v>1161</v>
      </c>
      <c r="H14" s="28">
        <v>2745458000</v>
      </c>
      <c r="I14" s="32">
        <v>2745458000</v>
      </c>
      <c r="J14" s="36"/>
      <c r="K14" s="36"/>
      <c r="L14" s="36"/>
      <c r="M14" s="36"/>
      <c r="N14" s="35">
        <f t="shared" si="0"/>
        <v>2745458000</v>
      </c>
      <c r="O14" s="35">
        <f t="shared" si="0"/>
        <v>2745458000</v>
      </c>
      <c r="P14" s="35">
        <f t="shared" si="0"/>
        <v>0</v>
      </c>
      <c r="Q14" s="32">
        <v>0</v>
      </c>
      <c r="R14" s="36"/>
      <c r="S14" s="35">
        <f t="shared" si="1"/>
        <v>0</v>
      </c>
      <c r="T14" s="33">
        <v>0</v>
      </c>
      <c r="U14" s="33">
        <v>0</v>
      </c>
      <c r="V14" s="33">
        <v>0</v>
      </c>
      <c r="W14" s="36"/>
      <c r="X14" s="36"/>
      <c r="Y14" s="36"/>
      <c r="Z14" s="36"/>
      <c r="AA14" s="35">
        <v>0</v>
      </c>
      <c r="AB14" s="36"/>
      <c r="AC14" s="36"/>
      <c r="AD14" s="36"/>
      <c r="AE14" s="36">
        <v>0</v>
      </c>
      <c r="AF14" s="36">
        <v>0</v>
      </c>
      <c r="AG14" s="36">
        <v>0</v>
      </c>
      <c r="AH14" s="36">
        <v>0</v>
      </c>
      <c r="AI14" s="36">
        <v>0</v>
      </c>
      <c r="AJ14" s="36">
        <v>0</v>
      </c>
      <c r="AK14" s="36">
        <v>0</v>
      </c>
      <c r="AL14" s="36">
        <v>0</v>
      </c>
      <c r="AM14" s="36">
        <v>0</v>
      </c>
      <c r="AN14" s="36">
        <v>0</v>
      </c>
      <c r="AO14" s="36">
        <v>0</v>
      </c>
      <c r="AP14" s="37">
        <v>0</v>
      </c>
    </row>
    <row r="15" spans="1:42" ht="30" x14ac:dyDescent="0.25">
      <c r="A15" s="28">
        <v>0</v>
      </c>
      <c r="B15" s="28">
        <v>0</v>
      </c>
      <c r="C15" s="28">
        <v>0</v>
      </c>
      <c r="D15" s="28">
        <v>0</v>
      </c>
      <c r="E15" s="29">
        <v>0</v>
      </c>
      <c r="F15" s="29">
        <v>0</v>
      </c>
      <c r="G15" s="28">
        <v>0</v>
      </c>
      <c r="H15" s="28">
        <v>0</v>
      </c>
      <c r="I15" s="36"/>
      <c r="J15" s="36"/>
      <c r="K15" s="36"/>
      <c r="L15" s="36"/>
      <c r="M15" s="36"/>
      <c r="N15" s="35">
        <f t="shared" si="0"/>
        <v>0</v>
      </c>
      <c r="O15" s="35">
        <f t="shared" si="0"/>
        <v>0</v>
      </c>
      <c r="P15" s="35">
        <f t="shared" si="0"/>
        <v>0</v>
      </c>
      <c r="Q15" s="36"/>
      <c r="R15" s="36"/>
      <c r="S15" s="35">
        <f t="shared" si="1"/>
        <v>0</v>
      </c>
      <c r="T15" s="33" t="s">
        <v>1162</v>
      </c>
      <c r="U15" s="33" t="s">
        <v>1152</v>
      </c>
      <c r="V15" s="33">
        <v>1</v>
      </c>
      <c r="W15" s="36"/>
      <c r="X15" s="36"/>
      <c r="Y15" s="36">
        <v>0</v>
      </c>
      <c r="Z15" s="36"/>
      <c r="AA15" s="35">
        <v>210</v>
      </c>
      <c r="AB15" s="36">
        <v>90</v>
      </c>
      <c r="AC15" s="36"/>
      <c r="AD15" s="36" t="s">
        <v>1163</v>
      </c>
      <c r="AE15" s="36">
        <v>0</v>
      </c>
      <c r="AF15" s="36">
        <v>0</v>
      </c>
      <c r="AG15" s="36">
        <v>0</v>
      </c>
      <c r="AH15" s="36">
        <v>0</v>
      </c>
      <c r="AI15" s="36" t="s">
        <v>179</v>
      </c>
      <c r="AJ15" s="36" t="s">
        <v>179</v>
      </c>
      <c r="AK15" s="36" t="s">
        <v>179</v>
      </c>
      <c r="AL15" s="36" t="s">
        <v>179</v>
      </c>
      <c r="AM15" s="36" t="s">
        <v>179</v>
      </c>
      <c r="AN15" s="36" t="s">
        <v>179</v>
      </c>
      <c r="AO15" s="36" t="s">
        <v>179</v>
      </c>
      <c r="AP15" s="37">
        <v>0</v>
      </c>
    </row>
    <row r="16" spans="1:42" ht="30" x14ac:dyDescent="0.25">
      <c r="A16" s="28">
        <v>0</v>
      </c>
      <c r="B16" s="28">
        <v>0</v>
      </c>
      <c r="C16" s="28">
        <v>0</v>
      </c>
      <c r="D16" s="28">
        <v>0</v>
      </c>
      <c r="E16" s="29">
        <v>0</v>
      </c>
      <c r="F16" s="29">
        <v>0</v>
      </c>
      <c r="G16" s="28">
        <v>0</v>
      </c>
      <c r="H16" s="28">
        <v>0</v>
      </c>
      <c r="I16" s="36"/>
      <c r="J16" s="36"/>
      <c r="K16" s="36"/>
      <c r="L16" s="36"/>
      <c r="M16" s="36"/>
      <c r="N16" s="35">
        <f t="shared" si="0"/>
        <v>0</v>
      </c>
      <c r="O16" s="35">
        <f t="shared" si="0"/>
        <v>0</v>
      </c>
      <c r="P16" s="35">
        <f t="shared" si="0"/>
        <v>0</v>
      </c>
      <c r="Q16" s="36"/>
      <c r="R16" s="36"/>
      <c r="S16" s="35">
        <f t="shared" si="1"/>
        <v>0</v>
      </c>
      <c r="T16" s="33" t="s">
        <v>1164</v>
      </c>
      <c r="U16" s="33" t="s">
        <v>1152</v>
      </c>
      <c r="V16" s="33">
        <v>2</v>
      </c>
      <c r="W16" s="36"/>
      <c r="X16" s="36"/>
      <c r="Y16" s="36"/>
      <c r="Z16" s="36"/>
      <c r="AA16" s="35">
        <v>180</v>
      </c>
      <c r="AB16" s="36">
        <v>90</v>
      </c>
      <c r="AC16" s="36"/>
      <c r="AD16" s="36" t="s">
        <v>1163</v>
      </c>
      <c r="AE16" s="36">
        <v>0</v>
      </c>
      <c r="AF16" s="36">
        <v>0</v>
      </c>
      <c r="AG16" s="36">
        <v>0</v>
      </c>
      <c r="AH16" s="36">
        <v>0</v>
      </c>
      <c r="AI16" s="36" t="s">
        <v>179</v>
      </c>
      <c r="AJ16" s="36" t="s">
        <v>179</v>
      </c>
      <c r="AK16" s="36" t="s">
        <v>179</v>
      </c>
      <c r="AL16" s="36" t="s">
        <v>179</v>
      </c>
      <c r="AM16" s="36" t="s">
        <v>179</v>
      </c>
      <c r="AN16" s="36" t="s">
        <v>179</v>
      </c>
      <c r="AO16" s="36" t="s">
        <v>179</v>
      </c>
      <c r="AP16" s="37">
        <v>0</v>
      </c>
    </row>
    <row r="17" spans="1:42" ht="30" x14ac:dyDescent="0.25">
      <c r="A17" s="28">
        <v>0</v>
      </c>
      <c r="B17" s="28">
        <v>0</v>
      </c>
      <c r="C17" s="28">
        <v>0</v>
      </c>
      <c r="D17" s="28">
        <v>0</v>
      </c>
      <c r="E17" s="29">
        <v>0</v>
      </c>
      <c r="F17" s="29">
        <v>0</v>
      </c>
      <c r="G17" s="28">
        <v>0</v>
      </c>
      <c r="H17" s="28">
        <v>0</v>
      </c>
      <c r="I17" s="36"/>
      <c r="J17" s="36"/>
      <c r="K17" s="36"/>
      <c r="L17" s="36"/>
      <c r="M17" s="36"/>
      <c r="N17" s="35">
        <f t="shared" si="0"/>
        <v>0</v>
      </c>
      <c r="O17" s="35">
        <f t="shared" si="0"/>
        <v>0</v>
      </c>
      <c r="P17" s="35">
        <f t="shared" si="0"/>
        <v>0</v>
      </c>
      <c r="Q17" s="36"/>
      <c r="R17" s="36"/>
      <c r="S17" s="35">
        <f t="shared" si="1"/>
        <v>0</v>
      </c>
      <c r="T17" s="33" t="s">
        <v>1165</v>
      </c>
      <c r="U17" s="33" t="s">
        <v>1152</v>
      </c>
      <c r="V17" s="33">
        <v>12</v>
      </c>
      <c r="W17" s="36"/>
      <c r="X17" s="36"/>
      <c r="Y17" s="36"/>
      <c r="Z17" s="36"/>
      <c r="AA17" s="35">
        <v>180</v>
      </c>
      <c r="AB17" s="36">
        <v>90</v>
      </c>
      <c r="AC17" s="36"/>
      <c r="AD17" s="36" t="s">
        <v>1163</v>
      </c>
      <c r="AE17" s="36">
        <v>0</v>
      </c>
      <c r="AF17" s="36">
        <v>0</v>
      </c>
      <c r="AG17" s="36">
        <v>0</v>
      </c>
      <c r="AH17" s="36">
        <v>0</v>
      </c>
      <c r="AI17" s="36">
        <v>0</v>
      </c>
      <c r="AJ17" s="36" t="s">
        <v>179</v>
      </c>
      <c r="AK17" s="36" t="s">
        <v>179</v>
      </c>
      <c r="AL17" s="36" t="s">
        <v>179</v>
      </c>
      <c r="AM17" s="36" t="s">
        <v>179</v>
      </c>
      <c r="AN17" s="36" t="s">
        <v>179</v>
      </c>
      <c r="AO17" s="36" t="s">
        <v>179</v>
      </c>
      <c r="AP17" s="37">
        <v>0</v>
      </c>
    </row>
    <row r="18" spans="1:42" ht="30" x14ac:dyDescent="0.25">
      <c r="A18" s="28">
        <v>0</v>
      </c>
      <c r="B18" s="28">
        <v>0</v>
      </c>
      <c r="C18" s="28">
        <v>0</v>
      </c>
      <c r="D18" s="28">
        <v>0</v>
      </c>
      <c r="E18" s="29">
        <v>0</v>
      </c>
      <c r="F18" s="29">
        <v>0</v>
      </c>
      <c r="G18" s="28">
        <v>0</v>
      </c>
      <c r="H18" s="28">
        <v>0</v>
      </c>
      <c r="I18" s="36"/>
      <c r="J18" s="36"/>
      <c r="K18" s="36"/>
      <c r="L18" s="36"/>
      <c r="M18" s="36"/>
      <c r="N18" s="35">
        <f t="shared" si="0"/>
        <v>0</v>
      </c>
      <c r="O18" s="35">
        <f t="shared" si="0"/>
        <v>0</v>
      </c>
      <c r="P18" s="35">
        <f t="shared" si="0"/>
        <v>0</v>
      </c>
      <c r="Q18" s="36"/>
      <c r="R18" s="36"/>
      <c r="S18" s="35">
        <f t="shared" si="1"/>
        <v>0</v>
      </c>
      <c r="T18" s="33" t="s">
        <v>1166</v>
      </c>
      <c r="U18" s="33" t="s">
        <v>1152</v>
      </c>
      <c r="V18" s="33">
        <v>1</v>
      </c>
      <c r="W18" s="36"/>
      <c r="X18" s="36"/>
      <c r="Y18" s="36"/>
      <c r="Z18" s="36"/>
      <c r="AA18" s="35">
        <v>90</v>
      </c>
      <c r="AB18" s="36">
        <v>90</v>
      </c>
      <c r="AC18" s="36"/>
      <c r="AD18" s="36" t="s">
        <v>1163</v>
      </c>
      <c r="AE18" s="36">
        <v>0</v>
      </c>
      <c r="AF18" s="36">
        <v>0</v>
      </c>
      <c r="AG18" s="36">
        <v>0</v>
      </c>
      <c r="AH18" s="36" t="s">
        <v>179</v>
      </c>
      <c r="AI18" s="36" t="s">
        <v>179</v>
      </c>
      <c r="AJ18" s="36" t="s">
        <v>179</v>
      </c>
      <c r="AK18" s="36">
        <v>0</v>
      </c>
      <c r="AL18" s="36">
        <v>0</v>
      </c>
      <c r="AM18" s="36">
        <v>0</v>
      </c>
      <c r="AN18" s="36">
        <v>0</v>
      </c>
      <c r="AO18" s="36">
        <v>0</v>
      </c>
      <c r="AP18" s="37">
        <v>0</v>
      </c>
    </row>
    <row r="19" spans="1:42" ht="72" x14ac:dyDescent="0.25">
      <c r="A19" s="28" t="s">
        <v>23</v>
      </c>
      <c r="B19" s="28" t="s">
        <v>1146</v>
      </c>
      <c r="C19" s="28" t="s">
        <v>1147</v>
      </c>
      <c r="D19" s="28">
        <v>212360000</v>
      </c>
      <c r="E19" s="29" t="s">
        <v>1167</v>
      </c>
      <c r="F19" s="29" t="s">
        <v>1168</v>
      </c>
      <c r="G19" s="28" t="s">
        <v>1169</v>
      </c>
      <c r="H19" s="28">
        <v>1210000000</v>
      </c>
      <c r="I19" s="32">
        <v>1410000000</v>
      </c>
      <c r="J19" s="36"/>
      <c r="K19" s="36"/>
      <c r="L19" s="36"/>
      <c r="M19" s="36"/>
      <c r="N19" s="35">
        <f t="shared" si="0"/>
        <v>1210000000</v>
      </c>
      <c r="O19" s="35">
        <f t="shared" si="0"/>
        <v>1410000000</v>
      </c>
      <c r="P19" s="35">
        <f t="shared" si="0"/>
        <v>0</v>
      </c>
      <c r="Q19" s="32">
        <v>362400324</v>
      </c>
      <c r="R19" s="36"/>
      <c r="S19" s="35">
        <f t="shared" si="1"/>
        <v>362400324</v>
      </c>
      <c r="T19" s="33">
        <v>0</v>
      </c>
      <c r="U19" s="33">
        <v>0</v>
      </c>
      <c r="V19" s="33">
        <v>0</v>
      </c>
      <c r="W19" s="36"/>
      <c r="X19" s="36"/>
      <c r="Y19" s="36"/>
      <c r="Z19" s="36"/>
      <c r="AA19" s="35">
        <v>0</v>
      </c>
      <c r="AB19" s="36"/>
      <c r="AC19" s="36"/>
      <c r="AD19" s="36"/>
      <c r="AE19" s="36">
        <v>0</v>
      </c>
      <c r="AF19" s="36">
        <v>0</v>
      </c>
      <c r="AG19" s="36">
        <v>0</v>
      </c>
      <c r="AH19" s="36">
        <v>0</v>
      </c>
      <c r="AI19" s="36">
        <v>0</v>
      </c>
      <c r="AJ19" s="36">
        <v>0</v>
      </c>
      <c r="AK19" s="36">
        <v>0</v>
      </c>
      <c r="AL19" s="36">
        <v>0</v>
      </c>
      <c r="AM19" s="36">
        <v>0</v>
      </c>
      <c r="AN19" s="36">
        <v>0</v>
      </c>
      <c r="AO19" s="36">
        <v>0</v>
      </c>
      <c r="AP19" s="37">
        <v>0</v>
      </c>
    </row>
    <row r="20" spans="1:42" ht="43.15" customHeight="1" x14ac:dyDescent="0.25">
      <c r="A20" s="28">
        <v>0</v>
      </c>
      <c r="B20" s="28">
        <v>0</v>
      </c>
      <c r="C20" s="28">
        <v>0</v>
      </c>
      <c r="D20" s="28">
        <v>0</v>
      </c>
      <c r="E20" s="29">
        <v>0</v>
      </c>
      <c r="F20" s="29">
        <v>0</v>
      </c>
      <c r="G20" s="28">
        <v>0</v>
      </c>
      <c r="H20" s="28">
        <v>0</v>
      </c>
      <c r="I20" s="36"/>
      <c r="J20" s="36"/>
      <c r="K20" s="36"/>
      <c r="L20" s="36"/>
      <c r="M20" s="36"/>
      <c r="N20" s="35">
        <f t="shared" si="0"/>
        <v>0</v>
      </c>
      <c r="O20" s="35">
        <f t="shared" si="0"/>
        <v>0</v>
      </c>
      <c r="P20" s="35">
        <f t="shared" si="0"/>
        <v>0</v>
      </c>
      <c r="Q20" s="36"/>
      <c r="R20" s="36"/>
      <c r="S20" s="35">
        <f t="shared" si="1"/>
        <v>0</v>
      </c>
      <c r="T20" s="33" t="s">
        <v>1170</v>
      </c>
      <c r="U20" s="33" t="s">
        <v>1152</v>
      </c>
      <c r="V20" s="33">
        <v>2</v>
      </c>
      <c r="W20" s="63"/>
      <c r="X20" s="36"/>
      <c r="Y20" s="36">
        <v>1</v>
      </c>
      <c r="Z20" s="36"/>
      <c r="AA20" s="35">
        <v>330</v>
      </c>
      <c r="AB20" s="36">
        <v>150</v>
      </c>
      <c r="AC20" s="36"/>
      <c r="AD20" s="755" t="s">
        <v>1171</v>
      </c>
      <c r="AE20" s="36">
        <v>0</v>
      </c>
      <c r="AF20" s="36" t="s">
        <v>179</v>
      </c>
      <c r="AG20" s="36" t="s">
        <v>179</v>
      </c>
      <c r="AH20" s="36" t="s">
        <v>179</v>
      </c>
      <c r="AI20" s="36" t="s">
        <v>179</v>
      </c>
      <c r="AJ20" s="36" t="s">
        <v>179</v>
      </c>
      <c r="AK20" s="36" t="s">
        <v>179</v>
      </c>
      <c r="AL20" s="36" t="s">
        <v>179</v>
      </c>
      <c r="AM20" s="36" t="s">
        <v>179</v>
      </c>
      <c r="AN20" s="36" t="s">
        <v>179</v>
      </c>
      <c r="AO20" s="36" t="s">
        <v>179</v>
      </c>
      <c r="AP20" s="37" t="s">
        <v>179</v>
      </c>
    </row>
    <row r="21" spans="1:42" ht="24" x14ac:dyDescent="0.25">
      <c r="A21" s="28">
        <v>0</v>
      </c>
      <c r="B21" s="28">
        <v>0</v>
      </c>
      <c r="C21" s="28">
        <v>0</v>
      </c>
      <c r="D21" s="28">
        <v>0</v>
      </c>
      <c r="E21" s="29">
        <v>0</v>
      </c>
      <c r="F21" s="29">
        <v>0</v>
      </c>
      <c r="G21" s="28">
        <v>0</v>
      </c>
      <c r="H21" s="28">
        <v>0</v>
      </c>
      <c r="I21" s="36"/>
      <c r="J21" s="36"/>
      <c r="K21" s="36"/>
      <c r="L21" s="36"/>
      <c r="M21" s="36"/>
      <c r="N21" s="35">
        <f t="shared" si="0"/>
        <v>0</v>
      </c>
      <c r="O21" s="35">
        <f t="shared" si="0"/>
        <v>0</v>
      </c>
      <c r="P21" s="35">
        <f t="shared" si="0"/>
        <v>0</v>
      </c>
      <c r="Q21" s="36"/>
      <c r="R21" s="36"/>
      <c r="S21" s="35">
        <f t="shared" si="1"/>
        <v>0</v>
      </c>
      <c r="T21" s="33" t="s">
        <v>1172</v>
      </c>
      <c r="U21" s="33" t="s">
        <v>1152</v>
      </c>
      <c r="V21" s="33">
        <v>5</v>
      </c>
      <c r="W21" s="63"/>
      <c r="X21" s="36"/>
      <c r="Y21" s="36">
        <v>1</v>
      </c>
      <c r="Z21" s="36"/>
      <c r="AA21" s="35">
        <v>120</v>
      </c>
      <c r="AB21" s="36">
        <v>90</v>
      </c>
      <c r="AC21" s="36"/>
      <c r="AD21" s="756"/>
      <c r="AE21" s="36">
        <v>0</v>
      </c>
      <c r="AF21" s="36">
        <v>0</v>
      </c>
      <c r="AG21" s="36">
        <v>0</v>
      </c>
      <c r="AH21" s="36" t="s">
        <v>179</v>
      </c>
      <c r="AI21" s="36" t="s">
        <v>179</v>
      </c>
      <c r="AJ21" s="36" t="s">
        <v>179</v>
      </c>
      <c r="AK21" s="36" t="s">
        <v>179</v>
      </c>
      <c r="AL21" s="36">
        <v>0</v>
      </c>
      <c r="AM21" s="36">
        <v>0</v>
      </c>
      <c r="AN21" s="36">
        <v>0</v>
      </c>
      <c r="AO21" s="36">
        <v>0</v>
      </c>
      <c r="AP21" s="37">
        <v>0</v>
      </c>
    </row>
    <row r="22" spans="1:42" ht="24" x14ac:dyDescent="0.25">
      <c r="A22" s="28">
        <v>0</v>
      </c>
      <c r="B22" s="28">
        <v>0</v>
      </c>
      <c r="C22" s="28">
        <v>0</v>
      </c>
      <c r="D22" s="28">
        <v>0</v>
      </c>
      <c r="E22" s="29">
        <v>0</v>
      </c>
      <c r="F22" s="29">
        <v>0</v>
      </c>
      <c r="G22" s="28">
        <v>0</v>
      </c>
      <c r="H22" s="28">
        <v>0</v>
      </c>
      <c r="I22" s="36"/>
      <c r="J22" s="36"/>
      <c r="K22" s="36"/>
      <c r="L22" s="36"/>
      <c r="M22" s="36"/>
      <c r="N22" s="35">
        <f t="shared" si="0"/>
        <v>0</v>
      </c>
      <c r="O22" s="35">
        <f t="shared" si="0"/>
        <v>0</v>
      </c>
      <c r="P22" s="35">
        <f t="shared" si="0"/>
        <v>0</v>
      </c>
      <c r="Q22" s="36"/>
      <c r="R22" s="36"/>
      <c r="S22" s="35">
        <f t="shared" si="1"/>
        <v>0</v>
      </c>
      <c r="T22" s="33" t="s">
        <v>1173</v>
      </c>
      <c r="U22" s="33" t="s">
        <v>1152</v>
      </c>
      <c r="V22" s="33">
        <v>11</v>
      </c>
      <c r="W22" s="63"/>
      <c r="X22" s="36"/>
      <c r="Y22" s="36">
        <v>5</v>
      </c>
      <c r="Z22" s="36"/>
      <c r="AA22" s="35">
        <v>330</v>
      </c>
      <c r="AB22" s="36">
        <v>150</v>
      </c>
      <c r="AC22" s="36"/>
      <c r="AD22" s="757"/>
      <c r="AE22" s="36">
        <v>0</v>
      </c>
      <c r="AF22" s="36" t="s">
        <v>179</v>
      </c>
      <c r="AG22" s="36" t="s">
        <v>179</v>
      </c>
      <c r="AH22" s="36" t="s">
        <v>179</v>
      </c>
      <c r="AI22" s="36" t="s">
        <v>179</v>
      </c>
      <c r="AJ22" s="36" t="s">
        <v>179</v>
      </c>
      <c r="AK22" s="36" t="s">
        <v>179</v>
      </c>
      <c r="AL22" s="36" t="s">
        <v>179</v>
      </c>
      <c r="AM22" s="36" t="s">
        <v>179</v>
      </c>
      <c r="AN22" s="36" t="s">
        <v>179</v>
      </c>
      <c r="AO22" s="36" t="s">
        <v>179</v>
      </c>
      <c r="AP22" s="37" t="s">
        <v>179</v>
      </c>
    </row>
    <row r="23" spans="1:42" ht="48" x14ac:dyDescent="0.25">
      <c r="A23" s="28" t="s">
        <v>23</v>
      </c>
      <c r="B23" s="28" t="s">
        <v>1146</v>
      </c>
      <c r="C23" s="28" t="s">
        <v>1147</v>
      </c>
      <c r="D23" s="28">
        <v>212360000</v>
      </c>
      <c r="E23" s="29" t="s">
        <v>1174</v>
      </c>
      <c r="F23" s="29" t="s">
        <v>1175</v>
      </c>
      <c r="G23" s="28" t="s">
        <v>1176</v>
      </c>
      <c r="H23" s="28">
        <v>2499200000</v>
      </c>
      <c r="I23" s="32">
        <v>2699200000</v>
      </c>
      <c r="J23" s="36"/>
      <c r="K23" s="36"/>
      <c r="L23" s="36"/>
      <c r="M23" s="36"/>
      <c r="N23" s="35">
        <f t="shared" si="0"/>
        <v>2499200000</v>
      </c>
      <c r="O23" s="35">
        <f t="shared" si="0"/>
        <v>2699200000</v>
      </c>
      <c r="P23" s="35">
        <f t="shared" si="0"/>
        <v>0</v>
      </c>
      <c r="Q23" s="32">
        <v>2115982008</v>
      </c>
      <c r="R23" s="36"/>
      <c r="S23" s="35">
        <f t="shared" si="1"/>
        <v>2115982008</v>
      </c>
      <c r="T23" s="33">
        <v>0</v>
      </c>
      <c r="U23" s="33">
        <v>0</v>
      </c>
      <c r="V23" s="33">
        <v>0</v>
      </c>
      <c r="W23" s="36"/>
      <c r="X23" s="36"/>
      <c r="Y23" s="36"/>
      <c r="Z23" s="36"/>
      <c r="AA23" s="35">
        <v>0</v>
      </c>
      <c r="AB23" s="36"/>
      <c r="AC23" s="36"/>
      <c r="AD23" s="36"/>
      <c r="AE23" s="36">
        <v>0</v>
      </c>
      <c r="AF23" s="36">
        <v>0</v>
      </c>
      <c r="AG23" s="36">
        <v>0</v>
      </c>
      <c r="AH23" s="36">
        <v>0</v>
      </c>
      <c r="AI23" s="36">
        <v>0</v>
      </c>
      <c r="AJ23" s="36">
        <v>0</v>
      </c>
      <c r="AK23" s="36">
        <v>0</v>
      </c>
      <c r="AL23" s="36">
        <v>0</v>
      </c>
      <c r="AM23" s="36">
        <v>0</v>
      </c>
      <c r="AN23" s="36">
        <v>0</v>
      </c>
      <c r="AO23" s="36">
        <v>0</v>
      </c>
      <c r="AP23" s="37">
        <v>0</v>
      </c>
    </row>
    <row r="24" spans="1:42" x14ac:dyDescent="0.25">
      <c r="A24" s="28">
        <v>0</v>
      </c>
      <c r="B24" s="28">
        <v>0</v>
      </c>
      <c r="C24" s="28">
        <v>0</v>
      </c>
      <c r="D24" s="28">
        <v>0</v>
      </c>
      <c r="E24" s="29">
        <v>0</v>
      </c>
      <c r="F24" s="29">
        <v>0</v>
      </c>
      <c r="G24" s="28">
        <v>0</v>
      </c>
      <c r="H24" s="28">
        <v>0</v>
      </c>
      <c r="I24" s="36"/>
      <c r="J24" s="36"/>
      <c r="K24" s="36"/>
      <c r="L24" s="36"/>
      <c r="M24" s="36"/>
      <c r="N24" s="35">
        <f t="shared" si="0"/>
        <v>0</v>
      </c>
      <c r="O24" s="35">
        <f t="shared" si="0"/>
        <v>0</v>
      </c>
      <c r="P24" s="35">
        <f t="shared" si="0"/>
        <v>0</v>
      </c>
      <c r="Q24" s="36"/>
      <c r="R24" s="36"/>
      <c r="S24" s="35">
        <f t="shared" si="1"/>
        <v>0</v>
      </c>
      <c r="T24" s="33" t="s">
        <v>1177</v>
      </c>
      <c r="U24" s="33" t="s">
        <v>1152</v>
      </c>
      <c r="V24" s="33">
        <v>2</v>
      </c>
      <c r="W24" s="63"/>
      <c r="X24" s="36"/>
      <c r="Y24" s="36">
        <v>2</v>
      </c>
      <c r="Z24" s="36"/>
      <c r="AA24" s="35">
        <v>300</v>
      </c>
      <c r="AB24" s="36">
        <v>120</v>
      </c>
      <c r="AC24" s="36"/>
      <c r="AD24" s="36"/>
      <c r="AE24" s="36">
        <v>0</v>
      </c>
      <c r="AF24" s="36">
        <v>0</v>
      </c>
      <c r="AG24" s="36" t="s">
        <v>179</v>
      </c>
      <c r="AH24" s="36" t="s">
        <v>179</v>
      </c>
      <c r="AI24" s="36" t="s">
        <v>179</v>
      </c>
      <c r="AJ24" s="36" t="s">
        <v>179</v>
      </c>
      <c r="AK24" s="36" t="s">
        <v>179</v>
      </c>
      <c r="AL24" s="36" t="s">
        <v>179</v>
      </c>
      <c r="AM24" s="36" t="s">
        <v>179</v>
      </c>
      <c r="AN24" s="36" t="s">
        <v>179</v>
      </c>
      <c r="AO24" s="36" t="s">
        <v>179</v>
      </c>
      <c r="AP24" s="37" t="s">
        <v>179</v>
      </c>
    </row>
    <row r="25" spans="1:42" ht="24" x14ac:dyDescent="0.25">
      <c r="A25" s="28">
        <v>0</v>
      </c>
      <c r="B25" s="28">
        <v>0</v>
      </c>
      <c r="C25" s="28">
        <v>0</v>
      </c>
      <c r="D25" s="28">
        <v>0</v>
      </c>
      <c r="E25" s="29">
        <v>0</v>
      </c>
      <c r="F25" s="29">
        <v>0</v>
      </c>
      <c r="G25" s="28">
        <v>0</v>
      </c>
      <c r="H25" s="28">
        <v>0</v>
      </c>
      <c r="I25" s="36"/>
      <c r="J25" s="36"/>
      <c r="K25" s="36"/>
      <c r="L25" s="36"/>
      <c r="M25" s="36"/>
      <c r="N25" s="35">
        <f t="shared" si="0"/>
        <v>0</v>
      </c>
      <c r="O25" s="35">
        <f t="shared" si="0"/>
        <v>0</v>
      </c>
      <c r="P25" s="35">
        <f t="shared" si="0"/>
        <v>0</v>
      </c>
      <c r="Q25" s="36"/>
      <c r="R25" s="36"/>
      <c r="S25" s="35">
        <f t="shared" si="1"/>
        <v>0</v>
      </c>
      <c r="T25" s="33" t="s">
        <v>1178</v>
      </c>
      <c r="U25" s="33" t="s">
        <v>1152</v>
      </c>
      <c r="V25" s="33">
        <v>3</v>
      </c>
      <c r="W25" s="63"/>
      <c r="X25" s="36"/>
      <c r="Y25" s="36">
        <v>1</v>
      </c>
      <c r="Z25" s="36"/>
      <c r="AA25" s="35">
        <v>300</v>
      </c>
      <c r="AB25" s="36">
        <v>120</v>
      </c>
      <c r="AC25" s="36"/>
      <c r="AD25" s="36"/>
      <c r="AE25" s="36">
        <v>0</v>
      </c>
      <c r="AF25" s="36">
        <v>0</v>
      </c>
      <c r="AG25" s="36" t="s">
        <v>179</v>
      </c>
      <c r="AH25" s="36" t="s">
        <v>179</v>
      </c>
      <c r="AI25" s="36" t="s">
        <v>179</v>
      </c>
      <c r="AJ25" s="36" t="s">
        <v>179</v>
      </c>
      <c r="AK25" s="36" t="s">
        <v>179</v>
      </c>
      <c r="AL25" s="36" t="s">
        <v>179</v>
      </c>
      <c r="AM25" s="36" t="s">
        <v>179</v>
      </c>
      <c r="AN25" s="36" t="s">
        <v>179</v>
      </c>
      <c r="AO25" s="36" t="s">
        <v>179</v>
      </c>
      <c r="AP25" s="37" t="s">
        <v>179</v>
      </c>
    </row>
    <row r="26" spans="1:42" ht="48" x14ac:dyDescent="0.25">
      <c r="A26" s="28" t="s">
        <v>23</v>
      </c>
      <c r="B26" s="28" t="s">
        <v>1146</v>
      </c>
      <c r="C26" s="28" t="s">
        <v>1147</v>
      </c>
      <c r="D26" s="28">
        <v>212360000</v>
      </c>
      <c r="E26" s="29" t="s">
        <v>1179</v>
      </c>
      <c r="F26" s="29" t="s">
        <v>1180</v>
      </c>
      <c r="G26" s="28" t="s">
        <v>1181</v>
      </c>
      <c r="H26" s="28">
        <v>300000000</v>
      </c>
      <c r="I26" s="32">
        <v>300000000</v>
      </c>
      <c r="J26" s="36"/>
      <c r="K26" s="36"/>
      <c r="L26" s="36"/>
      <c r="M26" s="36"/>
      <c r="N26" s="35">
        <f t="shared" si="0"/>
        <v>300000000</v>
      </c>
      <c r="O26" s="35">
        <f t="shared" si="0"/>
        <v>300000000</v>
      </c>
      <c r="P26" s="35">
        <f t="shared" si="0"/>
        <v>0</v>
      </c>
      <c r="Q26" s="32">
        <v>0</v>
      </c>
      <c r="R26" s="36"/>
      <c r="S26" s="35">
        <f t="shared" si="1"/>
        <v>0</v>
      </c>
      <c r="T26" s="33">
        <v>0</v>
      </c>
      <c r="U26" s="33">
        <v>0</v>
      </c>
      <c r="V26" s="33">
        <v>0</v>
      </c>
      <c r="W26" s="36"/>
      <c r="X26" s="36"/>
      <c r="Y26" s="36"/>
      <c r="Z26" s="36"/>
      <c r="AA26" s="35">
        <v>0</v>
      </c>
      <c r="AB26" s="36"/>
      <c r="AC26" s="36"/>
      <c r="AD26" s="36"/>
      <c r="AE26" s="36">
        <v>0</v>
      </c>
      <c r="AF26" s="36">
        <v>0</v>
      </c>
      <c r="AG26" s="36">
        <v>0</v>
      </c>
      <c r="AH26" s="36">
        <v>0</v>
      </c>
      <c r="AI26" s="36">
        <v>0</v>
      </c>
      <c r="AJ26" s="36">
        <v>0</v>
      </c>
      <c r="AK26" s="36">
        <v>0</v>
      </c>
      <c r="AL26" s="36">
        <v>0</v>
      </c>
      <c r="AM26" s="36">
        <v>0</v>
      </c>
      <c r="AN26" s="36">
        <v>0</v>
      </c>
      <c r="AO26" s="36">
        <v>0</v>
      </c>
      <c r="AP26" s="37">
        <v>0</v>
      </c>
    </row>
    <row r="27" spans="1:42" ht="75" x14ac:dyDescent="0.25">
      <c r="A27" s="28"/>
      <c r="B27" s="28"/>
      <c r="C27" s="28"/>
      <c r="D27" s="28"/>
      <c r="E27" s="29"/>
      <c r="F27" s="29"/>
      <c r="G27" s="28"/>
      <c r="H27" s="28"/>
      <c r="I27" s="36"/>
      <c r="J27" s="36"/>
      <c r="K27" s="36"/>
      <c r="L27" s="36"/>
      <c r="M27" s="36"/>
      <c r="N27" s="35"/>
      <c r="O27" s="35"/>
      <c r="P27" s="35"/>
      <c r="Q27" s="36"/>
      <c r="R27" s="36"/>
      <c r="S27" s="35"/>
      <c r="T27" s="33" t="s">
        <v>1182</v>
      </c>
      <c r="U27" s="33" t="s">
        <v>1152</v>
      </c>
      <c r="V27" s="33">
        <v>1</v>
      </c>
      <c r="W27" s="36"/>
      <c r="X27" s="36"/>
      <c r="Y27" s="36"/>
      <c r="Z27" s="36"/>
      <c r="AA27" s="35">
        <v>300</v>
      </c>
      <c r="AB27" s="36"/>
      <c r="AC27" s="36"/>
      <c r="AD27" s="36" t="s">
        <v>1183</v>
      </c>
      <c r="AE27" s="36"/>
      <c r="AF27" s="36"/>
      <c r="AG27" s="36" t="s">
        <v>179</v>
      </c>
      <c r="AH27" s="36" t="s">
        <v>179</v>
      </c>
      <c r="AI27" s="36" t="s">
        <v>179</v>
      </c>
      <c r="AJ27" s="36" t="s">
        <v>179</v>
      </c>
      <c r="AK27" s="36" t="s">
        <v>179</v>
      </c>
      <c r="AL27" s="36" t="s">
        <v>179</v>
      </c>
      <c r="AM27" s="36" t="s">
        <v>179</v>
      </c>
      <c r="AN27" s="36" t="s">
        <v>179</v>
      </c>
      <c r="AO27" s="36" t="s">
        <v>179</v>
      </c>
      <c r="AP27" s="37" t="s">
        <v>179</v>
      </c>
    </row>
    <row r="28" spans="1:42" ht="42" customHeight="1" x14ac:dyDescent="0.25">
      <c r="A28" s="28" t="s">
        <v>23</v>
      </c>
      <c r="B28" s="28" t="s">
        <v>32</v>
      </c>
      <c r="C28" s="28" t="s">
        <v>1184</v>
      </c>
      <c r="D28" s="125">
        <v>214620000</v>
      </c>
      <c r="E28" s="29"/>
      <c r="F28" s="29" t="s">
        <v>1185</v>
      </c>
      <c r="G28" s="28" t="s">
        <v>1186</v>
      </c>
      <c r="H28" s="28">
        <v>0</v>
      </c>
      <c r="I28" s="32">
        <v>2948121442</v>
      </c>
      <c r="J28" s="36"/>
      <c r="K28" s="36"/>
      <c r="L28" s="36"/>
      <c r="M28" s="36"/>
      <c r="N28" s="35">
        <f t="shared" si="0"/>
        <v>0</v>
      </c>
      <c r="O28" s="32">
        <f t="shared" si="0"/>
        <v>2948121442</v>
      </c>
      <c r="P28" s="35">
        <f t="shared" si="0"/>
        <v>0</v>
      </c>
      <c r="Q28" s="32">
        <v>1463122750</v>
      </c>
      <c r="R28" s="36"/>
      <c r="S28" s="35">
        <f t="shared" si="1"/>
        <v>1463122750</v>
      </c>
      <c r="T28" s="33"/>
      <c r="U28" s="33"/>
      <c r="V28" s="33"/>
      <c r="W28" s="36"/>
      <c r="X28" s="36"/>
      <c r="Y28" s="36"/>
      <c r="Z28" s="36"/>
      <c r="AA28" s="35"/>
      <c r="AB28" s="36"/>
      <c r="AC28" s="36"/>
      <c r="AD28" s="36"/>
      <c r="AE28" s="36"/>
      <c r="AF28" s="36"/>
      <c r="AG28" s="36"/>
      <c r="AH28" s="36"/>
      <c r="AI28" s="36"/>
      <c r="AJ28" s="36"/>
      <c r="AK28" s="36"/>
      <c r="AL28" s="36"/>
      <c r="AM28" s="36"/>
      <c r="AN28" s="36"/>
      <c r="AO28" s="36"/>
      <c r="AP28" s="37"/>
    </row>
    <row r="29" spans="1:42" ht="120" x14ac:dyDescent="0.25">
      <c r="A29" s="28"/>
      <c r="B29" s="28"/>
      <c r="C29" s="28"/>
      <c r="D29" s="126"/>
      <c r="E29" s="29"/>
      <c r="F29" s="29"/>
      <c r="G29" s="28"/>
      <c r="H29" s="28"/>
      <c r="I29" s="36"/>
      <c r="J29" s="36"/>
      <c r="K29" s="36"/>
      <c r="L29" s="36"/>
      <c r="M29" s="36"/>
      <c r="N29" s="35"/>
      <c r="O29" s="35"/>
      <c r="P29" s="35"/>
      <c r="Q29" s="36"/>
      <c r="R29" s="36"/>
      <c r="S29" s="35"/>
      <c r="T29" s="33" t="s">
        <v>1187</v>
      </c>
      <c r="U29" s="33" t="s">
        <v>481</v>
      </c>
      <c r="V29" s="33">
        <v>20</v>
      </c>
      <c r="W29" s="36"/>
      <c r="X29" s="36"/>
      <c r="Y29" s="36">
        <v>13</v>
      </c>
      <c r="Z29" s="36"/>
      <c r="AA29" s="35">
        <v>330</v>
      </c>
      <c r="AB29" s="36">
        <v>150</v>
      </c>
      <c r="AC29" s="36"/>
      <c r="AD29" s="36" t="s">
        <v>1188</v>
      </c>
      <c r="AE29" s="36"/>
      <c r="AF29" s="36" t="s">
        <v>179</v>
      </c>
      <c r="AG29" s="36" t="s">
        <v>179</v>
      </c>
      <c r="AH29" s="36" t="s">
        <v>179</v>
      </c>
      <c r="AI29" s="36" t="s">
        <v>179</v>
      </c>
      <c r="AJ29" s="36" t="s">
        <v>179</v>
      </c>
      <c r="AK29" s="36" t="s">
        <v>179</v>
      </c>
      <c r="AL29" s="36" t="s">
        <v>179</v>
      </c>
      <c r="AM29" s="36" t="s">
        <v>179</v>
      </c>
      <c r="AN29" s="36" t="s">
        <v>179</v>
      </c>
      <c r="AO29" s="36" t="s">
        <v>179</v>
      </c>
      <c r="AP29" s="37" t="s">
        <v>179</v>
      </c>
    </row>
    <row r="30" spans="1:42" x14ac:dyDescent="0.25">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row>
    <row r="31" spans="1:42" s="128" customFormat="1" x14ac:dyDescent="0.25">
      <c r="A31" s="214" t="s">
        <v>1189</v>
      </c>
      <c r="B31" s="214"/>
      <c r="C31" s="214"/>
      <c r="D31" s="214"/>
      <c r="E31" s="214"/>
      <c r="F31" s="214"/>
      <c r="G31" s="214"/>
      <c r="H31" s="215">
        <f>+H9+H12+H14+H19+H23+H26+H28</f>
        <v>20000000000</v>
      </c>
      <c r="I31" s="215">
        <f>+I9+I12+I14+I19+I23+I26+I28</f>
        <v>22662688104</v>
      </c>
      <c r="J31" s="215">
        <f t="shared" ref="J31:AP31" si="2">+J9+J12+J14+J19+J23+J26+J28</f>
        <v>0</v>
      </c>
      <c r="K31" s="215">
        <f t="shared" si="2"/>
        <v>0</v>
      </c>
      <c r="L31" s="215">
        <f t="shared" si="2"/>
        <v>0</v>
      </c>
      <c r="M31" s="215">
        <f t="shared" si="2"/>
        <v>0</v>
      </c>
      <c r="N31" s="215">
        <f t="shared" si="2"/>
        <v>20000000000</v>
      </c>
      <c r="O31" s="215">
        <f t="shared" si="2"/>
        <v>22662688104</v>
      </c>
      <c r="P31" s="215">
        <f t="shared" si="2"/>
        <v>0</v>
      </c>
      <c r="Q31" s="215">
        <f t="shared" si="2"/>
        <v>9463835145</v>
      </c>
      <c r="R31" s="215">
        <f t="shared" si="2"/>
        <v>0</v>
      </c>
      <c r="S31" s="215">
        <f t="shared" si="2"/>
        <v>9463835145</v>
      </c>
      <c r="T31" s="215">
        <f t="shared" si="2"/>
        <v>0</v>
      </c>
      <c r="U31" s="215">
        <f t="shared" si="2"/>
        <v>0</v>
      </c>
      <c r="V31" s="215">
        <f t="shared" si="2"/>
        <v>0</v>
      </c>
      <c r="W31" s="215">
        <f t="shared" si="2"/>
        <v>0</v>
      </c>
      <c r="X31" s="215">
        <f t="shared" si="2"/>
        <v>0</v>
      </c>
      <c r="Y31" s="215">
        <f>+Y9+Y12+Y14+Y19+Y23+Y26+Y28</f>
        <v>0</v>
      </c>
      <c r="Z31" s="215">
        <f t="shared" si="2"/>
        <v>0</v>
      </c>
      <c r="AA31" s="215">
        <f t="shared" si="2"/>
        <v>0</v>
      </c>
      <c r="AB31" s="215">
        <f t="shared" si="2"/>
        <v>0</v>
      </c>
      <c r="AC31" s="215">
        <f t="shared" si="2"/>
        <v>0</v>
      </c>
      <c r="AD31" s="215">
        <f t="shared" si="2"/>
        <v>0</v>
      </c>
      <c r="AE31" s="215">
        <f t="shared" si="2"/>
        <v>0</v>
      </c>
      <c r="AF31" s="215">
        <f t="shared" si="2"/>
        <v>0</v>
      </c>
      <c r="AG31" s="215">
        <f t="shared" si="2"/>
        <v>0</v>
      </c>
      <c r="AH31" s="215">
        <f t="shared" si="2"/>
        <v>0</v>
      </c>
      <c r="AI31" s="215">
        <f t="shared" si="2"/>
        <v>0</v>
      </c>
      <c r="AJ31" s="215">
        <f t="shared" si="2"/>
        <v>0</v>
      </c>
      <c r="AK31" s="215">
        <f t="shared" si="2"/>
        <v>0</v>
      </c>
      <c r="AL31" s="215">
        <f t="shared" si="2"/>
        <v>0</v>
      </c>
      <c r="AM31" s="215">
        <f t="shared" si="2"/>
        <v>0</v>
      </c>
      <c r="AN31" s="215">
        <f t="shared" si="2"/>
        <v>0</v>
      </c>
      <c r="AO31" s="215">
        <f t="shared" si="2"/>
        <v>0</v>
      </c>
      <c r="AP31" s="215">
        <f t="shared" si="2"/>
        <v>0</v>
      </c>
    </row>
    <row r="34" spans="8:8" x14ac:dyDescent="0.25">
      <c r="H34" s="101"/>
    </row>
  </sheetData>
  <sheetProtection algorithmName="SHA-512" hashValue="0YvxXIxsFQ+l5F0YzUpc7Rmrrk4fIAOU5OCPZMM+JuaC12B96CRB1T1qzPlbGDGAXNwuQJtvwNnldKGfuD8uNA==" saltValue="IzkFoCNReeSk+7ZCHsOkJQ==" spinCount="100000" sheet="1" objects="1" scenarios="1" formatCells="0" insertRows="0" selectLockedCells="1"/>
  <mergeCells count="28">
    <mergeCell ref="K7:K8"/>
    <mergeCell ref="A1:P1"/>
    <mergeCell ref="A2:P2"/>
    <mergeCell ref="A3:P3"/>
    <mergeCell ref="A4:P4"/>
    <mergeCell ref="A5:B5"/>
    <mergeCell ref="A7:A8"/>
    <mergeCell ref="B7:B8"/>
    <mergeCell ref="C7:C8"/>
    <mergeCell ref="D7:D8"/>
    <mergeCell ref="E7:E8"/>
    <mergeCell ref="F7:F8"/>
    <mergeCell ref="G7:G8"/>
    <mergeCell ref="H7:H8"/>
    <mergeCell ref="I7:I8"/>
    <mergeCell ref="J7:J8"/>
    <mergeCell ref="AE7:AP7"/>
    <mergeCell ref="AD20:AD22"/>
    <mergeCell ref="L7:L8"/>
    <mergeCell ref="M7:M8"/>
    <mergeCell ref="N7:N8"/>
    <mergeCell ref="O7:O8"/>
    <mergeCell ref="P7:P8"/>
    <mergeCell ref="Q7:Q8"/>
    <mergeCell ref="R7:R8"/>
    <mergeCell ref="S7:S8"/>
    <mergeCell ref="T7:AC7"/>
    <mergeCell ref="AD7:AD8"/>
  </mergeCells>
  <pageMargins left="0.7" right="0.7" top="0.75" bottom="0.75" header="0.3" footer="0.3"/>
  <pageSetup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1"/>
  <sheetViews>
    <sheetView topLeftCell="A4" zoomScaleNormal="100" workbookViewId="0">
      <pane ySplit="5" topLeftCell="A9" activePane="bottomLeft" state="frozen"/>
      <selection activeCell="A4" sqref="A4"/>
      <selection pane="bottomLeft" activeCell="I9" sqref="I9"/>
    </sheetView>
  </sheetViews>
  <sheetFormatPr baseColWidth="10" defaultRowHeight="15" x14ac:dyDescent="0.25"/>
  <cols>
    <col min="1" max="1" width="11.7109375" style="1" customWidth="1"/>
    <col min="2" max="2" width="14.42578125" style="1" customWidth="1"/>
    <col min="3" max="3" width="11.42578125" style="1" customWidth="1"/>
    <col min="4" max="4" width="11.42578125" style="1"/>
    <col min="5" max="5" width="20.42578125" style="1" customWidth="1"/>
    <col min="6" max="6" width="26" style="1" customWidth="1"/>
    <col min="7" max="7" width="13.85546875" style="1" customWidth="1"/>
    <col min="8" max="8" width="26.140625" style="1" customWidth="1"/>
    <col min="9" max="9" width="19.28515625" style="1" customWidth="1"/>
    <col min="10" max="10" width="17.28515625" style="1" customWidth="1"/>
    <col min="11" max="11" width="21.140625" style="1" customWidth="1"/>
    <col min="12" max="12" width="11.42578125" style="1"/>
    <col min="13" max="13" width="18.7109375" style="1" customWidth="1"/>
    <col min="14" max="14" width="14.42578125" style="1" customWidth="1"/>
    <col min="15" max="15" width="11.42578125" style="84"/>
    <col min="16" max="16" width="14.42578125" style="1" customWidth="1"/>
    <col min="17" max="17" width="41" style="1" customWidth="1"/>
    <col min="18" max="16384" width="11.42578125" style="1"/>
  </cols>
  <sheetData>
    <row r="1" spans="1:22" x14ac:dyDescent="0.25">
      <c r="A1" s="645" t="s">
        <v>0</v>
      </c>
      <c r="B1" s="645"/>
      <c r="C1" s="645"/>
      <c r="D1" s="645"/>
      <c r="E1" s="645"/>
      <c r="F1" s="645"/>
      <c r="G1" s="645"/>
      <c r="H1" s="645"/>
      <c r="I1" s="645"/>
      <c r="J1" s="645"/>
      <c r="K1" s="645"/>
      <c r="L1" s="645"/>
      <c r="M1" s="645"/>
      <c r="N1" s="645"/>
      <c r="O1" s="645"/>
    </row>
    <row r="2" spans="1:22" x14ac:dyDescent="0.25">
      <c r="A2" s="767" t="s">
        <v>1</v>
      </c>
      <c r="B2" s="767"/>
      <c r="C2" s="767"/>
      <c r="D2" s="767"/>
      <c r="E2" s="767"/>
      <c r="F2" s="767"/>
      <c r="G2" s="767"/>
      <c r="H2" s="767"/>
      <c r="I2" s="767"/>
      <c r="J2" s="767"/>
      <c r="K2" s="767"/>
      <c r="L2" s="767"/>
      <c r="M2" s="767"/>
      <c r="N2" s="767"/>
      <c r="O2" s="767"/>
    </row>
    <row r="3" spans="1:22" x14ac:dyDescent="0.25">
      <c r="A3" s="767" t="s">
        <v>2</v>
      </c>
      <c r="B3" s="767"/>
      <c r="C3" s="767"/>
      <c r="D3" s="767"/>
      <c r="E3" s="767"/>
      <c r="F3" s="767"/>
      <c r="G3" s="767"/>
      <c r="H3" s="767" t="s">
        <v>3</v>
      </c>
      <c r="I3" s="767"/>
      <c r="J3" s="767"/>
      <c r="K3" s="767"/>
      <c r="L3" s="767"/>
      <c r="M3" s="767"/>
      <c r="N3" s="767"/>
      <c r="O3" s="767"/>
    </row>
    <row r="4" spans="1:22" x14ac:dyDescent="0.25">
      <c r="A4" s="768">
        <v>2013</v>
      </c>
      <c r="B4" s="768"/>
      <c r="C4" s="768"/>
      <c r="D4" s="768"/>
      <c r="E4" s="768"/>
      <c r="F4" s="768"/>
      <c r="G4" s="768"/>
      <c r="H4" s="768"/>
      <c r="I4" s="768"/>
      <c r="J4" s="768"/>
      <c r="K4" s="768"/>
      <c r="L4" s="768"/>
      <c r="M4" s="768"/>
      <c r="N4" s="768"/>
      <c r="O4" s="768"/>
      <c r="P4" s="168"/>
      <c r="Q4" s="168"/>
    </row>
    <row r="5" spans="1:22" x14ac:dyDescent="0.25">
      <c r="A5" s="216"/>
      <c r="B5" s="216"/>
      <c r="C5" s="216"/>
      <c r="D5" s="216"/>
      <c r="E5" s="216"/>
      <c r="F5" s="216"/>
      <c r="G5" s="216"/>
      <c r="H5" s="216"/>
      <c r="I5" s="216"/>
      <c r="J5" s="216"/>
      <c r="K5" s="216"/>
      <c r="L5" s="217"/>
      <c r="M5" s="218"/>
      <c r="N5" s="218"/>
      <c r="O5" s="219"/>
      <c r="P5" s="168"/>
      <c r="Q5" s="168"/>
    </row>
    <row r="6" spans="1:22" x14ac:dyDescent="0.25">
      <c r="A6" s="220" t="s">
        <v>4</v>
      </c>
      <c r="B6" s="769" t="s">
        <v>514</v>
      </c>
      <c r="C6" s="769"/>
      <c r="D6" s="769"/>
      <c r="E6" s="769"/>
      <c r="F6" s="769"/>
      <c r="G6" s="769"/>
      <c r="H6" s="769"/>
      <c r="I6" s="769"/>
      <c r="J6" s="769"/>
      <c r="K6" s="769"/>
      <c r="L6" s="769"/>
      <c r="M6" s="769"/>
      <c r="N6" s="769"/>
      <c r="O6" s="769"/>
      <c r="P6" s="168"/>
      <c r="Q6" s="168"/>
    </row>
    <row r="7" spans="1:22" x14ac:dyDescent="0.25">
      <c r="A7" s="760" t="s">
        <v>6</v>
      </c>
      <c r="B7" s="760" t="s">
        <v>7</v>
      </c>
      <c r="C7" s="760" t="s">
        <v>8</v>
      </c>
      <c r="D7" s="760" t="s">
        <v>9</v>
      </c>
      <c r="E7" s="760" t="s">
        <v>10</v>
      </c>
      <c r="F7" s="760" t="s">
        <v>11</v>
      </c>
      <c r="G7" s="760" t="s">
        <v>12</v>
      </c>
      <c r="H7" s="760" t="s">
        <v>13</v>
      </c>
      <c r="I7" s="761" t="s">
        <v>14</v>
      </c>
      <c r="J7" s="761" t="s">
        <v>15</v>
      </c>
      <c r="K7" s="760" t="s">
        <v>16</v>
      </c>
      <c r="L7" s="760" t="s">
        <v>17</v>
      </c>
      <c r="M7" s="762" t="s">
        <v>18</v>
      </c>
      <c r="N7" s="762" t="s">
        <v>19</v>
      </c>
      <c r="O7" s="763" t="s">
        <v>20</v>
      </c>
      <c r="P7" s="765" t="s">
        <v>21</v>
      </c>
      <c r="Q7" s="758" t="s">
        <v>22</v>
      </c>
    </row>
    <row r="8" spans="1:22" ht="36" customHeight="1" x14ac:dyDescent="0.25">
      <c r="A8" s="638"/>
      <c r="B8" s="638"/>
      <c r="C8" s="638"/>
      <c r="D8" s="638"/>
      <c r="E8" s="638"/>
      <c r="F8" s="638"/>
      <c r="G8" s="638"/>
      <c r="H8" s="638"/>
      <c r="I8" s="761"/>
      <c r="J8" s="761"/>
      <c r="K8" s="638"/>
      <c r="L8" s="638"/>
      <c r="M8" s="640"/>
      <c r="N8" s="640"/>
      <c r="O8" s="764"/>
      <c r="P8" s="766"/>
      <c r="Q8" s="759"/>
      <c r="S8" s="6"/>
      <c r="T8" s="6"/>
      <c r="U8" s="6"/>
    </row>
    <row r="9" spans="1:22" ht="242.25" x14ac:dyDescent="0.25">
      <c r="A9" s="8" t="s">
        <v>483</v>
      </c>
      <c r="B9" s="8" t="s">
        <v>515</v>
      </c>
      <c r="C9" s="8" t="s">
        <v>516</v>
      </c>
      <c r="D9" s="8">
        <v>243510906</v>
      </c>
      <c r="E9" s="8" t="s">
        <v>1091</v>
      </c>
      <c r="F9" s="9" t="s">
        <v>517</v>
      </c>
      <c r="G9" s="8">
        <v>12262001</v>
      </c>
      <c r="H9" s="8" t="s">
        <v>518</v>
      </c>
      <c r="I9" s="221">
        <v>2934381551</v>
      </c>
      <c r="J9" s="222"/>
      <c r="K9" s="8" t="s">
        <v>1092</v>
      </c>
      <c r="L9" s="8">
        <v>249042</v>
      </c>
      <c r="M9" s="121">
        <v>249042</v>
      </c>
      <c r="N9" s="117"/>
      <c r="O9" s="223">
        <v>128953</v>
      </c>
      <c r="P9" s="170"/>
      <c r="Q9" s="115" t="s">
        <v>1093</v>
      </c>
      <c r="R9" s="113"/>
      <c r="S9" s="113"/>
      <c r="T9" s="113"/>
      <c r="U9" s="113"/>
    </row>
    <row r="10" spans="1:22" ht="306" x14ac:dyDescent="0.25">
      <c r="A10" s="8" t="s">
        <v>483</v>
      </c>
      <c r="B10" s="8" t="s">
        <v>515</v>
      </c>
      <c r="C10" s="8" t="s">
        <v>516</v>
      </c>
      <c r="D10" s="8">
        <v>243510906</v>
      </c>
      <c r="E10" s="8" t="s">
        <v>1091</v>
      </c>
      <c r="F10" s="9" t="s">
        <v>517</v>
      </c>
      <c r="G10" s="8">
        <v>12262002</v>
      </c>
      <c r="H10" s="8" t="s">
        <v>518</v>
      </c>
      <c r="I10" s="221">
        <v>51860000</v>
      </c>
      <c r="J10" s="116"/>
      <c r="K10" s="8" t="s">
        <v>1094</v>
      </c>
      <c r="L10" s="8">
        <v>11320</v>
      </c>
      <c r="M10" s="121">
        <v>11320</v>
      </c>
      <c r="N10" s="117"/>
      <c r="O10" s="223">
        <v>670</v>
      </c>
      <c r="P10" s="117"/>
      <c r="Q10" s="115" t="s">
        <v>1095</v>
      </c>
      <c r="R10" s="113"/>
      <c r="S10" s="113"/>
      <c r="T10" s="113"/>
      <c r="U10" s="113"/>
    </row>
    <row r="11" spans="1:22" ht="90" x14ac:dyDescent="0.25">
      <c r="A11" s="8" t="s">
        <v>483</v>
      </c>
      <c r="B11" s="8" t="s">
        <v>515</v>
      </c>
      <c r="C11" s="8" t="s">
        <v>516</v>
      </c>
      <c r="D11" s="8">
        <v>243510906</v>
      </c>
      <c r="E11" s="8" t="s">
        <v>1091</v>
      </c>
      <c r="F11" s="9" t="s">
        <v>517</v>
      </c>
      <c r="G11" s="8">
        <v>12262090</v>
      </c>
      <c r="H11" s="8" t="s">
        <v>531</v>
      </c>
      <c r="I11" s="221">
        <v>217150000</v>
      </c>
      <c r="J11" s="8"/>
      <c r="K11" s="8" t="s">
        <v>1092</v>
      </c>
      <c r="L11" s="8">
        <v>249042</v>
      </c>
      <c r="M11" s="121">
        <v>128953</v>
      </c>
      <c r="N11" s="198"/>
      <c r="O11" s="223">
        <v>128953</v>
      </c>
      <c r="P11" s="198"/>
      <c r="Q11" s="198"/>
      <c r="R11" s="113"/>
      <c r="S11" s="113"/>
      <c r="T11" s="113"/>
      <c r="U11" s="113"/>
    </row>
    <row r="12" spans="1:22" ht="105" x14ac:dyDescent="0.25">
      <c r="A12" s="8"/>
      <c r="B12" s="8"/>
      <c r="C12" s="8"/>
      <c r="D12" s="8"/>
      <c r="E12" s="8"/>
      <c r="F12" s="9"/>
      <c r="G12" s="8"/>
      <c r="H12" s="8"/>
      <c r="I12" s="8"/>
      <c r="J12" s="8"/>
      <c r="K12" s="8" t="s">
        <v>1094</v>
      </c>
      <c r="L12" s="8">
        <v>11320</v>
      </c>
      <c r="M12" s="121">
        <v>670</v>
      </c>
      <c r="N12" s="198"/>
      <c r="O12" s="224">
        <v>670</v>
      </c>
      <c r="P12" s="198"/>
      <c r="Q12" s="198"/>
      <c r="R12" s="113"/>
      <c r="S12" s="113"/>
      <c r="T12" s="113"/>
      <c r="U12" s="113"/>
      <c r="V12" s="113"/>
    </row>
    <row r="13" spans="1:22" ht="75" x14ac:dyDescent="0.25">
      <c r="A13" s="8" t="s">
        <v>483</v>
      </c>
      <c r="B13" s="8" t="s">
        <v>533</v>
      </c>
      <c r="C13" s="8" t="s">
        <v>534</v>
      </c>
      <c r="D13" s="8">
        <v>245410601</v>
      </c>
      <c r="E13" s="8" t="s">
        <v>1096</v>
      </c>
      <c r="F13" s="9" t="s">
        <v>535</v>
      </c>
      <c r="G13" s="8">
        <v>18677090</v>
      </c>
      <c r="H13" s="8" t="s">
        <v>536</v>
      </c>
      <c r="I13" s="8">
        <v>0</v>
      </c>
      <c r="J13" s="8"/>
      <c r="K13" s="8" t="s">
        <v>1097</v>
      </c>
      <c r="L13" s="8">
        <v>88</v>
      </c>
      <c r="M13" s="121">
        <v>88</v>
      </c>
      <c r="N13" s="198"/>
      <c r="O13" s="223">
        <v>100</v>
      </c>
      <c r="P13" s="198"/>
      <c r="Q13" s="198"/>
      <c r="R13" s="113"/>
      <c r="S13" s="113"/>
      <c r="T13" s="113"/>
      <c r="U13" s="113"/>
    </row>
    <row r="14" spans="1:22" ht="120" x14ac:dyDescent="0.25">
      <c r="A14" s="8" t="s">
        <v>483</v>
      </c>
      <c r="B14" s="8" t="s">
        <v>533</v>
      </c>
      <c r="C14" s="8" t="s">
        <v>534</v>
      </c>
      <c r="D14" s="8">
        <v>245410601</v>
      </c>
      <c r="E14" s="8" t="s">
        <v>1096</v>
      </c>
      <c r="F14" s="9" t="s">
        <v>535</v>
      </c>
      <c r="G14" s="8">
        <v>18677090</v>
      </c>
      <c r="H14" s="8" t="s">
        <v>536</v>
      </c>
      <c r="I14" s="8">
        <v>0</v>
      </c>
      <c r="J14" s="8"/>
      <c r="K14" s="8" t="s">
        <v>1098</v>
      </c>
      <c r="L14" s="8">
        <v>37</v>
      </c>
      <c r="M14" s="121">
        <v>84</v>
      </c>
      <c r="N14" s="198"/>
      <c r="O14" s="223">
        <v>84</v>
      </c>
      <c r="P14" s="198"/>
      <c r="Q14" s="198"/>
      <c r="R14" s="113"/>
      <c r="S14" s="113"/>
      <c r="T14" s="113"/>
      <c r="U14" s="113"/>
    </row>
    <row r="15" spans="1:22" ht="75" x14ac:dyDescent="0.25">
      <c r="A15" s="8" t="s">
        <v>483</v>
      </c>
      <c r="B15" s="8" t="s">
        <v>533</v>
      </c>
      <c r="C15" s="8" t="s">
        <v>534</v>
      </c>
      <c r="D15" s="8">
        <v>245410601</v>
      </c>
      <c r="E15" s="8" t="s">
        <v>1096</v>
      </c>
      <c r="F15" s="9" t="s">
        <v>535</v>
      </c>
      <c r="G15" s="8">
        <v>18677090</v>
      </c>
      <c r="H15" s="8" t="s">
        <v>536</v>
      </c>
      <c r="I15" s="8">
        <v>0</v>
      </c>
      <c r="J15" s="8"/>
      <c r="K15" s="8" t="s">
        <v>1099</v>
      </c>
      <c r="L15" s="8">
        <v>4</v>
      </c>
      <c r="M15" s="121">
        <v>0</v>
      </c>
      <c r="N15" s="198"/>
      <c r="O15" s="223">
        <v>0</v>
      </c>
      <c r="P15" s="198"/>
      <c r="Q15" s="198"/>
      <c r="R15" s="113"/>
      <c r="S15" s="113"/>
      <c r="T15" s="113"/>
      <c r="U15" s="113"/>
    </row>
    <row r="16" spans="1:22" ht="75" x14ac:dyDescent="0.25">
      <c r="A16" s="8" t="s">
        <v>483</v>
      </c>
      <c r="B16" s="8" t="s">
        <v>533</v>
      </c>
      <c r="C16" s="8" t="s">
        <v>534</v>
      </c>
      <c r="D16" s="8">
        <v>245410601</v>
      </c>
      <c r="E16" s="8" t="s">
        <v>1096</v>
      </c>
      <c r="F16" s="9" t="s">
        <v>535</v>
      </c>
      <c r="G16" s="8">
        <v>18677090</v>
      </c>
      <c r="H16" s="8" t="s">
        <v>536</v>
      </c>
      <c r="I16" s="8">
        <v>0</v>
      </c>
      <c r="J16" s="8"/>
      <c r="K16" s="8" t="s">
        <v>1100</v>
      </c>
      <c r="L16" s="8">
        <v>25</v>
      </c>
      <c r="M16" s="121">
        <v>8</v>
      </c>
      <c r="N16" s="198"/>
      <c r="O16" s="223">
        <v>8</v>
      </c>
      <c r="P16" s="198"/>
      <c r="Q16" s="198"/>
      <c r="R16" s="113"/>
      <c r="S16" s="113"/>
      <c r="T16" s="113"/>
      <c r="U16" s="113"/>
    </row>
    <row r="17" spans="1:21" ht="90" x14ac:dyDescent="0.25">
      <c r="A17" s="8" t="s">
        <v>483</v>
      </c>
      <c r="B17" s="8" t="s">
        <v>533</v>
      </c>
      <c r="C17" s="8" t="s">
        <v>534</v>
      </c>
      <c r="D17" s="8">
        <v>245410901</v>
      </c>
      <c r="E17" s="8" t="s">
        <v>1096</v>
      </c>
      <c r="F17" s="9" t="s">
        <v>535</v>
      </c>
      <c r="G17" s="8">
        <v>18677001</v>
      </c>
      <c r="H17" s="8" t="s">
        <v>538</v>
      </c>
      <c r="I17" s="8">
        <v>0</v>
      </c>
      <c r="J17" s="8"/>
      <c r="K17" s="8" t="s">
        <v>1097</v>
      </c>
      <c r="L17" s="8">
        <v>88</v>
      </c>
      <c r="M17" s="121">
        <v>88</v>
      </c>
      <c r="N17" s="198"/>
      <c r="O17" s="223">
        <v>100</v>
      </c>
      <c r="P17" s="198"/>
      <c r="Q17" s="198"/>
      <c r="R17" s="113"/>
      <c r="S17" s="113"/>
      <c r="T17" s="113"/>
      <c r="U17" s="113"/>
    </row>
    <row r="18" spans="1:21" ht="120" x14ac:dyDescent="0.25">
      <c r="A18" s="8" t="s">
        <v>483</v>
      </c>
      <c r="B18" s="8" t="s">
        <v>533</v>
      </c>
      <c r="C18" s="8" t="s">
        <v>534</v>
      </c>
      <c r="D18" s="8">
        <v>245410901</v>
      </c>
      <c r="E18" s="8" t="s">
        <v>1096</v>
      </c>
      <c r="F18" s="9" t="s">
        <v>535</v>
      </c>
      <c r="G18" s="8">
        <v>18677001</v>
      </c>
      <c r="H18" s="8" t="s">
        <v>538</v>
      </c>
      <c r="I18" s="8">
        <v>0</v>
      </c>
      <c r="J18" s="8"/>
      <c r="K18" s="8" t="s">
        <v>1098</v>
      </c>
      <c r="L18" s="8">
        <v>37</v>
      </c>
      <c r="M18" s="121">
        <v>84</v>
      </c>
      <c r="N18" s="198"/>
      <c r="O18" s="223">
        <v>84</v>
      </c>
      <c r="P18" s="198"/>
      <c r="Q18" s="198"/>
      <c r="R18" s="113"/>
      <c r="S18" s="113"/>
      <c r="T18" s="113"/>
      <c r="U18" s="113"/>
    </row>
    <row r="19" spans="1:21" ht="90" x14ac:dyDescent="0.25">
      <c r="A19" s="8" t="s">
        <v>483</v>
      </c>
      <c r="B19" s="8" t="s">
        <v>533</v>
      </c>
      <c r="C19" s="8" t="s">
        <v>534</v>
      </c>
      <c r="D19" s="8">
        <v>245410901</v>
      </c>
      <c r="E19" s="8" t="s">
        <v>1096</v>
      </c>
      <c r="F19" s="9" t="s">
        <v>535</v>
      </c>
      <c r="G19" s="8">
        <v>18677001</v>
      </c>
      <c r="H19" s="8" t="s">
        <v>538</v>
      </c>
      <c r="I19" s="8">
        <v>0</v>
      </c>
      <c r="J19" s="8"/>
      <c r="K19" s="8" t="s">
        <v>1099</v>
      </c>
      <c r="L19" s="8">
        <v>4</v>
      </c>
      <c r="M19" s="121">
        <v>0</v>
      </c>
      <c r="N19" s="115"/>
      <c r="O19" s="223">
        <v>0</v>
      </c>
      <c r="P19" s="198"/>
      <c r="Q19" s="198"/>
      <c r="R19" s="113"/>
      <c r="S19" s="113"/>
      <c r="T19" s="113"/>
      <c r="U19" s="113"/>
    </row>
    <row r="20" spans="1:21" ht="90" x14ac:dyDescent="0.25">
      <c r="A20" s="8" t="s">
        <v>483</v>
      </c>
      <c r="B20" s="8" t="s">
        <v>533</v>
      </c>
      <c r="C20" s="8" t="s">
        <v>534</v>
      </c>
      <c r="D20" s="8">
        <v>245410901</v>
      </c>
      <c r="E20" s="8" t="s">
        <v>1096</v>
      </c>
      <c r="F20" s="9" t="s">
        <v>535</v>
      </c>
      <c r="G20" s="8">
        <v>18677001</v>
      </c>
      <c r="H20" s="8" t="s">
        <v>538</v>
      </c>
      <c r="I20" s="8">
        <v>0</v>
      </c>
      <c r="J20" s="8"/>
      <c r="K20" s="8" t="s">
        <v>1100</v>
      </c>
      <c r="L20" s="8">
        <v>25</v>
      </c>
      <c r="M20" s="121">
        <v>8</v>
      </c>
      <c r="N20" s="198"/>
      <c r="O20" s="223">
        <v>8</v>
      </c>
      <c r="P20" s="198"/>
      <c r="Q20" s="198"/>
      <c r="R20" s="113"/>
      <c r="S20" s="113"/>
      <c r="T20" s="113"/>
      <c r="U20" s="113"/>
    </row>
    <row r="21" spans="1:21" ht="107.25" customHeight="1" x14ac:dyDescent="0.25">
      <c r="A21" s="8" t="s">
        <v>483</v>
      </c>
      <c r="B21" s="8" t="s">
        <v>533</v>
      </c>
      <c r="C21" s="8" t="s">
        <v>534</v>
      </c>
      <c r="D21" s="8">
        <v>245410901</v>
      </c>
      <c r="E21" s="8" t="s">
        <v>1096</v>
      </c>
      <c r="F21" s="9" t="s">
        <v>535</v>
      </c>
      <c r="G21" s="8">
        <v>18677002</v>
      </c>
      <c r="H21" s="8" t="s">
        <v>540</v>
      </c>
      <c r="I21" s="221">
        <v>877610154</v>
      </c>
      <c r="J21" s="8"/>
      <c r="K21" s="8" t="s">
        <v>1097</v>
      </c>
      <c r="L21" s="8">
        <v>88</v>
      </c>
      <c r="M21" s="121">
        <v>100</v>
      </c>
      <c r="N21" s="198"/>
      <c r="O21" s="223">
        <v>100</v>
      </c>
      <c r="P21" s="198"/>
      <c r="Q21" s="198"/>
      <c r="R21" s="113"/>
      <c r="S21" s="113"/>
      <c r="T21" s="113"/>
      <c r="U21" s="113"/>
    </row>
    <row r="22" spans="1:21" ht="120" x14ac:dyDescent="0.25">
      <c r="A22" s="8" t="s">
        <v>483</v>
      </c>
      <c r="B22" s="8" t="s">
        <v>533</v>
      </c>
      <c r="C22" s="8" t="s">
        <v>534</v>
      </c>
      <c r="D22" s="8">
        <v>245410901</v>
      </c>
      <c r="E22" s="8" t="s">
        <v>1096</v>
      </c>
      <c r="F22" s="9" t="s">
        <v>535</v>
      </c>
      <c r="G22" s="8">
        <v>18677002</v>
      </c>
      <c r="H22" s="8" t="s">
        <v>540</v>
      </c>
      <c r="I22" s="8"/>
      <c r="J22" s="8"/>
      <c r="K22" s="8" t="s">
        <v>1098</v>
      </c>
      <c r="L22" s="8">
        <v>37</v>
      </c>
      <c r="M22" s="121">
        <v>84</v>
      </c>
      <c r="N22" s="198"/>
      <c r="O22" s="223">
        <v>84</v>
      </c>
      <c r="P22" s="198"/>
      <c r="Q22" s="198"/>
      <c r="R22" s="113"/>
      <c r="S22" s="113"/>
      <c r="T22" s="113"/>
      <c r="U22" s="113"/>
    </row>
    <row r="23" spans="1:21" ht="75" x14ac:dyDescent="0.25">
      <c r="A23" s="8" t="s">
        <v>483</v>
      </c>
      <c r="B23" s="8" t="s">
        <v>533</v>
      </c>
      <c r="C23" s="8" t="s">
        <v>534</v>
      </c>
      <c r="D23" s="8">
        <v>245410901</v>
      </c>
      <c r="E23" s="8" t="s">
        <v>1096</v>
      </c>
      <c r="F23" s="9" t="s">
        <v>535</v>
      </c>
      <c r="G23" s="8">
        <v>18677002</v>
      </c>
      <c r="H23" s="8" t="s">
        <v>540</v>
      </c>
      <c r="I23" s="8"/>
      <c r="J23" s="8"/>
      <c r="K23" s="8" t="s">
        <v>1099</v>
      </c>
      <c r="L23" s="8">
        <v>4</v>
      </c>
      <c r="M23" s="121">
        <v>0</v>
      </c>
      <c r="N23" s="198"/>
      <c r="O23" s="223">
        <v>0</v>
      </c>
      <c r="P23" s="198"/>
      <c r="Q23" s="198"/>
      <c r="R23" s="113"/>
      <c r="S23" s="113"/>
      <c r="T23" s="113"/>
      <c r="U23" s="113"/>
    </row>
    <row r="24" spans="1:21" ht="103.5" customHeight="1" x14ac:dyDescent="0.25">
      <c r="A24" s="8" t="s">
        <v>483</v>
      </c>
      <c r="B24" s="8" t="s">
        <v>533</v>
      </c>
      <c r="C24" s="8" t="s">
        <v>534</v>
      </c>
      <c r="D24" s="8">
        <v>245410901</v>
      </c>
      <c r="E24" s="8" t="s">
        <v>1096</v>
      </c>
      <c r="F24" s="9" t="s">
        <v>535</v>
      </c>
      <c r="G24" s="8">
        <v>18677002</v>
      </c>
      <c r="H24" s="8" t="s">
        <v>540</v>
      </c>
      <c r="I24" s="8"/>
      <c r="J24" s="8"/>
      <c r="K24" s="8" t="s">
        <v>1100</v>
      </c>
      <c r="L24" s="8">
        <v>25</v>
      </c>
      <c r="M24" s="121">
        <v>8</v>
      </c>
      <c r="N24" s="198"/>
      <c r="O24" s="223">
        <v>8</v>
      </c>
      <c r="P24" s="198"/>
      <c r="Q24" s="198"/>
      <c r="R24" s="113"/>
      <c r="S24" s="113"/>
      <c r="T24" s="113"/>
      <c r="U24" s="113"/>
    </row>
    <row r="25" spans="1:21" ht="96.75" customHeight="1" x14ac:dyDescent="0.25">
      <c r="A25" s="8" t="s">
        <v>483</v>
      </c>
      <c r="B25" s="8" t="s">
        <v>533</v>
      </c>
      <c r="C25" s="8" t="s">
        <v>534</v>
      </c>
      <c r="D25" s="8">
        <v>245410901</v>
      </c>
      <c r="E25" s="8" t="s">
        <v>1096</v>
      </c>
      <c r="F25" s="9" t="s">
        <v>535</v>
      </c>
      <c r="G25" s="8">
        <v>18677003</v>
      </c>
      <c r="H25" s="8" t="s">
        <v>540</v>
      </c>
      <c r="I25" s="221">
        <v>53462000</v>
      </c>
      <c r="J25" s="8"/>
      <c r="K25" s="8" t="s">
        <v>1100</v>
      </c>
      <c r="L25" s="8">
        <v>25</v>
      </c>
      <c r="M25" s="121">
        <v>8</v>
      </c>
      <c r="N25" s="198"/>
      <c r="O25" s="223">
        <v>8</v>
      </c>
      <c r="P25" s="198"/>
      <c r="Q25" s="198"/>
      <c r="R25" s="113"/>
      <c r="S25" s="113"/>
      <c r="T25" s="113"/>
      <c r="U25" s="113"/>
    </row>
    <row r="26" spans="1:21" ht="165.75" x14ac:dyDescent="0.25">
      <c r="A26" s="8" t="s">
        <v>483</v>
      </c>
      <c r="B26" s="8" t="s">
        <v>550</v>
      </c>
      <c r="C26" s="8" t="s">
        <v>551</v>
      </c>
      <c r="D26" s="8">
        <v>241110700</v>
      </c>
      <c r="E26" s="8" t="s">
        <v>1101</v>
      </c>
      <c r="F26" s="114" t="s">
        <v>552</v>
      </c>
      <c r="G26" s="8">
        <v>12271001</v>
      </c>
      <c r="H26" s="8" t="s">
        <v>553</v>
      </c>
      <c r="I26" s="221">
        <v>8150706344</v>
      </c>
      <c r="J26" s="8"/>
      <c r="K26" s="8" t="s">
        <v>1102</v>
      </c>
      <c r="L26" s="8">
        <v>100</v>
      </c>
      <c r="M26" s="121">
        <v>100</v>
      </c>
      <c r="N26" s="198"/>
      <c r="O26" s="223">
        <v>100</v>
      </c>
      <c r="P26" s="198"/>
      <c r="Q26" s="115" t="s">
        <v>1103</v>
      </c>
      <c r="R26" s="113"/>
      <c r="S26" s="113"/>
      <c r="T26" s="113"/>
      <c r="U26" s="113"/>
    </row>
    <row r="27" spans="1:21" ht="165.75" x14ac:dyDescent="0.25">
      <c r="A27" s="8" t="s">
        <v>483</v>
      </c>
      <c r="B27" s="8" t="s">
        <v>550</v>
      </c>
      <c r="C27" s="8" t="s">
        <v>551</v>
      </c>
      <c r="D27" s="8">
        <v>241110700</v>
      </c>
      <c r="E27" s="8" t="s">
        <v>1101</v>
      </c>
      <c r="F27" s="114" t="s">
        <v>552</v>
      </c>
      <c r="G27" s="8">
        <v>12271002</v>
      </c>
      <c r="H27" s="8" t="s">
        <v>555</v>
      </c>
      <c r="I27" s="221">
        <v>3699506989</v>
      </c>
      <c r="J27" s="8"/>
      <c r="K27" s="8" t="s">
        <v>1102</v>
      </c>
      <c r="L27" s="8">
        <v>100</v>
      </c>
      <c r="M27" s="121">
        <v>100</v>
      </c>
      <c r="N27" s="198"/>
      <c r="O27" s="223">
        <v>100</v>
      </c>
      <c r="P27" s="198"/>
      <c r="Q27" s="115" t="s">
        <v>1103</v>
      </c>
      <c r="R27" s="113"/>
      <c r="S27" s="113"/>
      <c r="T27" s="113"/>
      <c r="U27" s="113"/>
    </row>
    <row r="28" spans="1:21" ht="165.75" x14ac:dyDescent="0.25">
      <c r="A28" s="8" t="s">
        <v>483</v>
      </c>
      <c r="B28" s="8" t="s">
        <v>550</v>
      </c>
      <c r="C28" s="8" t="s">
        <v>551</v>
      </c>
      <c r="D28" s="8">
        <v>241110700</v>
      </c>
      <c r="E28" s="8" t="s">
        <v>1101</v>
      </c>
      <c r="F28" s="114" t="s">
        <v>552</v>
      </c>
      <c r="G28" s="8">
        <v>12271003</v>
      </c>
      <c r="H28" s="8" t="s">
        <v>557</v>
      </c>
      <c r="I28" s="221">
        <v>0</v>
      </c>
      <c r="J28" s="8"/>
      <c r="K28" s="8" t="s">
        <v>1102</v>
      </c>
      <c r="L28" s="8">
        <v>100</v>
      </c>
      <c r="M28" s="225">
        <v>100</v>
      </c>
      <c r="N28" s="198"/>
      <c r="O28" s="224">
        <v>100</v>
      </c>
      <c r="P28" s="198"/>
      <c r="Q28" s="115" t="s">
        <v>1103</v>
      </c>
      <c r="R28" s="113"/>
      <c r="S28" s="113"/>
      <c r="T28" s="113"/>
      <c r="U28" s="113"/>
    </row>
    <row r="29" spans="1:21" ht="165.75" x14ac:dyDescent="0.25">
      <c r="A29" s="8" t="s">
        <v>483</v>
      </c>
      <c r="B29" s="8" t="s">
        <v>550</v>
      </c>
      <c r="C29" s="8" t="s">
        <v>551</v>
      </c>
      <c r="D29" s="8">
        <v>241110700</v>
      </c>
      <c r="E29" s="8" t="s">
        <v>1101</v>
      </c>
      <c r="F29" s="114" t="s">
        <v>552</v>
      </c>
      <c r="G29" s="8">
        <v>12271004</v>
      </c>
      <c r="H29" s="8" t="s">
        <v>558</v>
      </c>
      <c r="I29" s="221">
        <v>132737681</v>
      </c>
      <c r="J29" s="8"/>
      <c r="K29" s="8" t="s">
        <v>1102</v>
      </c>
      <c r="L29" s="8">
        <v>100</v>
      </c>
      <c r="M29" s="122">
        <v>100</v>
      </c>
      <c r="N29" s="198"/>
      <c r="O29" s="124">
        <v>100</v>
      </c>
      <c r="P29" s="198"/>
      <c r="Q29" s="115" t="s">
        <v>1103</v>
      </c>
      <c r="R29" s="113"/>
      <c r="S29" s="113"/>
      <c r="T29" s="113"/>
      <c r="U29" s="113"/>
    </row>
    <row r="30" spans="1:21" ht="165.75" x14ac:dyDescent="0.25">
      <c r="A30" s="8" t="s">
        <v>483</v>
      </c>
      <c r="B30" s="8" t="s">
        <v>550</v>
      </c>
      <c r="C30" s="8" t="s">
        <v>551</v>
      </c>
      <c r="D30" s="8">
        <v>241110900</v>
      </c>
      <c r="E30" s="8" t="s">
        <v>1101</v>
      </c>
      <c r="F30" s="114" t="s">
        <v>552</v>
      </c>
      <c r="G30" s="8">
        <v>12271005</v>
      </c>
      <c r="H30" s="8" t="s">
        <v>559</v>
      </c>
      <c r="I30" s="221">
        <v>0</v>
      </c>
      <c r="J30" s="8"/>
      <c r="K30" s="8" t="s">
        <v>1102</v>
      </c>
      <c r="L30" s="8">
        <v>100</v>
      </c>
      <c r="M30" s="122">
        <v>100</v>
      </c>
      <c r="N30" s="198"/>
      <c r="O30" s="124">
        <v>100</v>
      </c>
      <c r="P30" s="198"/>
      <c r="Q30" s="115" t="s">
        <v>1103</v>
      </c>
      <c r="R30" s="113"/>
      <c r="S30" s="113"/>
      <c r="T30" s="113"/>
      <c r="U30" s="113"/>
    </row>
    <row r="31" spans="1:21" ht="165.75" x14ac:dyDescent="0.25">
      <c r="A31" s="8" t="s">
        <v>483</v>
      </c>
      <c r="B31" s="8" t="s">
        <v>550</v>
      </c>
      <c r="C31" s="8" t="s">
        <v>551</v>
      </c>
      <c r="D31" s="8">
        <v>241110900</v>
      </c>
      <c r="E31" s="8" t="s">
        <v>1101</v>
      </c>
      <c r="F31" s="114" t="s">
        <v>552</v>
      </c>
      <c r="G31" s="8">
        <v>12271090</v>
      </c>
      <c r="H31" s="8" t="s">
        <v>562</v>
      </c>
      <c r="I31" s="221">
        <v>582609280</v>
      </c>
      <c r="J31" s="8"/>
      <c r="K31" s="8" t="s">
        <v>1102</v>
      </c>
      <c r="L31" s="8">
        <v>100</v>
      </c>
      <c r="M31" s="122">
        <v>100</v>
      </c>
      <c r="N31" s="198"/>
      <c r="O31" s="124">
        <v>100</v>
      </c>
      <c r="P31" s="198"/>
      <c r="Q31" s="115" t="s">
        <v>1103</v>
      </c>
      <c r="R31" s="113"/>
      <c r="S31" s="113"/>
      <c r="T31" s="113"/>
      <c r="U31" s="113"/>
    </row>
    <row r="32" spans="1:21" ht="331.5" x14ac:dyDescent="0.25">
      <c r="A32" s="8" t="s">
        <v>483</v>
      </c>
      <c r="B32" s="8" t="s">
        <v>550</v>
      </c>
      <c r="C32" s="8" t="s">
        <v>551</v>
      </c>
      <c r="D32" s="8">
        <v>241110800</v>
      </c>
      <c r="E32" s="8" t="s">
        <v>1101</v>
      </c>
      <c r="F32" s="114" t="s">
        <v>564</v>
      </c>
      <c r="G32" s="8">
        <v>12275001</v>
      </c>
      <c r="H32" s="8" t="s">
        <v>565</v>
      </c>
      <c r="I32" s="221">
        <v>8561904818</v>
      </c>
      <c r="J32" s="8"/>
      <c r="K32" s="8" t="s">
        <v>1104</v>
      </c>
      <c r="L32" s="8">
        <v>133875</v>
      </c>
      <c r="M32" s="121">
        <v>133875</v>
      </c>
      <c r="N32" s="198"/>
      <c r="O32" s="223">
        <v>63812</v>
      </c>
      <c r="P32" s="198"/>
      <c r="Q32" s="115" t="s">
        <v>1105</v>
      </c>
      <c r="R32" s="113"/>
      <c r="S32" s="113"/>
      <c r="T32" s="113"/>
      <c r="U32" s="113"/>
    </row>
    <row r="33" spans="1:21" ht="331.5" x14ac:dyDescent="0.25">
      <c r="A33" s="8" t="s">
        <v>483</v>
      </c>
      <c r="B33" s="8" t="s">
        <v>550</v>
      </c>
      <c r="C33" s="8" t="s">
        <v>551</v>
      </c>
      <c r="D33" s="8">
        <v>241110800</v>
      </c>
      <c r="E33" s="8" t="s">
        <v>1101</v>
      </c>
      <c r="F33" s="114" t="s">
        <v>564</v>
      </c>
      <c r="G33" s="8">
        <v>12275002</v>
      </c>
      <c r="H33" s="8" t="s">
        <v>567</v>
      </c>
      <c r="I33" s="221">
        <v>135169586</v>
      </c>
      <c r="J33" s="8"/>
      <c r="K33" s="8" t="s">
        <v>1104</v>
      </c>
      <c r="L33" s="8">
        <v>133875</v>
      </c>
      <c r="M33" s="121">
        <v>133875</v>
      </c>
      <c r="N33" s="198"/>
      <c r="O33" s="223">
        <v>63812</v>
      </c>
      <c r="P33" s="198"/>
      <c r="Q33" s="115" t="s">
        <v>1105</v>
      </c>
      <c r="R33" s="113"/>
      <c r="S33" s="113"/>
      <c r="T33" s="113"/>
      <c r="U33" s="113"/>
    </row>
    <row r="34" spans="1:21" ht="331.5" x14ac:dyDescent="0.25">
      <c r="A34" s="8" t="s">
        <v>483</v>
      </c>
      <c r="B34" s="8" t="s">
        <v>550</v>
      </c>
      <c r="C34" s="8" t="s">
        <v>551</v>
      </c>
      <c r="D34" s="8">
        <v>241110800</v>
      </c>
      <c r="E34" s="8" t="s">
        <v>1101</v>
      </c>
      <c r="F34" s="114" t="s">
        <v>564</v>
      </c>
      <c r="G34" s="8">
        <v>12275003</v>
      </c>
      <c r="H34" s="8" t="s">
        <v>569</v>
      </c>
      <c r="I34" s="221">
        <v>0</v>
      </c>
      <c r="J34" s="8"/>
      <c r="K34" s="8" t="s">
        <v>1104</v>
      </c>
      <c r="L34" s="8">
        <v>133875</v>
      </c>
      <c r="M34" s="121">
        <v>133875</v>
      </c>
      <c r="N34" s="198"/>
      <c r="O34" s="223">
        <v>63812</v>
      </c>
      <c r="P34" s="198"/>
      <c r="Q34" s="115" t="s">
        <v>1105</v>
      </c>
      <c r="R34" s="113"/>
      <c r="S34" s="113"/>
      <c r="T34" s="113"/>
      <c r="U34" s="113"/>
    </row>
    <row r="35" spans="1:21" ht="331.5" x14ac:dyDescent="0.25">
      <c r="A35" s="8" t="s">
        <v>483</v>
      </c>
      <c r="B35" s="8" t="s">
        <v>550</v>
      </c>
      <c r="C35" s="8" t="s">
        <v>551</v>
      </c>
      <c r="D35" s="8">
        <v>241110800</v>
      </c>
      <c r="E35" s="8" t="s">
        <v>1101</v>
      </c>
      <c r="F35" s="114" t="s">
        <v>564</v>
      </c>
      <c r="G35" s="8">
        <v>12275004</v>
      </c>
      <c r="H35" s="8" t="s">
        <v>570</v>
      </c>
      <c r="I35" s="221">
        <v>56031041</v>
      </c>
      <c r="J35" s="8"/>
      <c r="K35" s="8" t="s">
        <v>1104</v>
      </c>
      <c r="L35" s="8">
        <v>133875</v>
      </c>
      <c r="M35" s="121">
        <v>133875</v>
      </c>
      <c r="N35" s="198"/>
      <c r="O35" s="223">
        <v>63812</v>
      </c>
      <c r="P35" s="198"/>
      <c r="Q35" s="115" t="s">
        <v>1105</v>
      </c>
      <c r="R35" s="113"/>
      <c r="S35" s="113"/>
      <c r="T35" s="113"/>
      <c r="U35" s="113"/>
    </row>
    <row r="36" spans="1:21" ht="331.5" x14ac:dyDescent="0.25">
      <c r="A36" s="8" t="s">
        <v>483</v>
      </c>
      <c r="B36" s="8" t="s">
        <v>550</v>
      </c>
      <c r="C36" s="8" t="s">
        <v>551</v>
      </c>
      <c r="D36" s="8">
        <v>241110800</v>
      </c>
      <c r="E36" s="8" t="s">
        <v>1101</v>
      </c>
      <c r="F36" s="114" t="s">
        <v>564</v>
      </c>
      <c r="G36" s="8">
        <v>12275005</v>
      </c>
      <c r="H36" s="8" t="s">
        <v>571</v>
      </c>
      <c r="I36" s="221">
        <v>5543615201</v>
      </c>
      <c r="J36" s="8"/>
      <c r="K36" s="8" t="s">
        <v>1104</v>
      </c>
      <c r="L36" s="8">
        <v>133875</v>
      </c>
      <c r="M36" s="121">
        <v>133875</v>
      </c>
      <c r="N36" s="198"/>
      <c r="O36" s="223">
        <v>63812</v>
      </c>
      <c r="P36" s="198"/>
      <c r="Q36" s="115" t="s">
        <v>1105</v>
      </c>
      <c r="R36" s="113"/>
      <c r="S36" s="113"/>
      <c r="T36" s="113"/>
      <c r="U36" s="113"/>
    </row>
    <row r="37" spans="1:21" ht="331.5" x14ac:dyDescent="0.25">
      <c r="A37" s="8" t="s">
        <v>483</v>
      </c>
      <c r="B37" s="8" t="s">
        <v>550</v>
      </c>
      <c r="C37" s="8" t="s">
        <v>551</v>
      </c>
      <c r="D37" s="8">
        <v>241110800</v>
      </c>
      <c r="E37" s="8" t="s">
        <v>1101</v>
      </c>
      <c r="F37" s="114" t="s">
        <v>564</v>
      </c>
      <c r="G37" s="8">
        <v>12275006</v>
      </c>
      <c r="H37" s="8" t="s">
        <v>572</v>
      </c>
      <c r="I37" s="221">
        <v>-9771546489</v>
      </c>
      <c r="J37" s="8"/>
      <c r="K37" s="8" t="s">
        <v>1104</v>
      </c>
      <c r="L37" s="8">
        <v>133875</v>
      </c>
      <c r="M37" s="121">
        <v>133875</v>
      </c>
      <c r="N37" s="198"/>
      <c r="O37" s="223">
        <v>63812</v>
      </c>
      <c r="P37" s="198"/>
      <c r="Q37" s="115" t="s">
        <v>1105</v>
      </c>
      <c r="R37" s="113"/>
      <c r="S37" s="113"/>
      <c r="T37" s="113"/>
      <c r="U37" s="113"/>
    </row>
    <row r="38" spans="1:21" ht="331.5" x14ac:dyDescent="0.25">
      <c r="A38" s="8" t="s">
        <v>483</v>
      </c>
      <c r="B38" s="8" t="s">
        <v>550</v>
      </c>
      <c r="C38" s="8" t="s">
        <v>551</v>
      </c>
      <c r="D38" s="8">
        <v>241110800</v>
      </c>
      <c r="E38" s="8" t="s">
        <v>1101</v>
      </c>
      <c r="F38" s="114" t="s">
        <v>564</v>
      </c>
      <c r="G38" s="8">
        <v>12275007</v>
      </c>
      <c r="H38" s="8" t="s">
        <v>573</v>
      </c>
      <c r="I38" s="221">
        <v>-15978000000</v>
      </c>
      <c r="J38" s="8"/>
      <c r="K38" s="8" t="s">
        <v>1104</v>
      </c>
      <c r="L38" s="8">
        <v>133875</v>
      </c>
      <c r="M38" s="121">
        <v>133875</v>
      </c>
      <c r="N38" s="198"/>
      <c r="O38" s="223">
        <v>63812</v>
      </c>
      <c r="P38" s="198"/>
      <c r="Q38" s="115" t="s">
        <v>1105</v>
      </c>
      <c r="R38" s="113"/>
      <c r="S38" s="113"/>
      <c r="T38" s="113"/>
      <c r="U38" s="113"/>
    </row>
    <row r="39" spans="1:21" ht="331.5" x14ac:dyDescent="0.25">
      <c r="A39" s="8" t="s">
        <v>483</v>
      </c>
      <c r="B39" s="8" t="s">
        <v>550</v>
      </c>
      <c r="C39" s="8" t="s">
        <v>551</v>
      </c>
      <c r="D39" s="8">
        <v>241110800</v>
      </c>
      <c r="E39" s="8" t="s">
        <v>1101</v>
      </c>
      <c r="F39" s="114" t="s">
        <v>564</v>
      </c>
      <c r="G39" s="8">
        <v>12275008</v>
      </c>
      <c r="H39" s="8" t="s">
        <v>574</v>
      </c>
      <c r="I39" s="221">
        <v>0</v>
      </c>
      <c r="J39" s="8"/>
      <c r="K39" s="8" t="s">
        <v>1104</v>
      </c>
      <c r="L39" s="8">
        <v>133875</v>
      </c>
      <c r="M39" s="121">
        <v>133875</v>
      </c>
      <c r="N39" s="198"/>
      <c r="O39" s="223">
        <v>63812</v>
      </c>
      <c r="P39" s="198"/>
      <c r="Q39" s="115" t="s">
        <v>1105</v>
      </c>
      <c r="R39" s="113"/>
      <c r="S39" s="113"/>
      <c r="T39" s="113"/>
      <c r="U39" s="113"/>
    </row>
    <row r="40" spans="1:21" ht="331.5" x14ac:dyDescent="0.25">
      <c r="A40" s="8" t="s">
        <v>483</v>
      </c>
      <c r="B40" s="8" t="s">
        <v>550</v>
      </c>
      <c r="C40" s="8" t="s">
        <v>551</v>
      </c>
      <c r="D40" s="8">
        <v>241110800</v>
      </c>
      <c r="E40" s="8" t="s">
        <v>1101</v>
      </c>
      <c r="F40" s="114" t="s">
        <v>564</v>
      </c>
      <c r="G40" s="8">
        <v>12275009</v>
      </c>
      <c r="H40" s="8" t="s">
        <v>576</v>
      </c>
      <c r="I40" s="221">
        <v>151491333</v>
      </c>
      <c r="J40" s="8"/>
      <c r="K40" s="8" t="s">
        <v>1104</v>
      </c>
      <c r="L40" s="8">
        <v>133875</v>
      </c>
      <c r="M40" s="121">
        <v>133875</v>
      </c>
      <c r="N40" s="198"/>
      <c r="O40" s="223">
        <v>63812</v>
      </c>
      <c r="P40" s="198"/>
      <c r="Q40" s="115" t="s">
        <v>1105</v>
      </c>
      <c r="R40" s="113"/>
      <c r="S40" s="113"/>
      <c r="T40" s="113"/>
      <c r="U40" s="113"/>
    </row>
    <row r="41" spans="1:21" ht="331.5" x14ac:dyDescent="0.25">
      <c r="A41" s="8" t="s">
        <v>483</v>
      </c>
      <c r="B41" s="8" t="s">
        <v>550</v>
      </c>
      <c r="C41" s="8" t="s">
        <v>551</v>
      </c>
      <c r="D41" s="8">
        <v>241110800</v>
      </c>
      <c r="E41" s="8" t="s">
        <v>1101</v>
      </c>
      <c r="F41" s="114" t="s">
        <v>564</v>
      </c>
      <c r="G41" s="8">
        <v>12275010</v>
      </c>
      <c r="H41" s="8" t="s">
        <v>577</v>
      </c>
      <c r="I41" s="221">
        <v>533890975</v>
      </c>
      <c r="J41" s="8"/>
      <c r="K41" s="8" t="s">
        <v>1104</v>
      </c>
      <c r="L41" s="8">
        <v>133875</v>
      </c>
      <c r="M41" s="121">
        <v>133875</v>
      </c>
      <c r="N41" s="198"/>
      <c r="O41" s="223">
        <v>63812</v>
      </c>
      <c r="P41" s="198"/>
      <c r="Q41" s="115" t="s">
        <v>1105</v>
      </c>
      <c r="R41" s="113"/>
      <c r="S41" s="113"/>
      <c r="T41" s="113"/>
      <c r="U41" s="113"/>
    </row>
    <row r="42" spans="1:21" ht="331.5" x14ac:dyDescent="0.25">
      <c r="A42" s="8" t="s">
        <v>483</v>
      </c>
      <c r="B42" s="8" t="s">
        <v>550</v>
      </c>
      <c r="C42" s="8" t="s">
        <v>551</v>
      </c>
      <c r="D42" s="8">
        <v>241110800</v>
      </c>
      <c r="E42" s="8" t="s">
        <v>1101</v>
      </c>
      <c r="F42" s="114" t="s">
        <v>564</v>
      </c>
      <c r="G42" s="8">
        <v>12275011</v>
      </c>
      <c r="H42" s="8" t="s">
        <v>578</v>
      </c>
      <c r="I42" s="221">
        <v>810672000</v>
      </c>
      <c r="J42" s="8"/>
      <c r="K42" s="8" t="s">
        <v>1104</v>
      </c>
      <c r="L42" s="8">
        <v>133875</v>
      </c>
      <c r="M42" s="121">
        <v>133875</v>
      </c>
      <c r="N42" s="198"/>
      <c r="O42" s="223">
        <v>63812</v>
      </c>
      <c r="P42" s="198"/>
      <c r="Q42" s="115" t="s">
        <v>1105</v>
      </c>
      <c r="R42" s="113"/>
      <c r="S42" s="113"/>
      <c r="T42" s="113"/>
      <c r="U42" s="113"/>
    </row>
    <row r="43" spans="1:21" ht="331.5" x14ac:dyDescent="0.25">
      <c r="A43" s="8" t="s">
        <v>483</v>
      </c>
      <c r="B43" s="8" t="s">
        <v>550</v>
      </c>
      <c r="C43" s="8" t="s">
        <v>551</v>
      </c>
      <c r="D43" s="8">
        <v>241110800</v>
      </c>
      <c r="E43" s="8" t="s">
        <v>1101</v>
      </c>
      <c r="F43" s="114" t="s">
        <v>564</v>
      </c>
      <c r="G43" s="8">
        <v>12275012</v>
      </c>
      <c r="H43" s="8" t="s">
        <v>580</v>
      </c>
      <c r="I43" s="221">
        <v>3287726722</v>
      </c>
      <c r="J43" s="8"/>
      <c r="K43" s="8" t="s">
        <v>1104</v>
      </c>
      <c r="L43" s="8">
        <v>133875</v>
      </c>
      <c r="M43" s="121">
        <v>133875</v>
      </c>
      <c r="N43" s="198"/>
      <c r="O43" s="223">
        <v>63812</v>
      </c>
      <c r="P43" s="198"/>
      <c r="Q43" s="115" t="s">
        <v>1105</v>
      </c>
      <c r="R43" s="113"/>
      <c r="S43" s="113"/>
      <c r="T43" s="113"/>
      <c r="U43" s="113"/>
    </row>
    <row r="44" spans="1:21" ht="331.5" x14ac:dyDescent="0.25">
      <c r="A44" s="8" t="s">
        <v>483</v>
      </c>
      <c r="B44" s="8" t="s">
        <v>550</v>
      </c>
      <c r="C44" s="8" t="s">
        <v>551</v>
      </c>
      <c r="D44" s="8">
        <v>241110800</v>
      </c>
      <c r="E44" s="8" t="s">
        <v>1101</v>
      </c>
      <c r="F44" s="114" t="s">
        <v>564</v>
      </c>
      <c r="G44" s="8">
        <v>12275014</v>
      </c>
      <c r="H44" s="8" t="s">
        <v>582</v>
      </c>
      <c r="I44" s="221">
        <v>46325510811</v>
      </c>
      <c r="J44" s="8"/>
      <c r="K44" s="8" t="s">
        <v>1104</v>
      </c>
      <c r="L44" s="8">
        <v>133875</v>
      </c>
      <c r="M44" s="121">
        <v>133875</v>
      </c>
      <c r="N44" s="198"/>
      <c r="O44" s="223">
        <v>63812</v>
      </c>
      <c r="P44" s="198"/>
      <c r="Q44" s="115" t="s">
        <v>1105</v>
      </c>
      <c r="R44" s="113"/>
      <c r="S44" s="113"/>
      <c r="T44" s="113"/>
      <c r="U44" s="113"/>
    </row>
    <row r="45" spans="1:21" ht="331.5" x14ac:dyDescent="0.25">
      <c r="A45" s="8" t="s">
        <v>483</v>
      </c>
      <c r="B45" s="8" t="s">
        <v>550</v>
      </c>
      <c r="C45" s="8" t="s">
        <v>551</v>
      </c>
      <c r="D45" s="8">
        <v>241110800</v>
      </c>
      <c r="E45" s="8" t="s">
        <v>1101</v>
      </c>
      <c r="F45" s="114" t="s">
        <v>564</v>
      </c>
      <c r="G45" s="8">
        <v>12275015</v>
      </c>
      <c r="H45" s="8" t="s">
        <v>583</v>
      </c>
      <c r="I45" s="221">
        <v>1493148843</v>
      </c>
      <c r="J45" s="8"/>
      <c r="K45" s="8" t="s">
        <v>1104</v>
      </c>
      <c r="L45" s="8">
        <v>133875</v>
      </c>
      <c r="M45" s="121">
        <v>133875</v>
      </c>
      <c r="N45" s="198"/>
      <c r="O45" s="223">
        <v>63812</v>
      </c>
      <c r="P45" s="198"/>
      <c r="Q45" s="115" t="s">
        <v>1105</v>
      </c>
      <c r="R45" s="113"/>
      <c r="S45" s="113"/>
      <c r="T45" s="113"/>
      <c r="U45" s="113"/>
    </row>
    <row r="46" spans="1:21" ht="331.5" x14ac:dyDescent="0.25">
      <c r="A46" s="8" t="s">
        <v>483</v>
      </c>
      <c r="B46" s="8" t="s">
        <v>550</v>
      </c>
      <c r="C46" s="8" t="s">
        <v>551</v>
      </c>
      <c r="D46" s="8">
        <v>241110800</v>
      </c>
      <c r="E46" s="8" t="s">
        <v>1101</v>
      </c>
      <c r="F46" s="114" t="s">
        <v>564</v>
      </c>
      <c r="G46" s="8">
        <v>12275016</v>
      </c>
      <c r="H46" s="8" t="s">
        <v>584</v>
      </c>
      <c r="I46" s="221">
        <v>383343204</v>
      </c>
      <c r="J46" s="8"/>
      <c r="K46" s="8" t="s">
        <v>1104</v>
      </c>
      <c r="L46" s="8">
        <v>133875</v>
      </c>
      <c r="M46" s="121">
        <v>133875</v>
      </c>
      <c r="N46" s="198"/>
      <c r="O46" s="223">
        <v>63812</v>
      </c>
      <c r="P46" s="198"/>
      <c r="Q46" s="115" t="s">
        <v>1105</v>
      </c>
      <c r="R46" s="113"/>
      <c r="S46" s="113"/>
      <c r="T46" s="113"/>
      <c r="U46" s="113"/>
    </row>
    <row r="47" spans="1:21" ht="331.5" x14ac:dyDescent="0.25">
      <c r="A47" s="28" t="s">
        <v>483</v>
      </c>
      <c r="B47" s="28" t="s">
        <v>550</v>
      </c>
      <c r="C47" s="28" t="s">
        <v>551</v>
      </c>
      <c r="D47" s="28">
        <v>241110800</v>
      </c>
      <c r="E47" s="8" t="s">
        <v>1101</v>
      </c>
      <c r="F47" s="95" t="s">
        <v>564</v>
      </c>
      <c r="G47" s="28">
        <v>12275017</v>
      </c>
      <c r="H47" s="28" t="s">
        <v>584</v>
      </c>
      <c r="I47" s="221">
        <v>730887447</v>
      </c>
      <c r="J47" s="8"/>
      <c r="K47" s="8" t="s">
        <v>1104</v>
      </c>
      <c r="L47" s="8">
        <v>133875</v>
      </c>
      <c r="M47" s="121">
        <v>133875</v>
      </c>
      <c r="N47" s="198"/>
      <c r="O47" s="223">
        <v>63812</v>
      </c>
      <c r="P47" s="198"/>
      <c r="Q47" s="115" t="s">
        <v>1105</v>
      </c>
      <c r="R47" s="113"/>
      <c r="S47" s="113"/>
      <c r="T47" s="113"/>
      <c r="U47" s="113"/>
    </row>
    <row r="48" spans="1:21" ht="331.5" x14ac:dyDescent="0.25">
      <c r="A48" s="28" t="s">
        <v>483</v>
      </c>
      <c r="B48" s="28" t="s">
        <v>550</v>
      </c>
      <c r="C48" s="28" t="s">
        <v>551</v>
      </c>
      <c r="D48" s="28">
        <v>241110800</v>
      </c>
      <c r="E48" s="8" t="s">
        <v>1101</v>
      </c>
      <c r="F48" s="95" t="s">
        <v>564</v>
      </c>
      <c r="G48" s="28">
        <v>12275018</v>
      </c>
      <c r="H48" s="28" t="s">
        <v>585</v>
      </c>
      <c r="I48" s="221">
        <v>738779604</v>
      </c>
      <c r="J48" s="8"/>
      <c r="K48" s="8" t="s">
        <v>1104</v>
      </c>
      <c r="L48" s="8">
        <v>133875</v>
      </c>
      <c r="M48" s="121">
        <v>133875</v>
      </c>
      <c r="N48" s="198"/>
      <c r="O48" s="223">
        <v>63812</v>
      </c>
      <c r="P48" s="198"/>
      <c r="Q48" s="115" t="s">
        <v>1105</v>
      </c>
      <c r="R48" s="113"/>
      <c r="S48" s="113"/>
      <c r="T48" s="113"/>
      <c r="U48" s="113"/>
    </row>
    <row r="49" spans="1:21" ht="331.5" x14ac:dyDescent="0.25">
      <c r="A49" s="8" t="s">
        <v>483</v>
      </c>
      <c r="B49" s="8" t="s">
        <v>550</v>
      </c>
      <c r="C49" s="8" t="s">
        <v>551</v>
      </c>
      <c r="D49" s="8">
        <v>241110900</v>
      </c>
      <c r="E49" s="8" t="s">
        <v>1101</v>
      </c>
      <c r="F49" s="114" t="s">
        <v>564</v>
      </c>
      <c r="G49" s="8">
        <v>12275013</v>
      </c>
      <c r="H49" s="8" t="s">
        <v>587</v>
      </c>
      <c r="I49" s="221">
        <v>322243619</v>
      </c>
      <c r="J49" s="8"/>
      <c r="K49" s="8" t="s">
        <v>1104</v>
      </c>
      <c r="L49" s="8">
        <v>133875</v>
      </c>
      <c r="M49" s="121">
        <v>133875</v>
      </c>
      <c r="N49" s="198"/>
      <c r="O49" s="223">
        <v>63812</v>
      </c>
      <c r="P49" s="198"/>
      <c r="Q49" s="115" t="s">
        <v>1105</v>
      </c>
      <c r="R49" s="113"/>
      <c r="S49" s="113"/>
      <c r="T49" s="113"/>
      <c r="U49" s="113"/>
    </row>
    <row r="50" spans="1:21" ht="331.5" x14ac:dyDescent="0.25">
      <c r="A50" s="8" t="s">
        <v>483</v>
      </c>
      <c r="B50" s="8" t="s">
        <v>550</v>
      </c>
      <c r="C50" s="8" t="s">
        <v>551</v>
      </c>
      <c r="D50" s="8">
        <v>241110900</v>
      </c>
      <c r="E50" s="8" t="s">
        <v>1101</v>
      </c>
      <c r="F50" s="114" t="s">
        <v>564</v>
      </c>
      <c r="G50" s="8">
        <v>12275090</v>
      </c>
      <c r="H50" s="8" t="s">
        <v>589</v>
      </c>
      <c r="I50" s="221">
        <v>0</v>
      </c>
      <c r="J50" s="8"/>
      <c r="K50" s="8" t="s">
        <v>1104</v>
      </c>
      <c r="L50" s="8">
        <v>133875</v>
      </c>
      <c r="M50" s="121">
        <v>133875</v>
      </c>
      <c r="N50" s="198"/>
      <c r="O50" s="223">
        <v>63812</v>
      </c>
      <c r="P50" s="198"/>
      <c r="Q50" s="115" t="s">
        <v>1105</v>
      </c>
      <c r="R50" s="113"/>
      <c r="S50" s="113"/>
      <c r="T50" s="113"/>
      <c r="U50" s="113"/>
    </row>
    <row r="51" spans="1:21" ht="331.5" x14ac:dyDescent="0.25">
      <c r="A51" s="8" t="s">
        <v>483</v>
      </c>
      <c r="B51" s="8" t="s">
        <v>550</v>
      </c>
      <c r="C51" s="8" t="s">
        <v>551</v>
      </c>
      <c r="D51" s="8">
        <v>241110900</v>
      </c>
      <c r="E51" s="8" t="s">
        <v>1101</v>
      </c>
      <c r="F51" s="114" t="s">
        <v>564</v>
      </c>
      <c r="G51" s="8">
        <v>12275091</v>
      </c>
      <c r="H51" s="8" t="s">
        <v>592</v>
      </c>
      <c r="I51" s="221">
        <v>0</v>
      </c>
      <c r="J51" s="8"/>
      <c r="K51" s="8" t="s">
        <v>1104</v>
      </c>
      <c r="L51" s="8">
        <v>133875</v>
      </c>
      <c r="M51" s="121">
        <v>133875</v>
      </c>
      <c r="N51" s="198"/>
      <c r="O51" s="223">
        <v>63812</v>
      </c>
      <c r="P51" s="198"/>
      <c r="Q51" s="115" t="s">
        <v>1105</v>
      </c>
      <c r="R51" s="113"/>
      <c r="S51" s="113"/>
      <c r="T51" s="113"/>
      <c r="U51" s="113"/>
    </row>
    <row r="52" spans="1:21" ht="331.5" x14ac:dyDescent="0.25">
      <c r="A52" s="8" t="s">
        <v>483</v>
      </c>
      <c r="B52" s="8" t="s">
        <v>550</v>
      </c>
      <c r="C52" s="8" t="s">
        <v>551</v>
      </c>
      <c r="D52" s="8">
        <v>241110900</v>
      </c>
      <c r="E52" s="8" t="s">
        <v>1101</v>
      </c>
      <c r="F52" s="114" t="s">
        <v>564</v>
      </c>
      <c r="G52" s="8">
        <v>12275092</v>
      </c>
      <c r="H52" s="8" t="s">
        <v>594</v>
      </c>
      <c r="I52" s="221">
        <v>114728000</v>
      </c>
      <c r="J52" s="8"/>
      <c r="K52" s="8" t="s">
        <v>1104</v>
      </c>
      <c r="L52" s="8">
        <v>133875</v>
      </c>
      <c r="M52" s="121">
        <v>133875</v>
      </c>
      <c r="N52" s="198"/>
      <c r="O52" s="223">
        <v>63812</v>
      </c>
      <c r="P52" s="198"/>
      <c r="Q52" s="115" t="s">
        <v>1105</v>
      </c>
      <c r="R52" s="113"/>
      <c r="S52" s="113"/>
      <c r="T52" s="113"/>
      <c r="U52" s="113"/>
    </row>
    <row r="53" spans="1:21" ht="165.75" x14ac:dyDescent="0.25">
      <c r="A53" s="8" t="s">
        <v>483</v>
      </c>
      <c r="B53" s="8" t="s">
        <v>550</v>
      </c>
      <c r="C53" s="8" t="s">
        <v>551</v>
      </c>
      <c r="D53" s="8">
        <v>241110900</v>
      </c>
      <c r="E53" s="8" t="s">
        <v>1101</v>
      </c>
      <c r="F53" s="114" t="s">
        <v>596</v>
      </c>
      <c r="G53" s="8">
        <v>12279001</v>
      </c>
      <c r="H53" s="8" t="s">
        <v>597</v>
      </c>
      <c r="I53" s="221">
        <v>0</v>
      </c>
      <c r="J53" s="8"/>
      <c r="K53" s="8" t="s">
        <v>1102</v>
      </c>
      <c r="L53" s="8">
        <v>100</v>
      </c>
      <c r="M53" s="225">
        <v>100</v>
      </c>
      <c r="N53" s="198"/>
      <c r="O53" s="224">
        <v>100</v>
      </c>
      <c r="P53" s="198"/>
      <c r="Q53" s="115" t="s">
        <v>1103</v>
      </c>
      <c r="R53" s="113"/>
      <c r="S53" s="113"/>
      <c r="T53" s="113"/>
      <c r="U53" s="113"/>
    </row>
    <row r="54" spans="1:21" ht="191.25" x14ac:dyDescent="0.25">
      <c r="A54" s="8" t="s">
        <v>483</v>
      </c>
      <c r="B54" s="8" t="s">
        <v>550</v>
      </c>
      <c r="C54" s="8" t="s">
        <v>551</v>
      </c>
      <c r="D54" s="8">
        <v>241110900</v>
      </c>
      <c r="E54" s="8" t="s">
        <v>1101</v>
      </c>
      <c r="F54" s="114" t="s">
        <v>599</v>
      </c>
      <c r="G54" s="8">
        <v>12300001</v>
      </c>
      <c r="H54" s="8" t="s">
        <v>600</v>
      </c>
      <c r="I54" s="221">
        <v>0</v>
      </c>
      <c r="J54" s="8"/>
      <c r="K54" s="8" t="s">
        <v>1106</v>
      </c>
      <c r="L54" s="8">
        <v>4</v>
      </c>
      <c r="M54" s="225">
        <v>4</v>
      </c>
      <c r="N54" s="198"/>
      <c r="O54" s="224">
        <v>5</v>
      </c>
      <c r="P54" s="198"/>
      <c r="Q54" s="115" t="s">
        <v>1107</v>
      </c>
      <c r="R54" s="113"/>
      <c r="S54" s="113"/>
      <c r="T54" s="113"/>
      <c r="U54" s="113"/>
    </row>
    <row r="55" spans="1:21" ht="191.25" x14ac:dyDescent="0.25">
      <c r="A55" s="8" t="s">
        <v>483</v>
      </c>
      <c r="B55" s="8" t="s">
        <v>550</v>
      </c>
      <c r="C55" s="8" t="s">
        <v>551</v>
      </c>
      <c r="D55" s="8">
        <v>241110600</v>
      </c>
      <c r="E55" s="8" t="s">
        <v>1101</v>
      </c>
      <c r="F55" s="114" t="s">
        <v>603</v>
      </c>
      <c r="G55" s="8">
        <v>12301003</v>
      </c>
      <c r="H55" s="8" t="s">
        <v>604</v>
      </c>
      <c r="I55" s="221">
        <v>457244438</v>
      </c>
      <c r="J55" s="8"/>
      <c r="K55" s="8" t="s">
        <v>1106</v>
      </c>
      <c r="L55" s="8">
        <v>4</v>
      </c>
      <c r="M55" s="225">
        <v>4</v>
      </c>
      <c r="N55" s="198"/>
      <c r="O55" s="224">
        <v>5</v>
      </c>
      <c r="P55" s="198"/>
      <c r="Q55" s="115" t="s">
        <v>1107</v>
      </c>
      <c r="R55" s="113"/>
      <c r="S55" s="113"/>
      <c r="T55" s="113"/>
      <c r="U55" s="113"/>
    </row>
    <row r="56" spans="1:21" ht="191.25" x14ac:dyDescent="0.25">
      <c r="A56" s="8" t="s">
        <v>483</v>
      </c>
      <c r="B56" s="8" t="s">
        <v>550</v>
      </c>
      <c r="C56" s="8" t="s">
        <v>551</v>
      </c>
      <c r="D56" s="8">
        <v>241110600</v>
      </c>
      <c r="E56" s="8" t="s">
        <v>1101</v>
      </c>
      <c r="F56" s="114" t="s">
        <v>603</v>
      </c>
      <c r="G56" s="8">
        <v>12301090</v>
      </c>
      <c r="H56" s="8" t="s">
        <v>607</v>
      </c>
      <c r="I56" s="221">
        <v>0</v>
      </c>
      <c r="J56" s="8"/>
      <c r="K56" s="8" t="s">
        <v>1106</v>
      </c>
      <c r="L56" s="8">
        <v>4</v>
      </c>
      <c r="M56" s="225">
        <v>4</v>
      </c>
      <c r="N56" s="198"/>
      <c r="O56" s="224">
        <v>5</v>
      </c>
      <c r="P56" s="198"/>
      <c r="Q56" s="115" t="s">
        <v>1107</v>
      </c>
      <c r="R56" s="113"/>
      <c r="S56" s="113"/>
      <c r="T56" s="113"/>
      <c r="U56" s="113"/>
    </row>
    <row r="57" spans="1:21" ht="191.25" x14ac:dyDescent="0.25">
      <c r="A57" s="8" t="s">
        <v>483</v>
      </c>
      <c r="B57" s="8" t="s">
        <v>550</v>
      </c>
      <c r="C57" s="8" t="s">
        <v>551</v>
      </c>
      <c r="D57" s="8">
        <v>241110900</v>
      </c>
      <c r="E57" s="8" t="s">
        <v>1101</v>
      </c>
      <c r="F57" s="114" t="s">
        <v>603</v>
      </c>
      <c r="G57" s="8">
        <v>12301001</v>
      </c>
      <c r="H57" s="8" t="s">
        <v>608</v>
      </c>
      <c r="I57" s="221">
        <v>5120483979</v>
      </c>
      <c r="J57" s="8"/>
      <c r="K57" s="8" t="s">
        <v>1106</v>
      </c>
      <c r="L57" s="8">
        <v>4</v>
      </c>
      <c r="M57" s="225">
        <v>4</v>
      </c>
      <c r="N57" s="198"/>
      <c r="O57" s="224">
        <v>5</v>
      </c>
      <c r="P57" s="198"/>
      <c r="Q57" s="115" t="s">
        <v>1107</v>
      </c>
      <c r="R57" s="113"/>
      <c r="S57" s="113"/>
      <c r="T57" s="113"/>
      <c r="U57" s="113"/>
    </row>
    <row r="58" spans="1:21" ht="191.25" x14ac:dyDescent="0.25">
      <c r="A58" s="8" t="s">
        <v>483</v>
      </c>
      <c r="B58" s="8" t="s">
        <v>550</v>
      </c>
      <c r="C58" s="8" t="s">
        <v>551</v>
      </c>
      <c r="D58" s="8">
        <v>241110900</v>
      </c>
      <c r="E58" s="8" t="s">
        <v>1101</v>
      </c>
      <c r="F58" s="114" t="s">
        <v>603</v>
      </c>
      <c r="G58" s="8">
        <v>12301002</v>
      </c>
      <c r="H58" s="8" t="s">
        <v>610</v>
      </c>
      <c r="I58" s="221">
        <v>0</v>
      </c>
      <c r="J58" s="8"/>
      <c r="K58" s="8" t="s">
        <v>1106</v>
      </c>
      <c r="L58" s="8">
        <v>4</v>
      </c>
      <c r="M58" s="225">
        <v>4</v>
      </c>
      <c r="N58" s="198"/>
      <c r="O58" s="224">
        <v>5</v>
      </c>
      <c r="P58" s="198"/>
      <c r="Q58" s="115" t="s">
        <v>1107</v>
      </c>
      <c r="R58" s="113"/>
      <c r="S58" s="113"/>
      <c r="T58" s="113"/>
      <c r="U58" s="113"/>
    </row>
    <row r="59" spans="1:21" ht="191.25" x14ac:dyDescent="0.25">
      <c r="A59" s="8" t="s">
        <v>483</v>
      </c>
      <c r="B59" s="8" t="s">
        <v>550</v>
      </c>
      <c r="C59" s="8" t="s">
        <v>551</v>
      </c>
      <c r="D59" s="8">
        <v>241110900</v>
      </c>
      <c r="E59" s="8" t="s">
        <v>1101</v>
      </c>
      <c r="F59" s="114" t="s">
        <v>603</v>
      </c>
      <c r="G59" s="8">
        <v>12301004</v>
      </c>
      <c r="H59" s="8" t="s">
        <v>612</v>
      </c>
      <c r="I59" s="221">
        <v>0</v>
      </c>
      <c r="J59" s="8"/>
      <c r="K59" s="8" t="s">
        <v>1106</v>
      </c>
      <c r="L59" s="8">
        <v>4</v>
      </c>
      <c r="M59" s="225">
        <v>4</v>
      </c>
      <c r="N59" s="198"/>
      <c r="O59" s="224">
        <v>5</v>
      </c>
      <c r="P59" s="198"/>
      <c r="Q59" s="115" t="s">
        <v>1107</v>
      </c>
      <c r="R59" s="113"/>
      <c r="S59" s="113"/>
      <c r="T59" s="113"/>
      <c r="U59" s="113"/>
    </row>
    <row r="60" spans="1:21" ht="191.25" x14ac:dyDescent="0.25">
      <c r="A60" s="8" t="s">
        <v>483</v>
      </c>
      <c r="B60" s="8" t="s">
        <v>550</v>
      </c>
      <c r="C60" s="8" t="s">
        <v>551</v>
      </c>
      <c r="D60" s="8">
        <v>241110900</v>
      </c>
      <c r="E60" s="8" t="s">
        <v>1101</v>
      </c>
      <c r="F60" s="114" t="s">
        <v>603</v>
      </c>
      <c r="G60" s="8">
        <v>12301005</v>
      </c>
      <c r="H60" s="28" t="s">
        <v>614</v>
      </c>
      <c r="I60" s="221">
        <v>1200000000</v>
      </c>
      <c r="J60" s="8"/>
      <c r="K60" s="8" t="s">
        <v>1106</v>
      </c>
      <c r="L60" s="8">
        <v>4</v>
      </c>
      <c r="M60" s="225">
        <v>4</v>
      </c>
      <c r="N60" s="198"/>
      <c r="O60" s="224">
        <v>5</v>
      </c>
      <c r="P60" s="198"/>
      <c r="Q60" s="115" t="s">
        <v>1107</v>
      </c>
      <c r="R60" s="113"/>
      <c r="S60" s="113"/>
      <c r="T60" s="113"/>
      <c r="U60" s="113"/>
    </row>
    <row r="61" spans="1:21" ht="191.25" x14ac:dyDescent="0.25">
      <c r="A61" s="8" t="s">
        <v>483</v>
      </c>
      <c r="B61" s="8" t="s">
        <v>550</v>
      </c>
      <c r="C61" s="8" t="s">
        <v>551</v>
      </c>
      <c r="D61" s="8">
        <v>241110900</v>
      </c>
      <c r="E61" s="8" t="s">
        <v>1101</v>
      </c>
      <c r="F61" s="114" t="s">
        <v>603</v>
      </c>
      <c r="G61" s="8">
        <v>12301006</v>
      </c>
      <c r="H61" s="28" t="s">
        <v>615</v>
      </c>
      <c r="I61" s="221">
        <v>1526500</v>
      </c>
      <c r="J61" s="8"/>
      <c r="K61" s="8" t="s">
        <v>1106</v>
      </c>
      <c r="L61" s="8">
        <v>4</v>
      </c>
      <c r="M61" s="225">
        <v>4</v>
      </c>
      <c r="N61" s="198"/>
      <c r="O61" s="224">
        <v>5</v>
      </c>
      <c r="P61" s="198"/>
      <c r="Q61" s="115" t="s">
        <v>1107</v>
      </c>
      <c r="R61" s="113"/>
      <c r="S61" s="113"/>
      <c r="T61" s="113"/>
      <c r="U61" s="113"/>
    </row>
    <row r="62" spans="1:21" ht="191.25" x14ac:dyDescent="0.25">
      <c r="A62" s="8" t="s">
        <v>483</v>
      </c>
      <c r="B62" s="8" t="s">
        <v>550</v>
      </c>
      <c r="C62" s="8" t="s">
        <v>551</v>
      </c>
      <c r="D62" s="8">
        <v>241110900</v>
      </c>
      <c r="E62" s="8" t="s">
        <v>1101</v>
      </c>
      <c r="F62" s="114" t="s">
        <v>603</v>
      </c>
      <c r="G62" s="8">
        <v>12301007</v>
      </c>
      <c r="H62" s="28" t="s">
        <v>616</v>
      </c>
      <c r="I62" s="221">
        <v>1447264</v>
      </c>
      <c r="J62" s="8"/>
      <c r="K62" s="8" t="s">
        <v>1106</v>
      </c>
      <c r="L62" s="8">
        <v>4</v>
      </c>
      <c r="M62" s="225">
        <v>4</v>
      </c>
      <c r="N62" s="198"/>
      <c r="O62" s="224">
        <v>5</v>
      </c>
      <c r="P62" s="198"/>
      <c r="Q62" s="115" t="s">
        <v>1107</v>
      </c>
      <c r="R62" s="113"/>
      <c r="S62" s="113"/>
      <c r="T62" s="113"/>
      <c r="U62" s="113"/>
    </row>
    <row r="63" spans="1:21" ht="191.25" x14ac:dyDescent="0.25">
      <c r="A63" s="8" t="s">
        <v>483</v>
      </c>
      <c r="B63" s="8" t="s">
        <v>550</v>
      </c>
      <c r="C63" s="8" t="s">
        <v>551</v>
      </c>
      <c r="D63" s="8">
        <v>241110900</v>
      </c>
      <c r="E63" s="8" t="s">
        <v>1101</v>
      </c>
      <c r="F63" s="114" t="s">
        <v>603</v>
      </c>
      <c r="G63" s="8">
        <v>12301091</v>
      </c>
      <c r="H63" s="8" t="s">
        <v>636</v>
      </c>
      <c r="I63" s="221">
        <v>0</v>
      </c>
      <c r="J63" s="8"/>
      <c r="K63" s="8" t="s">
        <v>1106</v>
      </c>
      <c r="L63" s="8">
        <v>4</v>
      </c>
      <c r="M63" s="225">
        <v>4</v>
      </c>
      <c r="N63" s="198"/>
      <c r="O63" s="224">
        <v>5</v>
      </c>
      <c r="P63" s="198"/>
      <c r="Q63" s="115" t="s">
        <v>1107</v>
      </c>
      <c r="R63" s="113"/>
      <c r="S63" s="113"/>
      <c r="T63" s="113"/>
      <c r="U63" s="113"/>
    </row>
    <row r="64" spans="1:21" ht="191.25" x14ac:dyDescent="0.25">
      <c r="A64" s="8" t="s">
        <v>483</v>
      </c>
      <c r="B64" s="8" t="s">
        <v>550</v>
      </c>
      <c r="C64" s="8" t="s">
        <v>551</v>
      </c>
      <c r="D64" s="8">
        <v>241110900</v>
      </c>
      <c r="E64" s="8" t="s">
        <v>1101</v>
      </c>
      <c r="F64" s="114" t="s">
        <v>637</v>
      </c>
      <c r="G64" s="8">
        <v>12302001</v>
      </c>
      <c r="H64" s="8" t="s">
        <v>638</v>
      </c>
      <c r="I64" s="221">
        <v>0</v>
      </c>
      <c r="J64" s="8"/>
      <c r="K64" s="8" t="s">
        <v>1106</v>
      </c>
      <c r="L64" s="8">
        <v>4</v>
      </c>
      <c r="M64" s="225">
        <v>4</v>
      </c>
      <c r="N64" s="198"/>
      <c r="O64" s="224">
        <v>5</v>
      </c>
      <c r="P64" s="198"/>
      <c r="Q64" s="115" t="s">
        <v>1107</v>
      </c>
      <c r="R64" s="113"/>
      <c r="S64" s="113"/>
      <c r="T64" s="113"/>
      <c r="U64" s="113"/>
    </row>
    <row r="65" spans="1:21" ht="191.25" x14ac:dyDescent="0.25">
      <c r="A65" s="8" t="s">
        <v>483</v>
      </c>
      <c r="B65" s="8" t="s">
        <v>550</v>
      </c>
      <c r="C65" s="8" t="s">
        <v>551</v>
      </c>
      <c r="D65" s="8">
        <v>241110900</v>
      </c>
      <c r="E65" s="8" t="s">
        <v>1101</v>
      </c>
      <c r="F65" s="114" t="s">
        <v>637</v>
      </c>
      <c r="G65" s="8">
        <v>12302002</v>
      </c>
      <c r="H65" s="8" t="s">
        <v>641</v>
      </c>
      <c r="I65" s="8">
        <v>0</v>
      </c>
      <c r="J65" s="8"/>
      <c r="K65" s="8" t="s">
        <v>1106</v>
      </c>
      <c r="L65" s="8">
        <v>4</v>
      </c>
      <c r="M65" s="225">
        <v>4</v>
      </c>
      <c r="N65" s="198"/>
      <c r="O65" s="224">
        <v>5</v>
      </c>
      <c r="P65" s="198"/>
      <c r="Q65" s="115" t="s">
        <v>1107</v>
      </c>
      <c r="R65" s="113"/>
      <c r="S65" s="113"/>
      <c r="T65" s="113"/>
      <c r="U65" s="113"/>
    </row>
    <row r="66" spans="1:21" ht="191.25" x14ac:dyDescent="0.25">
      <c r="A66" s="8" t="s">
        <v>483</v>
      </c>
      <c r="B66" s="8" t="s">
        <v>550</v>
      </c>
      <c r="C66" s="8" t="s">
        <v>551</v>
      </c>
      <c r="D66" s="8">
        <v>241110900</v>
      </c>
      <c r="E66" s="8" t="s">
        <v>1101</v>
      </c>
      <c r="F66" s="114" t="s">
        <v>644</v>
      </c>
      <c r="G66" s="8">
        <v>12303001</v>
      </c>
      <c r="H66" s="8" t="s">
        <v>645</v>
      </c>
      <c r="I66" s="221">
        <v>0</v>
      </c>
      <c r="J66" s="8"/>
      <c r="K66" s="8" t="s">
        <v>1106</v>
      </c>
      <c r="L66" s="8">
        <v>4</v>
      </c>
      <c r="M66" s="225">
        <v>4</v>
      </c>
      <c r="N66" s="198"/>
      <c r="O66" s="224">
        <v>5</v>
      </c>
      <c r="P66" s="198"/>
      <c r="Q66" s="115" t="s">
        <v>1107</v>
      </c>
      <c r="R66" s="113"/>
      <c r="S66" s="113"/>
      <c r="T66" s="113"/>
      <c r="U66" s="113"/>
    </row>
    <row r="67" spans="1:21" ht="191.25" x14ac:dyDescent="0.25">
      <c r="A67" s="8" t="s">
        <v>483</v>
      </c>
      <c r="B67" s="8" t="s">
        <v>550</v>
      </c>
      <c r="C67" s="8" t="s">
        <v>551</v>
      </c>
      <c r="D67" s="8">
        <v>241110900</v>
      </c>
      <c r="E67" s="8" t="s">
        <v>1101</v>
      </c>
      <c r="F67" s="114" t="s">
        <v>644</v>
      </c>
      <c r="G67" s="8">
        <v>12303090</v>
      </c>
      <c r="H67" s="8" t="s">
        <v>647</v>
      </c>
      <c r="I67" s="221">
        <v>0</v>
      </c>
      <c r="J67" s="8"/>
      <c r="K67" s="8" t="s">
        <v>1106</v>
      </c>
      <c r="L67" s="8">
        <v>4</v>
      </c>
      <c r="M67" s="225">
        <v>4</v>
      </c>
      <c r="N67" s="198"/>
      <c r="O67" s="224">
        <v>5</v>
      </c>
      <c r="P67" s="198"/>
      <c r="Q67" s="115" t="s">
        <v>1107</v>
      </c>
      <c r="R67" s="113"/>
      <c r="S67" s="113"/>
      <c r="T67" s="113"/>
      <c r="U67" s="113"/>
    </row>
    <row r="68" spans="1:21" ht="191.25" x14ac:dyDescent="0.25">
      <c r="A68" s="8" t="s">
        <v>483</v>
      </c>
      <c r="B68" s="8" t="s">
        <v>550</v>
      </c>
      <c r="C68" s="8" t="s">
        <v>551</v>
      </c>
      <c r="D68" s="8">
        <v>241110900</v>
      </c>
      <c r="E68" s="8" t="s">
        <v>1101</v>
      </c>
      <c r="F68" s="114" t="s">
        <v>649</v>
      </c>
      <c r="G68" s="8">
        <v>12304001</v>
      </c>
      <c r="H68" s="8" t="s">
        <v>650</v>
      </c>
      <c r="I68" s="221">
        <v>1039298837</v>
      </c>
      <c r="J68" s="8"/>
      <c r="K68" s="8" t="s">
        <v>1106</v>
      </c>
      <c r="L68" s="8">
        <v>4</v>
      </c>
      <c r="M68" s="225">
        <v>4</v>
      </c>
      <c r="N68" s="198"/>
      <c r="O68" s="224">
        <v>5</v>
      </c>
      <c r="P68" s="198"/>
      <c r="Q68" s="115" t="s">
        <v>1107</v>
      </c>
      <c r="R68" s="113"/>
      <c r="S68" s="113"/>
      <c r="T68" s="113"/>
      <c r="U68" s="113"/>
    </row>
    <row r="69" spans="1:21" ht="191.25" x14ac:dyDescent="0.25">
      <c r="A69" s="8" t="s">
        <v>483</v>
      </c>
      <c r="B69" s="8" t="s">
        <v>550</v>
      </c>
      <c r="C69" s="8" t="s">
        <v>551</v>
      </c>
      <c r="D69" s="8">
        <v>241110900</v>
      </c>
      <c r="E69" s="8" t="s">
        <v>1101</v>
      </c>
      <c r="F69" s="114" t="s">
        <v>649</v>
      </c>
      <c r="G69" s="8">
        <v>12304002</v>
      </c>
      <c r="H69" s="8" t="s">
        <v>652</v>
      </c>
      <c r="I69" s="221">
        <v>4162515537</v>
      </c>
      <c r="J69" s="8"/>
      <c r="K69" s="8" t="s">
        <v>1106</v>
      </c>
      <c r="L69" s="8">
        <v>4</v>
      </c>
      <c r="M69" s="225">
        <v>4</v>
      </c>
      <c r="N69" s="198"/>
      <c r="O69" s="224">
        <v>5</v>
      </c>
      <c r="P69" s="198"/>
      <c r="Q69" s="115" t="s">
        <v>1107</v>
      </c>
      <c r="R69" s="113"/>
      <c r="S69" s="113"/>
      <c r="T69" s="113"/>
      <c r="U69" s="113"/>
    </row>
    <row r="70" spans="1:21" ht="191.25" x14ac:dyDescent="0.25">
      <c r="A70" s="8" t="s">
        <v>483</v>
      </c>
      <c r="B70" s="8" t="s">
        <v>550</v>
      </c>
      <c r="C70" s="8" t="s">
        <v>551</v>
      </c>
      <c r="D70" s="8">
        <v>241110900</v>
      </c>
      <c r="E70" s="8" t="s">
        <v>1101</v>
      </c>
      <c r="F70" s="114" t="s">
        <v>649</v>
      </c>
      <c r="G70" s="8">
        <v>12304003</v>
      </c>
      <c r="H70" s="8" t="s">
        <v>654</v>
      </c>
      <c r="I70" s="221">
        <v>564100070</v>
      </c>
      <c r="J70" s="8"/>
      <c r="K70" s="8" t="s">
        <v>1106</v>
      </c>
      <c r="L70" s="8">
        <v>4</v>
      </c>
      <c r="M70" s="225">
        <v>4</v>
      </c>
      <c r="N70" s="198"/>
      <c r="O70" s="224">
        <v>5</v>
      </c>
      <c r="P70" s="198"/>
      <c r="Q70" s="115" t="s">
        <v>1107</v>
      </c>
      <c r="R70" s="113"/>
      <c r="S70" s="113"/>
      <c r="T70" s="113"/>
      <c r="U70" s="113"/>
    </row>
    <row r="71" spans="1:21" ht="191.25" x14ac:dyDescent="0.25">
      <c r="A71" s="8" t="s">
        <v>483</v>
      </c>
      <c r="B71" s="8" t="s">
        <v>550</v>
      </c>
      <c r="C71" s="8" t="s">
        <v>551</v>
      </c>
      <c r="D71" s="8">
        <v>241110900</v>
      </c>
      <c r="E71" s="8" t="s">
        <v>1101</v>
      </c>
      <c r="F71" s="114" t="s">
        <v>649</v>
      </c>
      <c r="G71" s="8">
        <v>12304004</v>
      </c>
      <c r="H71" s="8" t="s">
        <v>655</v>
      </c>
      <c r="I71" s="221">
        <v>164289944</v>
      </c>
      <c r="J71" s="8"/>
      <c r="K71" s="8" t="s">
        <v>1106</v>
      </c>
      <c r="L71" s="8">
        <v>4</v>
      </c>
      <c r="M71" s="225">
        <v>4</v>
      </c>
      <c r="N71" s="198"/>
      <c r="O71" s="224">
        <v>5</v>
      </c>
      <c r="P71" s="198"/>
      <c r="Q71" s="115" t="s">
        <v>1107</v>
      </c>
      <c r="R71" s="113"/>
      <c r="S71" s="113"/>
      <c r="T71" s="113"/>
      <c r="U71" s="113"/>
    </row>
    <row r="72" spans="1:21" ht="191.25" x14ac:dyDescent="0.25">
      <c r="A72" s="8" t="s">
        <v>483</v>
      </c>
      <c r="B72" s="8" t="s">
        <v>550</v>
      </c>
      <c r="C72" s="8" t="s">
        <v>551</v>
      </c>
      <c r="D72" s="8">
        <v>241110900</v>
      </c>
      <c r="E72" s="8" t="s">
        <v>1101</v>
      </c>
      <c r="F72" s="114" t="s">
        <v>649</v>
      </c>
      <c r="G72" s="8">
        <v>12304090</v>
      </c>
      <c r="H72" s="8" t="s">
        <v>656</v>
      </c>
      <c r="I72" s="221">
        <v>0</v>
      </c>
      <c r="J72" s="8"/>
      <c r="K72" s="8" t="s">
        <v>1106</v>
      </c>
      <c r="L72" s="8">
        <v>4</v>
      </c>
      <c r="M72" s="225">
        <v>4</v>
      </c>
      <c r="N72" s="198"/>
      <c r="O72" s="224">
        <v>5</v>
      </c>
      <c r="P72" s="198"/>
      <c r="Q72" s="115" t="s">
        <v>1107</v>
      </c>
      <c r="R72" s="113"/>
      <c r="S72" s="113"/>
      <c r="T72" s="113"/>
      <c r="U72" s="113"/>
    </row>
    <row r="73" spans="1:21" ht="105" x14ac:dyDescent="0.25">
      <c r="A73" s="8" t="s">
        <v>483</v>
      </c>
      <c r="B73" s="8" t="s">
        <v>550</v>
      </c>
      <c r="C73" s="8" t="s">
        <v>551</v>
      </c>
      <c r="D73" s="8">
        <v>241110600</v>
      </c>
      <c r="E73" s="8" t="s">
        <v>1101</v>
      </c>
      <c r="F73" s="114" t="s">
        <v>658</v>
      </c>
      <c r="G73" s="8">
        <v>13101090</v>
      </c>
      <c r="H73" s="8" t="s">
        <v>659</v>
      </c>
      <c r="I73" s="221">
        <v>71016000</v>
      </c>
      <c r="J73" s="8"/>
      <c r="K73" s="8" t="s">
        <v>1108</v>
      </c>
      <c r="L73" s="8">
        <v>35000</v>
      </c>
      <c r="M73" s="121">
        <v>35000</v>
      </c>
      <c r="N73" s="198"/>
      <c r="O73" s="223">
        <v>11055</v>
      </c>
      <c r="P73" s="198"/>
      <c r="Q73" s="115" t="s">
        <v>1109</v>
      </c>
      <c r="R73" s="113"/>
      <c r="S73" s="113"/>
      <c r="T73" s="113"/>
      <c r="U73" s="113"/>
    </row>
    <row r="74" spans="1:21" ht="120" x14ac:dyDescent="0.25">
      <c r="A74" s="8" t="s">
        <v>483</v>
      </c>
      <c r="B74" s="8" t="s">
        <v>550</v>
      </c>
      <c r="C74" s="8" t="s">
        <v>551</v>
      </c>
      <c r="D74" s="8">
        <v>241110900</v>
      </c>
      <c r="E74" s="8" t="s">
        <v>1101</v>
      </c>
      <c r="F74" s="114" t="s">
        <v>658</v>
      </c>
      <c r="G74" s="8">
        <v>13101001</v>
      </c>
      <c r="H74" s="8" t="s">
        <v>661</v>
      </c>
      <c r="I74" s="221">
        <v>2581941897</v>
      </c>
      <c r="J74" s="8"/>
      <c r="K74" s="8" t="s">
        <v>1108</v>
      </c>
      <c r="L74" s="8">
        <v>35000</v>
      </c>
      <c r="M74" s="121">
        <v>35000</v>
      </c>
      <c r="N74" s="117"/>
      <c r="O74" s="223">
        <v>11055</v>
      </c>
      <c r="P74" s="117"/>
      <c r="Q74" s="115" t="s">
        <v>1109</v>
      </c>
      <c r="R74" s="113"/>
      <c r="S74" s="113"/>
      <c r="T74" s="113"/>
      <c r="U74" s="113"/>
    </row>
    <row r="75" spans="1:21" ht="255" x14ac:dyDescent="0.25">
      <c r="A75" s="8" t="s">
        <v>483</v>
      </c>
      <c r="B75" s="8" t="s">
        <v>550</v>
      </c>
      <c r="C75" s="8" t="s">
        <v>551</v>
      </c>
      <c r="D75" s="8">
        <v>241110900</v>
      </c>
      <c r="E75" s="8" t="s">
        <v>1101</v>
      </c>
      <c r="F75" s="114" t="s">
        <v>665</v>
      </c>
      <c r="G75" s="8">
        <v>18270001</v>
      </c>
      <c r="H75" s="8" t="s">
        <v>666</v>
      </c>
      <c r="I75" s="221">
        <v>0</v>
      </c>
      <c r="J75" s="8"/>
      <c r="K75" s="8" t="s">
        <v>1110</v>
      </c>
      <c r="L75" s="8">
        <v>50</v>
      </c>
      <c r="M75" s="121">
        <v>50</v>
      </c>
      <c r="N75" s="117"/>
      <c r="O75" s="226">
        <v>29</v>
      </c>
      <c r="P75" s="117"/>
      <c r="Q75" s="115" t="s">
        <v>1111</v>
      </c>
      <c r="R75" s="113"/>
      <c r="S75" s="113"/>
      <c r="T75" s="113"/>
      <c r="U75" s="113"/>
    </row>
    <row r="76" spans="1:21" ht="255" x14ac:dyDescent="0.25">
      <c r="A76" s="8" t="s">
        <v>483</v>
      </c>
      <c r="B76" s="8" t="s">
        <v>550</v>
      </c>
      <c r="C76" s="8" t="s">
        <v>551</v>
      </c>
      <c r="D76" s="8">
        <v>241110900</v>
      </c>
      <c r="E76" s="8" t="s">
        <v>1101</v>
      </c>
      <c r="F76" s="114" t="s">
        <v>665</v>
      </c>
      <c r="G76" s="8">
        <v>18270002</v>
      </c>
      <c r="H76" s="8" t="s">
        <v>669</v>
      </c>
      <c r="I76" s="221">
        <v>2000000000</v>
      </c>
      <c r="J76" s="8"/>
      <c r="K76" s="8" t="s">
        <v>1110</v>
      </c>
      <c r="L76" s="8">
        <v>50</v>
      </c>
      <c r="M76" s="121">
        <v>50</v>
      </c>
      <c r="N76" s="117"/>
      <c r="O76" s="226">
        <v>29</v>
      </c>
      <c r="P76" s="117"/>
      <c r="Q76" s="115" t="s">
        <v>1111</v>
      </c>
      <c r="R76" s="113"/>
      <c r="S76" s="113"/>
      <c r="T76" s="113"/>
      <c r="U76" s="113"/>
    </row>
    <row r="77" spans="1:21" ht="255" x14ac:dyDescent="0.25">
      <c r="A77" s="8" t="s">
        <v>483</v>
      </c>
      <c r="B77" s="8" t="s">
        <v>550</v>
      </c>
      <c r="C77" s="8" t="s">
        <v>551</v>
      </c>
      <c r="D77" s="8">
        <v>241110900</v>
      </c>
      <c r="E77" s="8" t="s">
        <v>1101</v>
      </c>
      <c r="F77" s="114" t="s">
        <v>665</v>
      </c>
      <c r="G77" s="8">
        <v>18270090</v>
      </c>
      <c r="H77" s="8" t="s">
        <v>672</v>
      </c>
      <c r="I77" s="221">
        <v>257851000</v>
      </c>
      <c r="J77" s="8"/>
      <c r="K77" s="8" t="s">
        <v>1110</v>
      </c>
      <c r="L77" s="8">
        <v>50</v>
      </c>
      <c r="M77" s="121">
        <v>50</v>
      </c>
      <c r="N77" s="117"/>
      <c r="O77" s="226">
        <v>29</v>
      </c>
      <c r="P77" s="117"/>
      <c r="Q77" s="115" t="s">
        <v>1111</v>
      </c>
      <c r="R77" s="113"/>
      <c r="S77" s="113"/>
      <c r="T77" s="113"/>
      <c r="U77" s="113"/>
    </row>
    <row r="78" spans="1:21" ht="369.75" x14ac:dyDescent="0.25">
      <c r="A78" s="8" t="s">
        <v>483</v>
      </c>
      <c r="B78" s="8" t="s">
        <v>550</v>
      </c>
      <c r="C78" s="8" t="s">
        <v>551</v>
      </c>
      <c r="D78" s="8">
        <v>241110900</v>
      </c>
      <c r="E78" s="8" t="s">
        <v>1101</v>
      </c>
      <c r="F78" s="114" t="s">
        <v>693</v>
      </c>
      <c r="G78" s="8">
        <v>18464090</v>
      </c>
      <c r="H78" s="8" t="s">
        <v>694</v>
      </c>
      <c r="I78" s="221">
        <v>0</v>
      </c>
      <c r="J78" s="8"/>
      <c r="K78" s="8" t="s">
        <v>1112</v>
      </c>
      <c r="L78" s="8">
        <v>100</v>
      </c>
      <c r="M78" s="225">
        <v>100</v>
      </c>
      <c r="N78" s="117"/>
      <c r="O78" s="226">
        <v>25</v>
      </c>
      <c r="P78" s="117"/>
      <c r="Q78" s="227" t="s">
        <v>1113</v>
      </c>
      <c r="R78" s="113"/>
      <c r="S78" s="113"/>
      <c r="T78" s="113"/>
      <c r="U78" s="113"/>
    </row>
    <row r="79" spans="1:21" ht="369.75" x14ac:dyDescent="0.25">
      <c r="A79" s="8" t="s">
        <v>483</v>
      </c>
      <c r="B79" s="8" t="s">
        <v>550</v>
      </c>
      <c r="C79" s="8" t="s">
        <v>551</v>
      </c>
      <c r="D79" s="8">
        <v>241110900</v>
      </c>
      <c r="E79" s="8" t="s">
        <v>1101</v>
      </c>
      <c r="F79" s="114" t="s">
        <v>693</v>
      </c>
      <c r="G79" s="8">
        <v>18464001</v>
      </c>
      <c r="H79" s="8" t="s">
        <v>694</v>
      </c>
      <c r="I79" s="221">
        <v>300000000</v>
      </c>
      <c r="J79" s="8"/>
      <c r="K79" s="8" t="s">
        <v>1112</v>
      </c>
      <c r="L79" s="8">
        <v>100</v>
      </c>
      <c r="M79" s="225">
        <v>100</v>
      </c>
      <c r="N79" s="117"/>
      <c r="O79" s="226">
        <v>25</v>
      </c>
      <c r="P79" s="117"/>
      <c r="Q79" s="227" t="s">
        <v>1113</v>
      </c>
      <c r="R79" s="113"/>
      <c r="S79" s="113"/>
      <c r="T79" s="113"/>
      <c r="U79" s="113"/>
    </row>
    <row r="80" spans="1:21" ht="237.75" customHeight="1" x14ac:dyDescent="0.25">
      <c r="A80" s="8" t="s">
        <v>483</v>
      </c>
      <c r="B80" s="8" t="s">
        <v>550</v>
      </c>
      <c r="C80" s="8" t="s">
        <v>551</v>
      </c>
      <c r="D80" s="8">
        <v>241110900</v>
      </c>
      <c r="E80" s="8" t="s">
        <v>1101</v>
      </c>
      <c r="F80" s="114" t="s">
        <v>709</v>
      </c>
      <c r="G80" s="8">
        <v>242176001</v>
      </c>
      <c r="H80" s="8" t="s">
        <v>710</v>
      </c>
      <c r="I80" s="221">
        <v>9051284451</v>
      </c>
      <c r="J80" s="8"/>
      <c r="K80" s="8" t="s">
        <v>1106</v>
      </c>
      <c r="L80" s="8">
        <v>4</v>
      </c>
      <c r="M80" s="121">
        <v>5</v>
      </c>
      <c r="N80" s="117"/>
      <c r="O80" s="223">
        <v>5</v>
      </c>
      <c r="P80" s="117"/>
      <c r="Q80" s="115" t="s">
        <v>1107</v>
      </c>
      <c r="R80" s="113"/>
      <c r="S80" s="113"/>
      <c r="T80" s="113"/>
      <c r="U80" s="113"/>
    </row>
    <row r="81" spans="1:21" ht="150" x14ac:dyDescent="0.25">
      <c r="A81" s="8" t="s">
        <v>483</v>
      </c>
      <c r="B81" s="8" t="s">
        <v>550</v>
      </c>
      <c r="C81" s="8" t="s">
        <v>551</v>
      </c>
      <c r="D81" s="8">
        <v>241120600</v>
      </c>
      <c r="E81" s="8" t="s">
        <v>1114</v>
      </c>
      <c r="F81" s="114" t="s">
        <v>714</v>
      </c>
      <c r="G81" s="8">
        <v>12010090</v>
      </c>
      <c r="H81" s="8" t="s">
        <v>715</v>
      </c>
      <c r="I81" s="221">
        <v>188400000</v>
      </c>
      <c r="J81" s="8"/>
      <c r="K81" s="8" t="s">
        <v>1115</v>
      </c>
      <c r="L81" s="8">
        <v>70400</v>
      </c>
      <c r="M81" s="121">
        <v>70400</v>
      </c>
      <c r="N81" s="117"/>
      <c r="O81" s="223">
        <v>70079</v>
      </c>
      <c r="P81" s="117"/>
      <c r="Q81" s="115" t="s">
        <v>1116</v>
      </c>
      <c r="R81" s="113"/>
      <c r="S81" s="113"/>
      <c r="T81" s="113"/>
      <c r="U81" s="113"/>
    </row>
    <row r="82" spans="1:21" ht="150" x14ac:dyDescent="0.25">
      <c r="A82" s="8" t="s">
        <v>483</v>
      </c>
      <c r="B82" s="8" t="s">
        <v>550</v>
      </c>
      <c r="C82" s="8" t="s">
        <v>551</v>
      </c>
      <c r="D82" s="8">
        <v>241120600</v>
      </c>
      <c r="E82" s="8" t="s">
        <v>1114</v>
      </c>
      <c r="F82" s="114" t="s">
        <v>714</v>
      </c>
      <c r="G82" s="8">
        <v>12010001</v>
      </c>
      <c r="H82" s="8" t="s">
        <v>715</v>
      </c>
      <c r="I82" s="8">
        <v>265689606</v>
      </c>
      <c r="J82" s="8"/>
      <c r="K82" s="8" t="s">
        <v>1115</v>
      </c>
      <c r="L82" s="8">
        <v>70400</v>
      </c>
      <c r="M82" s="121">
        <v>70400</v>
      </c>
      <c r="N82" s="117"/>
      <c r="O82" s="223">
        <v>70079</v>
      </c>
      <c r="P82" s="117"/>
      <c r="Q82" s="115" t="s">
        <v>1116</v>
      </c>
      <c r="R82" s="113"/>
      <c r="S82" s="113"/>
      <c r="T82" s="113"/>
      <c r="U82" s="113"/>
    </row>
    <row r="83" spans="1:21" ht="255" x14ac:dyDescent="0.25">
      <c r="A83" s="8" t="s">
        <v>483</v>
      </c>
      <c r="B83" s="8" t="s">
        <v>550</v>
      </c>
      <c r="C83" s="8" t="s">
        <v>551</v>
      </c>
      <c r="D83" s="8">
        <v>241120600</v>
      </c>
      <c r="E83" s="8" t="s">
        <v>1114</v>
      </c>
      <c r="F83" s="114" t="s">
        <v>722</v>
      </c>
      <c r="G83" s="8">
        <v>12260001</v>
      </c>
      <c r="H83" s="8" t="s">
        <v>723</v>
      </c>
      <c r="I83" s="116"/>
      <c r="J83" s="8"/>
      <c r="K83" s="115" t="s">
        <v>1117</v>
      </c>
      <c r="L83" s="8">
        <v>100</v>
      </c>
      <c r="M83" s="121">
        <v>100</v>
      </c>
      <c r="N83" s="117"/>
      <c r="O83" s="226">
        <v>0</v>
      </c>
      <c r="P83" s="117"/>
      <c r="Q83" s="115" t="s">
        <v>1111</v>
      </c>
      <c r="R83" s="113"/>
      <c r="S83" s="113"/>
      <c r="T83" s="113"/>
      <c r="U83" s="113"/>
    </row>
    <row r="84" spans="1:21" ht="255" x14ac:dyDescent="0.25">
      <c r="A84" s="8" t="s">
        <v>483</v>
      </c>
      <c r="B84" s="8" t="s">
        <v>550</v>
      </c>
      <c r="C84" s="8" t="s">
        <v>551</v>
      </c>
      <c r="D84" s="8">
        <v>241120600</v>
      </c>
      <c r="E84" s="8" t="s">
        <v>1114</v>
      </c>
      <c r="F84" s="114" t="s">
        <v>722</v>
      </c>
      <c r="G84" s="8">
        <v>12260090</v>
      </c>
      <c r="H84" s="8" t="s">
        <v>731</v>
      </c>
      <c r="I84" s="221">
        <v>8285000</v>
      </c>
      <c r="J84" s="8"/>
      <c r="K84" s="115" t="s">
        <v>1117</v>
      </c>
      <c r="L84" s="8">
        <v>100</v>
      </c>
      <c r="M84" s="121">
        <v>100</v>
      </c>
      <c r="N84" s="117"/>
      <c r="O84" s="226">
        <v>0</v>
      </c>
      <c r="P84" s="117"/>
      <c r="Q84" s="115" t="s">
        <v>1111</v>
      </c>
      <c r="R84" s="113"/>
      <c r="S84" s="113"/>
      <c r="T84" s="113"/>
      <c r="U84" s="113"/>
    </row>
    <row r="85" spans="1:21" ht="255" x14ac:dyDescent="0.25">
      <c r="A85" s="8" t="s">
        <v>483</v>
      </c>
      <c r="B85" s="8" t="s">
        <v>550</v>
      </c>
      <c r="C85" s="8" t="s">
        <v>551</v>
      </c>
      <c r="D85" s="8">
        <v>241120600</v>
      </c>
      <c r="E85" s="8" t="s">
        <v>1114</v>
      </c>
      <c r="F85" s="114" t="s">
        <v>722</v>
      </c>
      <c r="G85" s="8">
        <v>12260001</v>
      </c>
      <c r="H85" s="8" t="s">
        <v>731</v>
      </c>
      <c r="I85" s="8">
        <v>0</v>
      </c>
      <c r="J85" s="8"/>
      <c r="K85" s="115" t="s">
        <v>1117</v>
      </c>
      <c r="L85" s="8">
        <v>100</v>
      </c>
      <c r="M85" s="121">
        <v>100</v>
      </c>
      <c r="N85" s="117">
        <v>4</v>
      </c>
      <c r="O85" s="226">
        <v>0</v>
      </c>
      <c r="P85" s="117"/>
      <c r="Q85" s="115" t="s">
        <v>1111</v>
      </c>
      <c r="R85" s="113"/>
      <c r="S85" s="113"/>
      <c r="T85" s="113"/>
      <c r="U85" s="113"/>
    </row>
    <row r="86" spans="1:21" ht="120" x14ac:dyDescent="0.25">
      <c r="A86" s="8" t="s">
        <v>483</v>
      </c>
      <c r="B86" s="8" t="s">
        <v>550</v>
      </c>
      <c r="C86" s="8" t="s">
        <v>551</v>
      </c>
      <c r="D86" s="8">
        <v>241120600</v>
      </c>
      <c r="E86" s="8" t="s">
        <v>1114</v>
      </c>
      <c r="F86" s="114" t="s">
        <v>733</v>
      </c>
      <c r="G86" s="8">
        <v>12261001</v>
      </c>
      <c r="H86" s="8" t="s">
        <v>734</v>
      </c>
      <c r="I86" s="221">
        <v>882000000</v>
      </c>
      <c r="J86" s="8"/>
      <c r="K86" s="8" t="s">
        <v>1118</v>
      </c>
      <c r="L86" s="8">
        <v>382368</v>
      </c>
      <c r="M86" s="121">
        <v>382368</v>
      </c>
      <c r="N86" s="117"/>
      <c r="O86" s="223">
        <v>184099</v>
      </c>
      <c r="P86" s="117"/>
      <c r="Q86" s="117"/>
      <c r="R86" s="113"/>
      <c r="S86" s="113"/>
      <c r="T86" s="113"/>
      <c r="U86" s="113"/>
    </row>
    <row r="87" spans="1:21" ht="120" x14ac:dyDescent="0.25">
      <c r="A87" s="8" t="s">
        <v>483</v>
      </c>
      <c r="B87" s="8" t="s">
        <v>550</v>
      </c>
      <c r="C87" s="8" t="s">
        <v>551</v>
      </c>
      <c r="D87" s="8">
        <v>241120600</v>
      </c>
      <c r="E87" s="8" t="s">
        <v>1114</v>
      </c>
      <c r="F87" s="114" t="s">
        <v>733</v>
      </c>
      <c r="G87" s="8">
        <v>12261090</v>
      </c>
      <c r="H87" s="8" t="s">
        <v>743</v>
      </c>
      <c r="I87" s="221">
        <v>13577000</v>
      </c>
      <c r="J87" s="8"/>
      <c r="K87" s="8" t="s">
        <v>1118</v>
      </c>
      <c r="L87" s="8">
        <v>382368</v>
      </c>
      <c r="M87" s="121">
        <v>382368</v>
      </c>
      <c r="N87" s="117"/>
      <c r="O87" s="223">
        <v>184099</v>
      </c>
      <c r="P87" s="117"/>
      <c r="Q87" s="117"/>
      <c r="R87" s="113"/>
      <c r="S87" s="113"/>
      <c r="T87" s="113"/>
      <c r="U87" s="113"/>
    </row>
    <row r="88" spans="1:21" ht="90" x14ac:dyDescent="0.25">
      <c r="A88" s="8" t="s">
        <v>483</v>
      </c>
      <c r="B88" s="8" t="s">
        <v>550</v>
      </c>
      <c r="C88" s="8" t="s">
        <v>551</v>
      </c>
      <c r="D88" s="8">
        <v>241120600</v>
      </c>
      <c r="E88" s="8" t="s">
        <v>1114</v>
      </c>
      <c r="F88" s="114" t="s">
        <v>745</v>
      </c>
      <c r="G88" s="8">
        <v>12263001</v>
      </c>
      <c r="H88" s="8" t="s">
        <v>746</v>
      </c>
      <c r="I88" s="221">
        <v>4156821810</v>
      </c>
      <c r="J88" s="8"/>
      <c r="K88" s="8" t="s">
        <v>1119</v>
      </c>
      <c r="L88" s="8">
        <v>104421</v>
      </c>
      <c r="M88" s="121">
        <v>104421</v>
      </c>
      <c r="N88" s="117"/>
      <c r="O88" s="223">
        <v>83727</v>
      </c>
      <c r="P88" s="117"/>
      <c r="Q88" s="115" t="s">
        <v>1120</v>
      </c>
      <c r="R88" s="113"/>
      <c r="S88" s="113"/>
      <c r="T88" s="113"/>
      <c r="U88" s="113"/>
    </row>
    <row r="89" spans="1:21" ht="105" x14ac:dyDescent="0.25">
      <c r="A89" s="8" t="s">
        <v>483</v>
      </c>
      <c r="B89" s="8" t="s">
        <v>550</v>
      </c>
      <c r="C89" s="8" t="s">
        <v>551</v>
      </c>
      <c r="D89" s="8">
        <v>241120600</v>
      </c>
      <c r="E89" s="8" t="s">
        <v>1114</v>
      </c>
      <c r="F89" s="114" t="s">
        <v>745</v>
      </c>
      <c r="G89" s="8">
        <v>12263090</v>
      </c>
      <c r="H89" s="8" t="s">
        <v>754</v>
      </c>
      <c r="I89" s="221">
        <v>-119280000</v>
      </c>
      <c r="J89" s="8"/>
      <c r="K89" s="8" t="s">
        <v>1119</v>
      </c>
      <c r="L89" s="8">
        <v>104421</v>
      </c>
      <c r="M89" s="121">
        <v>104421</v>
      </c>
      <c r="N89" s="117"/>
      <c r="O89" s="223">
        <v>83727</v>
      </c>
      <c r="P89" s="117"/>
      <c r="Q89" s="115" t="s">
        <v>1120</v>
      </c>
      <c r="R89" s="113"/>
      <c r="S89" s="113"/>
      <c r="T89" s="113"/>
      <c r="U89" s="113"/>
    </row>
    <row r="90" spans="1:21" ht="90" x14ac:dyDescent="0.25">
      <c r="A90" s="8" t="s">
        <v>483</v>
      </c>
      <c r="B90" s="8" t="s">
        <v>550</v>
      </c>
      <c r="C90" s="8" t="s">
        <v>551</v>
      </c>
      <c r="D90" s="8">
        <v>241120600</v>
      </c>
      <c r="E90" s="8" t="s">
        <v>1114</v>
      </c>
      <c r="F90" s="114" t="s">
        <v>756</v>
      </c>
      <c r="G90" s="8">
        <v>12264002</v>
      </c>
      <c r="H90" s="8" t="s">
        <v>757</v>
      </c>
      <c r="I90" s="221">
        <v>154137100</v>
      </c>
      <c r="J90" s="8"/>
      <c r="K90" s="115" t="s">
        <v>1115</v>
      </c>
      <c r="L90" s="8">
        <v>70400</v>
      </c>
      <c r="M90" s="121">
        <v>70400</v>
      </c>
      <c r="N90" s="117"/>
      <c r="O90" s="223">
        <v>70079</v>
      </c>
      <c r="P90" s="117"/>
      <c r="Q90" s="115" t="s">
        <v>1116</v>
      </c>
      <c r="R90" s="113"/>
      <c r="S90" s="113"/>
      <c r="T90" s="113"/>
      <c r="U90" s="113"/>
    </row>
    <row r="91" spans="1:21" ht="105" x14ac:dyDescent="0.25">
      <c r="A91" s="8" t="s">
        <v>483</v>
      </c>
      <c r="B91" s="8" t="s">
        <v>550</v>
      </c>
      <c r="C91" s="8" t="s">
        <v>551</v>
      </c>
      <c r="D91" s="8">
        <v>241120600</v>
      </c>
      <c r="E91" s="8" t="s">
        <v>1114</v>
      </c>
      <c r="F91" s="114" t="s">
        <v>756</v>
      </c>
      <c r="G91" s="8">
        <v>12264001</v>
      </c>
      <c r="H91" s="8" t="s">
        <v>779</v>
      </c>
      <c r="I91" s="221">
        <v>143037900</v>
      </c>
      <c r="J91" s="8"/>
      <c r="K91" s="115" t="s">
        <v>1115</v>
      </c>
      <c r="L91" s="8">
        <v>70400</v>
      </c>
      <c r="M91" s="121">
        <v>70400</v>
      </c>
      <c r="N91" s="117"/>
      <c r="O91" s="223">
        <v>70079</v>
      </c>
      <c r="P91" s="117"/>
      <c r="Q91" s="115" t="s">
        <v>1116</v>
      </c>
      <c r="R91" s="113"/>
      <c r="S91" s="113"/>
      <c r="T91" s="113"/>
      <c r="U91" s="113"/>
    </row>
    <row r="92" spans="1:21" ht="105" x14ac:dyDescent="0.25">
      <c r="A92" s="8" t="s">
        <v>483</v>
      </c>
      <c r="B92" s="8" t="s">
        <v>550</v>
      </c>
      <c r="C92" s="8" t="s">
        <v>551</v>
      </c>
      <c r="D92" s="8">
        <v>241120600</v>
      </c>
      <c r="E92" s="8" t="s">
        <v>1114</v>
      </c>
      <c r="F92" s="114" t="s">
        <v>756</v>
      </c>
      <c r="G92" s="8">
        <v>12264003</v>
      </c>
      <c r="H92" s="8" t="s">
        <v>779</v>
      </c>
      <c r="I92" s="221">
        <v>76959018</v>
      </c>
      <c r="J92" s="8"/>
      <c r="K92" s="115" t="s">
        <v>1115</v>
      </c>
      <c r="L92" s="8">
        <v>70400</v>
      </c>
      <c r="M92" s="121">
        <v>70400</v>
      </c>
      <c r="N92" s="117"/>
      <c r="O92" s="223">
        <v>70079</v>
      </c>
      <c r="P92" s="117"/>
      <c r="Q92" s="115" t="s">
        <v>1116</v>
      </c>
      <c r="R92" s="113"/>
      <c r="S92" s="113"/>
      <c r="T92" s="113"/>
      <c r="U92" s="113"/>
    </row>
    <row r="93" spans="1:21" ht="105" x14ac:dyDescent="0.25">
      <c r="A93" s="8" t="s">
        <v>483</v>
      </c>
      <c r="B93" s="8" t="s">
        <v>550</v>
      </c>
      <c r="C93" s="8" t="s">
        <v>551</v>
      </c>
      <c r="D93" s="8">
        <v>241120600</v>
      </c>
      <c r="E93" s="8" t="s">
        <v>1114</v>
      </c>
      <c r="F93" s="114" t="s">
        <v>756</v>
      </c>
      <c r="G93" s="8">
        <v>12264004</v>
      </c>
      <c r="H93" s="116" t="s">
        <v>779</v>
      </c>
      <c r="I93" s="221">
        <v>0</v>
      </c>
      <c r="J93" s="8"/>
      <c r="K93" s="115" t="s">
        <v>1115</v>
      </c>
      <c r="L93" s="8">
        <v>70400</v>
      </c>
      <c r="M93" s="121">
        <v>70400</v>
      </c>
      <c r="N93" s="117"/>
      <c r="O93" s="223">
        <v>70079</v>
      </c>
      <c r="P93" s="117"/>
      <c r="Q93" s="115" t="s">
        <v>1116</v>
      </c>
      <c r="R93" s="113"/>
      <c r="S93" s="113"/>
      <c r="T93" s="113"/>
      <c r="U93" s="113"/>
    </row>
    <row r="94" spans="1:21" ht="105" x14ac:dyDescent="0.25">
      <c r="A94" s="8" t="s">
        <v>483</v>
      </c>
      <c r="B94" s="8" t="s">
        <v>550</v>
      </c>
      <c r="C94" s="8" t="s">
        <v>551</v>
      </c>
      <c r="D94" s="8">
        <v>241120600</v>
      </c>
      <c r="E94" s="8" t="s">
        <v>1114</v>
      </c>
      <c r="F94" s="114" t="s">
        <v>756</v>
      </c>
      <c r="G94" s="8">
        <v>12264005</v>
      </c>
      <c r="H94" s="116" t="s">
        <v>779</v>
      </c>
      <c r="I94" s="221">
        <v>50000000</v>
      </c>
      <c r="J94" s="8"/>
      <c r="K94" s="115" t="s">
        <v>1115</v>
      </c>
      <c r="L94" s="8">
        <v>70400</v>
      </c>
      <c r="M94" s="121">
        <v>70400</v>
      </c>
      <c r="N94" s="117"/>
      <c r="O94" s="223">
        <v>70079</v>
      </c>
      <c r="P94" s="117"/>
      <c r="Q94" s="115" t="s">
        <v>1116</v>
      </c>
      <c r="R94" s="113"/>
      <c r="S94" s="113"/>
      <c r="T94" s="113"/>
      <c r="U94" s="113"/>
    </row>
    <row r="95" spans="1:21" ht="105" x14ac:dyDescent="0.25">
      <c r="A95" s="8" t="s">
        <v>483</v>
      </c>
      <c r="B95" s="8" t="s">
        <v>550</v>
      </c>
      <c r="C95" s="8" t="s">
        <v>551</v>
      </c>
      <c r="D95" s="8">
        <v>241120600</v>
      </c>
      <c r="E95" s="8" t="s">
        <v>1114</v>
      </c>
      <c r="F95" s="114" t="s">
        <v>756</v>
      </c>
      <c r="G95" s="8">
        <v>12264006</v>
      </c>
      <c r="H95" s="116" t="s">
        <v>779</v>
      </c>
      <c r="I95" s="221">
        <v>9905000</v>
      </c>
      <c r="J95" s="8"/>
      <c r="K95" s="115" t="s">
        <v>1115</v>
      </c>
      <c r="L95" s="8">
        <v>70400</v>
      </c>
      <c r="M95" s="121">
        <v>70400</v>
      </c>
      <c r="N95" s="117"/>
      <c r="O95" s="223">
        <v>70079</v>
      </c>
      <c r="P95" s="117"/>
      <c r="Q95" s="115" t="s">
        <v>1116</v>
      </c>
      <c r="R95" s="113"/>
      <c r="S95" s="113"/>
      <c r="T95" s="113"/>
      <c r="U95" s="113"/>
    </row>
    <row r="96" spans="1:21" ht="105" x14ac:dyDescent="0.25">
      <c r="A96" s="8" t="s">
        <v>483</v>
      </c>
      <c r="B96" s="8" t="s">
        <v>550</v>
      </c>
      <c r="C96" s="8" t="s">
        <v>551</v>
      </c>
      <c r="D96" s="8">
        <v>241120600</v>
      </c>
      <c r="E96" s="8" t="s">
        <v>1114</v>
      </c>
      <c r="F96" s="114" t="s">
        <v>756</v>
      </c>
      <c r="G96" s="8">
        <v>12264007</v>
      </c>
      <c r="H96" s="8" t="s">
        <v>779</v>
      </c>
      <c r="I96" s="221">
        <v>25498500</v>
      </c>
      <c r="J96" s="8"/>
      <c r="K96" s="115" t="s">
        <v>1115</v>
      </c>
      <c r="L96" s="8">
        <v>70400</v>
      </c>
      <c r="M96" s="121">
        <v>70400</v>
      </c>
      <c r="N96" s="117"/>
      <c r="O96" s="223">
        <v>70079</v>
      </c>
      <c r="P96" s="117"/>
      <c r="Q96" s="115" t="s">
        <v>1116</v>
      </c>
      <c r="R96" s="113"/>
      <c r="S96" s="113"/>
      <c r="T96" s="113"/>
      <c r="U96" s="113"/>
    </row>
    <row r="97" spans="1:21" ht="105" x14ac:dyDescent="0.25">
      <c r="A97" s="8" t="s">
        <v>483</v>
      </c>
      <c r="B97" s="8" t="s">
        <v>550</v>
      </c>
      <c r="C97" s="8" t="s">
        <v>551</v>
      </c>
      <c r="D97" s="8">
        <v>241120600</v>
      </c>
      <c r="E97" s="8" t="s">
        <v>1114</v>
      </c>
      <c r="F97" s="114" t="s">
        <v>756</v>
      </c>
      <c r="G97" s="8">
        <v>12264090</v>
      </c>
      <c r="H97" s="8" t="s">
        <v>779</v>
      </c>
      <c r="I97" s="221">
        <v>92938000</v>
      </c>
      <c r="J97" s="8"/>
      <c r="K97" s="115" t="s">
        <v>1115</v>
      </c>
      <c r="L97" s="8">
        <v>70400</v>
      </c>
      <c r="M97" s="121">
        <v>70400</v>
      </c>
      <c r="N97" s="117"/>
      <c r="O97" s="223">
        <v>70079</v>
      </c>
      <c r="P97" s="117"/>
      <c r="Q97" s="115" t="s">
        <v>1116</v>
      </c>
      <c r="R97" s="113"/>
      <c r="S97" s="113"/>
      <c r="T97" s="113"/>
      <c r="U97" s="113"/>
    </row>
    <row r="98" spans="1:21" ht="114.75" x14ac:dyDescent="0.25">
      <c r="A98" s="8" t="s">
        <v>483</v>
      </c>
      <c r="B98" s="8" t="s">
        <v>550</v>
      </c>
      <c r="C98" s="8" t="s">
        <v>551</v>
      </c>
      <c r="D98" s="8">
        <v>241120600</v>
      </c>
      <c r="E98" s="8" t="s">
        <v>1114</v>
      </c>
      <c r="F98" s="114" t="s">
        <v>784</v>
      </c>
      <c r="G98" s="8">
        <v>12265001</v>
      </c>
      <c r="H98" s="8" t="s">
        <v>785</v>
      </c>
      <c r="I98" s="221">
        <v>60000000</v>
      </c>
      <c r="J98" s="8"/>
      <c r="K98" s="115" t="s">
        <v>1121</v>
      </c>
      <c r="L98" s="8">
        <v>16</v>
      </c>
      <c r="M98" s="121">
        <v>16</v>
      </c>
      <c r="N98" s="117"/>
      <c r="O98" s="223">
        <v>12.9</v>
      </c>
      <c r="P98" s="117"/>
      <c r="Q98" s="115" t="s">
        <v>1122</v>
      </c>
      <c r="R98" s="113"/>
      <c r="S98" s="113"/>
      <c r="T98" s="113"/>
      <c r="U98" s="113"/>
    </row>
    <row r="99" spans="1:21" ht="114.75" x14ac:dyDescent="0.25">
      <c r="A99" s="8" t="s">
        <v>483</v>
      </c>
      <c r="B99" s="8" t="s">
        <v>550</v>
      </c>
      <c r="C99" s="8" t="s">
        <v>551</v>
      </c>
      <c r="D99" s="8">
        <v>241120600</v>
      </c>
      <c r="E99" s="8" t="s">
        <v>1114</v>
      </c>
      <c r="F99" s="114" t="s">
        <v>784</v>
      </c>
      <c r="G99" s="8">
        <v>12265090</v>
      </c>
      <c r="H99" s="8" t="s">
        <v>791</v>
      </c>
      <c r="I99" s="221">
        <v>0</v>
      </c>
      <c r="J99" s="8"/>
      <c r="K99" s="115" t="s">
        <v>1121</v>
      </c>
      <c r="L99" s="116">
        <v>16</v>
      </c>
      <c r="M99" s="121">
        <v>16</v>
      </c>
      <c r="N99" s="117"/>
      <c r="O99" s="223">
        <v>12.9</v>
      </c>
      <c r="P99" s="117"/>
      <c r="Q99" s="115" t="s">
        <v>1122</v>
      </c>
      <c r="R99" s="113"/>
      <c r="S99" s="113"/>
      <c r="T99" s="113"/>
      <c r="U99" s="113"/>
    </row>
    <row r="100" spans="1:21" ht="150" x14ac:dyDescent="0.25">
      <c r="A100" s="8" t="s">
        <v>483</v>
      </c>
      <c r="B100" s="8" t="s">
        <v>550</v>
      </c>
      <c r="C100" s="8" t="s">
        <v>551</v>
      </c>
      <c r="D100" s="8">
        <v>241120600</v>
      </c>
      <c r="E100" s="8" t="s">
        <v>1114</v>
      </c>
      <c r="F100" s="114" t="s">
        <v>794</v>
      </c>
      <c r="G100" s="8">
        <v>12267001</v>
      </c>
      <c r="H100" s="8" t="s">
        <v>795</v>
      </c>
      <c r="I100" s="221">
        <v>1744215500</v>
      </c>
      <c r="J100" s="8"/>
      <c r="K100" s="8" t="s">
        <v>1123</v>
      </c>
      <c r="L100" s="8">
        <v>225000</v>
      </c>
      <c r="M100" s="121">
        <v>367816</v>
      </c>
      <c r="N100" s="117"/>
      <c r="O100" s="123">
        <v>367816</v>
      </c>
      <c r="P100" s="117"/>
      <c r="Q100" s="198"/>
      <c r="R100" s="113"/>
      <c r="S100" s="113"/>
      <c r="T100" s="113"/>
      <c r="U100" s="113"/>
    </row>
    <row r="101" spans="1:21" ht="120" x14ac:dyDescent="0.25">
      <c r="A101" s="8" t="s">
        <v>483</v>
      </c>
      <c r="B101" s="8" t="s">
        <v>550</v>
      </c>
      <c r="C101" s="8" t="s">
        <v>551</v>
      </c>
      <c r="D101" s="8">
        <v>241120600</v>
      </c>
      <c r="E101" s="8" t="s">
        <v>1114</v>
      </c>
      <c r="F101" s="114" t="s">
        <v>794</v>
      </c>
      <c r="G101" s="8">
        <v>12267090</v>
      </c>
      <c r="H101" s="8" t="s">
        <v>817</v>
      </c>
      <c r="I101" s="221">
        <v>-344815000</v>
      </c>
      <c r="J101" s="8"/>
      <c r="K101" s="8" t="s">
        <v>1123</v>
      </c>
      <c r="L101" s="8">
        <v>225000</v>
      </c>
      <c r="M101" s="121">
        <v>367816</v>
      </c>
      <c r="N101" s="117"/>
      <c r="O101" s="123">
        <v>367816</v>
      </c>
      <c r="P101" s="117"/>
      <c r="Q101" s="198"/>
      <c r="R101" s="113"/>
      <c r="S101" s="113"/>
      <c r="T101" s="113"/>
      <c r="U101" s="113"/>
    </row>
    <row r="102" spans="1:21" ht="114.75" x14ac:dyDescent="0.25">
      <c r="A102" s="8" t="s">
        <v>483</v>
      </c>
      <c r="B102" s="8" t="s">
        <v>550</v>
      </c>
      <c r="C102" s="8" t="s">
        <v>551</v>
      </c>
      <c r="D102" s="8">
        <v>241120600</v>
      </c>
      <c r="E102" s="8" t="s">
        <v>1114</v>
      </c>
      <c r="F102" s="114" t="s">
        <v>820</v>
      </c>
      <c r="G102" s="8">
        <v>12268001</v>
      </c>
      <c r="H102" s="8" t="s">
        <v>821</v>
      </c>
      <c r="I102" s="221">
        <v>25000000</v>
      </c>
      <c r="J102" s="8"/>
      <c r="K102" s="115" t="s">
        <v>1121</v>
      </c>
      <c r="L102" s="112">
        <v>16</v>
      </c>
      <c r="M102" s="121">
        <v>16</v>
      </c>
      <c r="N102" s="117"/>
      <c r="O102" s="223">
        <v>12.9</v>
      </c>
      <c r="P102" s="117"/>
      <c r="Q102" s="115" t="s">
        <v>1122</v>
      </c>
      <c r="R102" s="113"/>
      <c r="S102" s="113"/>
      <c r="T102" s="113"/>
      <c r="U102" s="113"/>
    </row>
    <row r="103" spans="1:21" ht="114.75" x14ac:dyDescent="0.25">
      <c r="A103" s="8" t="s">
        <v>483</v>
      </c>
      <c r="B103" s="8" t="s">
        <v>550</v>
      </c>
      <c r="C103" s="8" t="s">
        <v>551</v>
      </c>
      <c r="D103" s="8">
        <v>241120600</v>
      </c>
      <c r="E103" s="8" t="s">
        <v>1114</v>
      </c>
      <c r="F103" s="114" t="s">
        <v>820</v>
      </c>
      <c r="G103" s="8">
        <v>12268090</v>
      </c>
      <c r="H103" s="8" t="s">
        <v>832</v>
      </c>
      <c r="I103" s="221">
        <v>20000000</v>
      </c>
      <c r="J103" s="8"/>
      <c r="K103" s="115" t="s">
        <v>1121</v>
      </c>
      <c r="L103" s="112">
        <v>16</v>
      </c>
      <c r="M103" s="121">
        <v>16</v>
      </c>
      <c r="N103" s="117"/>
      <c r="O103" s="223">
        <v>12.9</v>
      </c>
      <c r="P103" s="117"/>
      <c r="Q103" s="115" t="s">
        <v>1122</v>
      </c>
      <c r="R103" s="113"/>
      <c r="S103" s="113"/>
      <c r="T103" s="113"/>
      <c r="U103" s="113"/>
    </row>
    <row r="104" spans="1:21" ht="255" x14ac:dyDescent="0.25">
      <c r="A104" s="8" t="s">
        <v>483</v>
      </c>
      <c r="B104" s="8" t="s">
        <v>550</v>
      </c>
      <c r="C104" s="8" t="s">
        <v>551</v>
      </c>
      <c r="D104" s="8">
        <v>241120600</v>
      </c>
      <c r="E104" s="8" t="s">
        <v>1114</v>
      </c>
      <c r="F104" s="114" t="s">
        <v>834</v>
      </c>
      <c r="G104" s="8">
        <v>12269001</v>
      </c>
      <c r="H104" s="8" t="s">
        <v>835</v>
      </c>
      <c r="I104" s="221">
        <v>925945542</v>
      </c>
      <c r="J104" s="8"/>
      <c r="K104" s="115" t="s">
        <v>1117</v>
      </c>
      <c r="L104" s="8">
        <v>100</v>
      </c>
      <c r="M104" s="225">
        <v>100</v>
      </c>
      <c r="N104" s="117"/>
      <c r="O104" s="226">
        <v>0</v>
      </c>
      <c r="P104" s="117"/>
      <c r="Q104" s="115" t="s">
        <v>1111</v>
      </c>
      <c r="R104" s="113"/>
      <c r="S104" s="113"/>
      <c r="T104" s="113"/>
      <c r="U104" s="113"/>
    </row>
    <row r="105" spans="1:21" ht="255" x14ac:dyDescent="0.25">
      <c r="A105" s="8" t="s">
        <v>483</v>
      </c>
      <c r="B105" s="8" t="s">
        <v>550</v>
      </c>
      <c r="C105" s="8" t="s">
        <v>551</v>
      </c>
      <c r="D105" s="8">
        <v>241120600</v>
      </c>
      <c r="E105" s="8" t="s">
        <v>1114</v>
      </c>
      <c r="F105" s="114" t="s">
        <v>834</v>
      </c>
      <c r="G105" s="8">
        <v>12269090</v>
      </c>
      <c r="H105" s="8" t="s">
        <v>848</v>
      </c>
      <c r="I105" s="221">
        <v>26000000</v>
      </c>
      <c r="J105" s="8"/>
      <c r="K105" s="115" t="s">
        <v>1117</v>
      </c>
      <c r="L105" s="8">
        <v>100</v>
      </c>
      <c r="M105" s="225">
        <v>100</v>
      </c>
      <c r="N105" s="117"/>
      <c r="O105" s="226">
        <v>0</v>
      </c>
      <c r="P105" s="117"/>
      <c r="Q105" s="115" t="s">
        <v>1111</v>
      </c>
      <c r="R105" s="113"/>
      <c r="S105" s="113"/>
      <c r="T105" s="113"/>
      <c r="U105" s="113"/>
    </row>
    <row r="106" spans="1:21" ht="255" x14ac:dyDescent="0.25">
      <c r="A106" s="8" t="s">
        <v>483</v>
      </c>
      <c r="B106" s="8" t="s">
        <v>550</v>
      </c>
      <c r="C106" s="8" t="s">
        <v>551</v>
      </c>
      <c r="D106" s="8">
        <v>241120600</v>
      </c>
      <c r="E106" s="8" t="s">
        <v>1114</v>
      </c>
      <c r="F106" s="114" t="s">
        <v>862</v>
      </c>
      <c r="G106" s="8">
        <v>12270001</v>
      </c>
      <c r="H106" s="8" t="s">
        <v>863</v>
      </c>
      <c r="I106" s="221">
        <v>401461907</v>
      </c>
      <c r="J106" s="8"/>
      <c r="K106" s="115" t="s">
        <v>1117</v>
      </c>
      <c r="L106" s="8">
        <v>100</v>
      </c>
      <c r="M106" s="225">
        <v>100</v>
      </c>
      <c r="N106" s="117"/>
      <c r="O106" s="226">
        <v>0</v>
      </c>
      <c r="P106" s="117"/>
      <c r="Q106" s="115" t="s">
        <v>1111</v>
      </c>
      <c r="R106" s="113"/>
      <c r="S106" s="113"/>
      <c r="T106" s="113"/>
      <c r="U106" s="113"/>
    </row>
    <row r="107" spans="1:21" ht="255" x14ac:dyDescent="0.25">
      <c r="A107" s="8" t="s">
        <v>483</v>
      </c>
      <c r="B107" s="8" t="s">
        <v>550</v>
      </c>
      <c r="C107" s="8" t="s">
        <v>551</v>
      </c>
      <c r="D107" s="8">
        <v>241120600</v>
      </c>
      <c r="E107" s="8" t="s">
        <v>1114</v>
      </c>
      <c r="F107" s="114" t="s">
        <v>862</v>
      </c>
      <c r="G107" s="8">
        <v>12270002</v>
      </c>
      <c r="H107" s="8" t="s">
        <v>863</v>
      </c>
      <c r="I107" s="221">
        <v>51305342</v>
      </c>
      <c r="J107" s="8"/>
      <c r="K107" s="115" t="s">
        <v>1117</v>
      </c>
      <c r="L107" s="8">
        <v>100</v>
      </c>
      <c r="M107" s="225">
        <v>100</v>
      </c>
      <c r="N107" s="117"/>
      <c r="O107" s="226">
        <v>0</v>
      </c>
      <c r="P107" s="117"/>
      <c r="Q107" s="115" t="s">
        <v>1111</v>
      </c>
      <c r="R107" s="113"/>
      <c r="S107" s="113"/>
      <c r="T107" s="113"/>
      <c r="U107" s="113"/>
    </row>
    <row r="108" spans="1:21" ht="255" x14ac:dyDescent="0.25">
      <c r="A108" s="8" t="s">
        <v>483</v>
      </c>
      <c r="B108" s="8" t="s">
        <v>550</v>
      </c>
      <c r="C108" s="8" t="s">
        <v>551</v>
      </c>
      <c r="D108" s="8">
        <v>241120600</v>
      </c>
      <c r="E108" s="8" t="s">
        <v>1114</v>
      </c>
      <c r="F108" s="114" t="s">
        <v>862</v>
      </c>
      <c r="G108" s="8">
        <v>12270090</v>
      </c>
      <c r="H108" s="8" t="s">
        <v>883</v>
      </c>
      <c r="I108" s="221">
        <v>263277000</v>
      </c>
      <c r="J108" s="8"/>
      <c r="K108" s="115" t="s">
        <v>1117</v>
      </c>
      <c r="L108" s="8">
        <v>100</v>
      </c>
      <c r="M108" s="225">
        <v>100</v>
      </c>
      <c r="N108" s="117"/>
      <c r="O108" s="226">
        <v>0</v>
      </c>
      <c r="P108" s="117"/>
      <c r="Q108" s="115" t="s">
        <v>1111</v>
      </c>
      <c r="R108" s="113"/>
      <c r="S108" s="113"/>
      <c r="T108" s="113"/>
      <c r="U108" s="113"/>
    </row>
    <row r="109" spans="1:21" ht="255" x14ac:dyDescent="0.25">
      <c r="A109" s="8" t="s">
        <v>483</v>
      </c>
      <c r="B109" s="8" t="s">
        <v>550</v>
      </c>
      <c r="C109" s="8" t="s">
        <v>551</v>
      </c>
      <c r="D109" s="8">
        <v>241120600</v>
      </c>
      <c r="E109" s="8" t="s">
        <v>1114</v>
      </c>
      <c r="F109" s="114" t="s">
        <v>886</v>
      </c>
      <c r="G109" s="8">
        <v>12272090</v>
      </c>
      <c r="H109" s="8" t="s">
        <v>887</v>
      </c>
      <c r="I109" s="221">
        <v>479720000</v>
      </c>
      <c r="J109" s="8"/>
      <c r="K109" s="115" t="s">
        <v>1117</v>
      </c>
      <c r="L109" s="8">
        <v>100</v>
      </c>
      <c r="M109" s="225">
        <v>100</v>
      </c>
      <c r="N109" s="117"/>
      <c r="O109" s="226">
        <v>0</v>
      </c>
      <c r="P109" s="117"/>
      <c r="Q109" s="115" t="s">
        <v>1111</v>
      </c>
      <c r="R109" s="113"/>
      <c r="S109" s="113"/>
      <c r="T109" s="113"/>
      <c r="U109" s="113"/>
    </row>
    <row r="110" spans="1:21" ht="255" x14ac:dyDescent="0.25">
      <c r="A110" s="8" t="s">
        <v>483</v>
      </c>
      <c r="B110" s="8" t="s">
        <v>550</v>
      </c>
      <c r="C110" s="8" t="s">
        <v>551</v>
      </c>
      <c r="D110" s="8">
        <v>241120600</v>
      </c>
      <c r="E110" s="8" t="s">
        <v>1114</v>
      </c>
      <c r="F110" s="114" t="s">
        <v>886</v>
      </c>
      <c r="G110" s="8">
        <v>12272001</v>
      </c>
      <c r="H110" s="8" t="s">
        <v>887</v>
      </c>
      <c r="I110" s="221">
        <v>4427479948</v>
      </c>
      <c r="J110" s="8"/>
      <c r="K110" s="115" t="s">
        <v>1117</v>
      </c>
      <c r="L110" s="8">
        <v>100</v>
      </c>
      <c r="M110" s="225">
        <v>100</v>
      </c>
      <c r="N110" s="117"/>
      <c r="O110" s="226">
        <v>0</v>
      </c>
      <c r="P110" s="117"/>
      <c r="Q110" s="115" t="s">
        <v>1111</v>
      </c>
      <c r="R110" s="113"/>
      <c r="S110" s="113"/>
      <c r="T110" s="113"/>
      <c r="U110" s="113"/>
    </row>
    <row r="111" spans="1:21" ht="168.75" customHeight="1" x14ac:dyDescent="0.25">
      <c r="A111" s="8" t="s">
        <v>483</v>
      </c>
      <c r="B111" s="8" t="s">
        <v>550</v>
      </c>
      <c r="C111" s="8" t="s">
        <v>551</v>
      </c>
      <c r="D111" s="8">
        <v>241120600</v>
      </c>
      <c r="E111" s="8" t="s">
        <v>1114</v>
      </c>
      <c r="F111" s="114" t="s">
        <v>903</v>
      </c>
      <c r="G111" s="8">
        <v>12273001</v>
      </c>
      <c r="H111" s="8" t="s">
        <v>904</v>
      </c>
      <c r="I111" s="221">
        <v>1053048189</v>
      </c>
      <c r="J111" s="8"/>
      <c r="K111" s="8" t="s">
        <v>1124</v>
      </c>
      <c r="L111" s="8">
        <v>70</v>
      </c>
      <c r="M111" s="121">
        <v>70</v>
      </c>
      <c r="N111" s="117"/>
      <c r="O111" s="226">
        <v>0</v>
      </c>
      <c r="P111" s="117"/>
      <c r="Q111" s="115" t="s">
        <v>1125</v>
      </c>
      <c r="R111" s="113"/>
      <c r="S111" s="113"/>
      <c r="T111" s="113"/>
      <c r="U111" s="113"/>
    </row>
    <row r="112" spans="1:21" ht="293.25" x14ac:dyDescent="0.25">
      <c r="A112" s="8" t="s">
        <v>483</v>
      </c>
      <c r="B112" s="8" t="s">
        <v>550</v>
      </c>
      <c r="C112" s="8" t="s">
        <v>551</v>
      </c>
      <c r="D112" s="8">
        <v>241120600</v>
      </c>
      <c r="E112" s="8" t="s">
        <v>1114</v>
      </c>
      <c r="F112" s="114" t="s">
        <v>903</v>
      </c>
      <c r="G112" s="8">
        <v>12273001</v>
      </c>
      <c r="H112" s="8" t="s">
        <v>904</v>
      </c>
      <c r="I112" s="228">
        <v>1053048189</v>
      </c>
      <c r="J112" s="8"/>
      <c r="K112" s="8" t="s">
        <v>1126</v>
      </c>
      <c r="L112" s="8">
        <v>67.400000000000006</v>
      </c>
      <c r="M112" s="121">
        <v>67.400000000000006</v>
      </c>
      <c r="N112" s="117"/>
      <c r="O112" s="223">
        <v>32.81</v>
      </c>
      <c r="P112" s="117"/>
      <c r="Q112" s="229" t="s">
        <v>1127</v>
      </c>
      <c r="R112" s="113"/>
      <c r="S112" s="113"/>
      <c r="T112" s="113"/>
      <c r="U112" s="113"/>
    </row>
    <row r="113" spans="1:21" ht="267.75" x14ac:dyDescent="0.25">
      <c r="A113" s="8" t="s">
        <v>483</v>
      </c>
      <c r="B113" s="8" t="s">
        <v>550</v>
      </c>
      <c r="C113" s="8" t="s">
        <v>551</v>
      </c>
      <c r="D113" s="8">
        <v>241120600</v>
      </c>
      <c r="E113" s="8" t="s">
        <v>1114</v>
      </c>
      <c r="F113" s="114" t="s">
        <v>903</v>
      </c>
      <c r="G113" s="8">
        <v>12273001</v>
      </c>
      <c r="H113" s="8" t="s">
        <v>904</v>
      </c>
      <c r="I113" s="228">
        <v>1053048189</v>
      </c>
      <c r="J113" s="8"/>
      <c r="K113" s="8" t="s">
        <v>1128</v>
      </c>
      <c r="L113" s="8">
        <v>3.4</v>
      </c>
      <c r="M113" s="121">
        <v>3.4</v>
      </c>
      <c r="N113" s="117"/>
      <c r="O113" s="223">
        <v>1.81</v>
      </c>
      <c r="P113" s="117"/>
      <c r="Q113" s="229" t="s">
        <v>1129</v>
      </c>
      <c r="R113" s="113"/>
      <c r="S113" s="113"/>
      <c r="T113" s="113"/>
      <c r="U113" s="113"/>
    </row>
    <row r="114" spans="1:21" ht="242.25" x14ac:dyDescent="0.25">
      <c r="A114" s="8" t="s">
        <v>483</v>
      </c>
      <c r="B114" s="8" t="s">
        <v>550</v>
      </c>
      <c r="C114" s="8" t="s">
        <v>551</v>
      </c>
      <c r="D114" s="8">
        <v>241120600</v>
      </c>
      <c r="E114" s="8" t="s">
        <v>1114</v>
      </c>
      <c r="F114" s="114" t="s">
        <v>903</v>
      </c>
      <c r="G114" s="117">
        <v>12273001</v>
      </c>
      <c r="H114" s="117" t="s">
        <v>904</v>
      </c>
      <c r="I114" s="221">
        <v>1053048189</v>
      </c>
      <c r="J114" s="8"/>
      <c r="K114" s="8" t="s">
        <v>1130</v>
      </c>
      <c r="L114" s="8">
        <v>25</v>
      </c>
      <c r="M114" s="121">
        <v>25</v>
      </c>
      <c r="N114" s="117"/>
      <c r="O114" s="223">
        <v>10.4</v>
      </c>
      <c r="P114" s="117"/>
      <c r="Q114" s="115" t="s">
        <v>1131</v>
      </c>
      <c r="R114" s="113"/>
      <c r="S114" s="113"/>
      <c r="T114" s="113"/>
      <c r="U114" s="113"/>
    </row>
    <row r="115" spans="1:21" ht="140.25" x14ac:dyDescent="0.25">
      <c r="A115" s="8" t="s">
        <v>483</v>
      </c>
      <c r="B115" s="8" t="s">
        <v>550</v>
      </c>
      <c r="C115" s="8" t="s">
        <v>551</v>
      </c>
      <c r="D115" s="8">
        <v>241120600</v>
      </c>
      <c r="E115" s="8" t="s">
        <v>1114</v>
      </c>
      <c r="F115" s="114" t="s">
        <v>903</v>
      </c>
      <c r="G115" s="8">
        <v>12273090</v>
      </c>
      <c r="H115" s="8" t="s">
        <v>918</v>
      </c>
      <c r="I115" s="221">
        <v>0</v>
      </c>
      <c r="J115" s="8"/>
      <c r="K115" s="8" t="s">
        <v>1124</v>
      </c>
      <c r="L115" s="8">
        <v>70</v>
      </c>
      <c r="M115" s="121">
        <v>70</v>
      </c>
      <c r="N115" s="117"/>
      <c r="O115" s="226">
        <v>0</v>
      </c>
      <c r="P115" s="117"/>
      <c r="Q115" s="115" t="s">
        <v>1125</v>
      </c>
      <c r="R115" s="113"/>
      <c r="S115" s="113"/>
      <c r="T115" s="113"/>
      <c r="U115" s="113"/>
    </row>
    <row r="116" spans="1:21" ht="293.25" x14ac:dyDescent="0.25">
      <c r="A116" s="8" t="s">
        <v>483</v>
      </c>
      <c r="B116" s="8" t="s">
        <v>550</v>
      </c>
      <c r="C116" s="8" t="s">
        <v>551</v>
      </c>
      <c r="D116" s="8">
        <v>241120600</v>
      </c>
      <c r="E116" s="8" t="s">
        <v>1114</v>
      </c>
      <c r="F116" s="114" t="s">
        <v>903</v>
      </c>
      <c r="G116" s="8">
        <v>12273090</v>
      </c>
      <c r="H116" s="8" t="s">
        <v>918</v>
      </c>
      <c r="I116" s="8">
        <v>0</v>
      </c>
      <c r="J116" s="8"/>
      <c r="K116" s="8" t="s">
        <v>1126</v>
      </c>
      <c r="L116" s="8">
        <v>67.400000000000006</v>
      </c>
      <c r="M116" s="121">
        <v>67.400000000000006</v>
      </c>
      <c r="N116" s="117"/>
      <c r="O116" s="223">
        <v>32.81</v>
      </c>
      <c r="P116" s="117"/>
      <c r="Q116" s="229" t="s">
        <v>1127</v>
      </c>
      <c r="R116" s="113"/>
      <c r="S116" s="113"/>
      <c r="T116" s="113"/>
      <c r="U116" s="113"/>
    </row>
    <row r="117" spans="1:21" ht="267.75" x14ac:dyDescent="0.25">
      <c r="A117" s="8" t="s">
        <v>483</v>
      </c>
      <c r="B117" s="8" t="s">
        <v>550</v>
      </c>
      <c r="C117" s="8" t="s">
        <v>551</v>
      </c>
      <c r="D117" s="8">
        <v>241120600</v>
      </c>
      <c r="E117" s="8" t="s">
        <v>1114</v>
      </c>
      <c r="F117" s="114" t="s">
        <v>903</v>
      </c>
      <c r="G117" s="8">
        <v>12273090</v>
      </c>
      <c r="H117" s="8" t="s">
        <v>918</v>
      </c>
      <c r="I117" s="8">
        <v>0</v>
      </c>
      <c r="J117" s="8"/>
      <c r="K117" s="8" t="s">
        <v>1128</v>
      </c>
      <c r="L117" s="8">
        <v>3.4</v>
      </c>
      <c r="M117" s="121">
        <v>3.4</v>
      </c>
      <c r="N117" s="117"/>
      <c r="O117" s="223">
        <v>1.81</v>
      </c>
      <c r="P117" s="117"/>
      <c r="Q117" s="229" t="s">
        <v>1129</v>
      </c>
      <c r="R117" s="113"/>
      <c r="S117" s="113"/>
      <c r="T117" s="113"/>
      <c r="U117" s="113"/>
    </row>
    <row r="118" spans="1:21" ht="242.25" x14ac:dyDescent="0.25">
      <c r="A118" s="8" t="s">
        <v>483</v>
      </c>
      <c r="B118" s="8" t="s">
        <v>550</v>
      </c>
      <c r="C118" s="8" t="s">
        <v>551</v>
      </c>
      <c r="D118" s="8">
        <v>241120600</v>
      </c>
      <c r="E118" s="8" t="s">
        <v>1114</v>
      </c>
      <c r="F118" s="114" t="s">
        <v>903</v>
      </c>
      <c r="G118" s="8">
        <v>12273090</v>
      </c>
      <c r="H118" s="8" t="s">
        <v>918</v>
      </c>
      <c r="I118" s="8">
        <v>0</v>
      </c>
      <c r="J118" s="8"/>
      <c r="K118" s="8" t="s">
        <v>1130</v>
      </c>
      <c r="L118" s="8">
        <v>25</v>
      </c>
      <c r="M118" s="121">
        <v>25</v>
      </c>
      <c r="N118" s="117"/>
      <c r="O118" s="223">
        <v>10.4</v>
      </c>
      <c r="P118" s="117"/>
      <c r="Q118" s="115" t="s">
        <v>1131</v>
      </c>
      <c r="R118" s="113"/>
      <c r="S118" s="113"/>
      <c r="T118" s="113"/>
      <c r="U118" s="113"/>
    </row>
    <row r="119" spans="1:21" ht="255" x14ac:dyDescent="0.25">
      <c r="A119" s="8" t="s">
        <v>483</v>
      </c>
      <c r="B119" s="8" t="s">
        <v>550</v>
      </c>
      <c r="C119" s="8" t="s">
        <v>551</v>
      </c>
      <c r="D119" s="8">
        <v>241120600</v>
      </c>
      <c r="E119" s="8" t="s">
        <v>1114</v>
      </c>
      <c r="F119" s="114" t="s">
        <v>921</v>
      </c>
      <c r="G119" s="8">
        <v>12298001</v>
      </c>
      <c r="H119" s="8" t="s">
        <v>922</v>
      </c>
      <c r="I119" s="221">
        <v>1636577000</v>
      </c>
      <c r="J119" s="8"/>
      <c r="K119" s="8" t="s">
        <v>1117</v>
      </c>
      <c r="L119" s="8">
        <v>100</v>
      </c>
      <c r="M119" s="225">
        <v>100</v>
      </c>
      <c r="N119" s="117"/>
      <c r="O119" s="226">
        <v>0</v>
      </c>
      <c r="P119" s="117"/>
      <c r="Q119" s="115" t="s">
        <v>1111</v>
      </c>
      <c r="R119" s="113"/>
      <c r="S119" s="113"/>
      <c r="T119" s="113"/>
      <c r="U119" s="113"/>
    </row>
    <row r="120" spans="1:21" ht="255" x14ac:dyDescent="0.25">
      <c r="A120" s="8" t="s">
        <v>483</v>
      </c>
      <c r="B120" s="8" t="s">
        <v>550</v>
      </c>
      <c r="C120" s="8" t="s">
        <v>551</v>
      </c>
      <c r="D120" s="8">
        <v>241120600</v>
      </c>
      <c r="E120" s="8" t="s">
        <v>1114</v>
      </c>
      <c r="F120" s="114" t="s">
        <v>921</v>
      </c>
      <c r="G120" s="8">
        <v>12298090</v>
      </c>
      <c r="H120" s="8" t="s">
        <v>922</v>
      </c>
      <c r="I120" s="221">
        <v>129061000</v>
      </c>
      <c r="J120" s="8"/>
      <c r="K120" s="8" t="s">
        <v>1117</v>
      </c>
      <c r="L120" s="8">
        <v>100</v>
      </c>
      <c r="M120" s="225">
        <v>100</v>
      </c>
      <c r="N120" s="117"/>
      <c r="O120" s="226">
        <v>0</v>
      </c>
      <c r="P120" s="117"/>
      <c r="Q120" s="115" t="s">
        <v>1111</v>
      </c>
      <c r="R120" s="113"/>
      <c r="S120" s="113"/>
      <c r="T120" s="113"/>
      <c r="U120" s="113"/>
    </row>
    <row r="121" spans="1:21" ht="357" x14ac:dyDescent="0.25">
      <c r="A121" s="8" t="s">
        <v>483</v>
      </c>
      <c r="B121" s="8" t="s">
        <v>550</v>
      </c>
      <c r="C121" s="8" t="s">
        <v>551</v>
      </c>
      <c r="D121" s="8">
        <v>241120600</v>
      </c>
      <c r="E121" s="8" t="s">
        <v>1114</v>
      </c>
      <c r="F121" s="114" t="s">
        <v>931</v>
      </c>
      <c r="G121" s="8">
        <v>12299001</v>
      </c>
      <c r="H121" s="8" t="s">
        <v>932</v>
      </c>
      <c r="I121" s="221">
        <v>17380410</v>
      </c>
      <c r="J121" s="8"/>
      <c r="K121" s="8" t="s">
        <v>1132</v>
      </c>
      <c r="L121" s="8">
        <v>95</v>
      </c>
      <c r="M121" s="225">
        <v>95</v>
      </c>
      <c r="N121" s="117"/>
      <c r="O121" s="223">
        <v>93.5</v>
      </c>
      <c r="P121" s="117"/>
      <c r="Q121" s="229" t="s">
        <v>1133</v>
      </c>
      <c r="R121" s="113"/>
      <c r="S121" s="113"/>
      <c r="T121" s="113"/>
      <c r="U121" s="113"/>
    </row>
    <row r="122" spans="1:21" x14ac:dyDescent="0.25">
      <c r="A122" s="8"/>
      <c r="B122" s="8"/>
      <c r="C122" s="8"/>
      <c r="D122" s="8"/>
      <c r="E122" s="8"/>
      <c r="F122" s="114"/>
      <c r="G122" s="8"/>
      <c r="H122" s="8"/>
      <c r="I122" s="8"/>
      <c r="J122" s="8"/>
      <c r="K122" s="8"/>
      <c r="L122" s="8"/>
      <c r="M122" s="225"/>
      <c r="N122" s="117"/>
      <c r="O122" s="226"/>
      <c r="P122" s="117"/>
      <c r="Q122" s="117"/>
      <c r="R122" s="113"/>
      <c r="S122" s="113"/>
      <c r="T122" s="113"/>
      <c r="U122" s="113"/>
    </row>
    <row r="123" spans="1:21" ht="318.75" x14ac:dyDescent="0.25">
      <c r="A123" s="8" t="s">
        <v>483</v>
      </c>
      <c r="B123" s="8" t="s">
        <v>550</v>
      </c>
      <c r="C123" s="8" t="s">
        <v>551</v>
      </c>
      <c r="D123" s="8">
        <v>241120600</v>
      </c>
      <c r="E123" s="8" t="s">
        <v>1114</v>
      </c>
      <c r="F123" s="114" t="s">
        <v>931</v>
      </c>
      <c r="G123" s="8">
        <v>12299002</v>
      </c>
      <c r="H123" s="8" t="s">
        <v>934</v>
      </c>
      <c r="I123" s="230">
        <v>340429973</v>
      </c>
      <c r="J123" s="8"/>
      <c r="K123" s="8" t="s">
        <v>1134</v>
      </c>
      <c r="L123" s="8">
        <v>85</v>
      </c>
      <c r="M123" s="121">
        <v>85</v>
      </c>
      <c r="N123" s="117"/>
      <c r="O123" s="223">
        <v>64</v>
      </c>
      <c r="P123" s="117"/>
      <c r="Q123" s="229" t="s">
        <v>1135</v>
      </c>
      <c r="R123" s="113"/>
      <c r="S123" s="113"/>
      <c r="T123" s="113"/>
      <c r="U123" s="113"/>
    </row>
    <row r="124" spans="1:21" ht="45" x14ac:dyDescent="0.25">
      <c r="A124" s="8"/>
      <c r="B124" s="8"/>
      <c r="C124" s="8"/>
      <c r="D124" s="8"/>
      <c r="E124" s="8"/>
      <c r="F124" s="114"/>
      <c r="G124" s="8"/>
      <c r="H124" s="8"/>
      <c r="I124" s="221"/>
      <c r="J124" s="8"/>
      <c r="K124" s="8" t="s">
        <v>1132</v>
      </c>
      <c r="L124" s="8">
        <v>95</v>
      </c>
      <c r="M124" s="121">
        <v>93.5</v>
      </c>
      <c r="N124" s="117"/>
      <c r="O124" s="223">
        <v>93.5</v>
      </c>
      <c r="P124" s="117"/>
      <c r="Q124" s="117"/>
      <c r="R124" s="113"/>
      <c r="S124" s="113"/>
      <c r="T124" s="113"/>
      <c r="U124" s="113"/>
    </row>
    <row r="125" spans="1:21" ht="318.75" x14ac:dyDescent="0.25">
      <c r="A125" s="8" t="s">
        <v>483</v>
      </c>
      <c r="B125" s="8" t="s">
        <v>550</v>
      </c>
      <c r="C125" s="8" t="s">
        <v>551</v>
      </c>
      <c r="D125" s="8">
        <v>241120600</v>
      </c>
      <c r="E125" s="8" t="s">
        <v>1114</v>
      </c>
      <c r="F125" s="114" t="s">
        <v>931</v>
      </c>
      <c r="G125" s="8">
        <v>12299001</v>
      </c>
      <c r="H125" s="8" t="s">
        <v>934</v>
      </c>
      <c r="I125" s="221">
        <v>2427739504</v>
      </c>
      <c r="J125" s="8"/>
      <c r="K125" s="8" t="s">
        <v>1134</v>
      </c>
      <c r="L125" s="8">
        <v>85</v>
      </c>
      <c r="M125" s="121">
        <v>85</v>
      </c>
      <c r="N125" s="117"/>
      <c r="O125" s="223">
        <v>64</v>
      </c>
      <c r="P125" s="117"/>
      <c r="Q125" s="229" t="s">
        <v>1135</v>
      </c>
      <c r="R125" s="113"/>
      <c r="S125" s="113"/>
      <c r="T125" s="113"/>
      <c r="U125" s="113"/>
    </row>
    <row r="126" spans="1:21" ht="318.75" x14ac:dyDescent="0.25">
      <c r="A126" s="8" t="s">
        <v>483</v>
      </c>
      <c r="B126" s="8" t="s">
        <v>550</v>
      </c>
      <c r="C126" s="8" t="s">
        <v>551</v>
      </c>
      <c r="D126" s="8">
        <v>241120600</v>
      </c>
      <c r="E126" s="8" t="s">
        <v>1114</v>
      </c>
      <c r="F126" s="114" t="s">
        <v>931</v>
      </c>
      <c r="G126" s="8">
        <v>12299003</v>
      </c>
      <c r="H126" s="8" t="s">
        <v>936</v>
      </c>
      <c r="I126" s="230">
        <v>48380410</v>
      </c>
      <c r="J126" s="8"/>
      <c r="K126" s="8" t="s">
        <v>1134</v>
      </c>
      <c r="L126" s="8">
        <v>85</v>
      </c>
      <c r="M126" s="121">
        <v>85</v>
      </c>
      <c r="N126" s="117"/>
      <c r="O126" s="223">
        <v>64</v>
      </c>
      <c r="P126" s="117"/>
      <c r="Q126" s="229" t="s">
        <v>1135</v>
      </c>
      <c r="R126" s="113"/>
      <c r="S126" s="113"/>
      <c r="T126" s="113"/>
      <c r="U126" s="113"/>
    </row>
    <row r="127" spans="1:21" ht="45" x14ac:dyDescent="0.25">
      <c r="A127" s="8"/>
      <c r="B127" s="8"/>
      <c r="C127" s="8"/>
      <c r="D127" s="8"/>
      <c r="E127" s="8"/>
      <c r="F127" s="114"/>
      <c r="G127" s="8"/>
      <c r="H127" s="8"/>
      <c r="I127" s="221"/>
      <c r="J127" s="8"/>
      <c r="K127" s="8" t="s">
        <v>1132</v>
      </c>
      <c r="L127" s="8">
        <v>95</v>
      </c>
      <c r="M127" s="121">
        <v>93.5</v>
      </c>
      <c r="N127" s="117"/>
      <c r="O127" s="123">
        <v>93.5</v>
      </c>
      <c r="P127" s="117"/>
      <c r="Q127" s="117"/>
      <c r="R127" s="113"/>
      <c r="S127" s="113"/>
      <c r="T127" s="113"/>
      <c r="U127" s="113"/>
    </row>
    <row r="128" spans="1:21" ht="318.75" x14ac:dyDescent="0.25">
      <c r="A128" s="8" t="s">
        <v>483</v>
      </c>
      <c r="B128" s="8" t="s">
        <v>550</v>
      </c>
      <c r="C128" s="8" t="s">
        <v>551</v>
      </c>
      <c r="D128" s="8">
        <v>241120600</v>
      </c>
      <c r="E128" s="8" t="s">
        <v>1114</v>
      </c>
      <c r="F128" s="114" t="s">
        <v>931</v>
      </c>
      <c r="G128" s="8">
        <v>12299090</v>
      </c>
      <c r="H128" s="8" t="s">
        <v>938</v>
      </c>
      <c r="I128" s="221">
        <v>192547000</v>
      </c>
      <c r="J128" s="8"/>
      <c r="K128" s="8" t="s">
        <v>1134</v>
      </c>
      <c r="L128" s="8">
        <v>85</v>
      </c>
      <c r="M128" s="121">
        <v>85</v>
      </c>
      <c r="N128" s="117"/>
      <c r="O128" s="223">
        <v>64</v>
      </c>
      <c r="P128" s="117"/>
      <c r="Q128" s="229" t="s">
        <v>1135</v>
      </c>
      <c r="R128" s="113"/>
      <c r="S128" s="113"/>
      <c r="T128" s="113"/>
      <c r="U128" s="113"/>
    </row>
    <row r="129" spans="1:21" ht="45" x14ac:dyDescent="0.25">
      <c r="A129" s="8"/>
      <c r="B129" s="8"/>
      <c r="C129" s="8"/>
      <c r="D129" s="8"/>
      <c r="E129" s="8"/>
      <c r="F129" s="114"/>
      <c r="G129" s="8"/>
      <c r="H129" s="8"/>
      <c r="I129" s="8"/>
      <c r="J129" s="8"/>
      <c r="K129" s="8" t="s">
        <v>1132</v>
      </c>
      <c r="L129" s="8">
        <v>95</v>
      </c>
      <c r="M129" s="121">
        <v>93.5</v>
      </c>
      <c r="N129" s="117"/>
      <c r="O129" s="123">
        <v>93.5</v>
      </c>
      <c r="P129" s="117"/>
      <c r="Q129" s="117"/>
      <c r="R129" s="113"/>
      <c r="S129" s="113"/>
      <c r="T129" s="113"/>
      <c r="U129" s="113"/>
    </row>
    <row r="130" spans="1:21" ht="114.75" x14ac:dyDescent="0.25">
      <c r="A130" s="8" t="s">
        <v>483</v>
      </c>
      <c r="B130" s="8" t="s">
        <v>550</v>
      </c>
      <c r="C130" s="8" t="s">
        <v>551</v>
      </c>
      <c r="D130" s="8">
        <v>241120600</v>
      </c>
      <c r="E130" s="8" t="s">
        <v>1114</v>
      </c>
      <c r="F130" s="114" t="s">
        <v>940</v>
      </c>
      <c r="G130" s="8">
        <v>12724001</v>
      </c>
      <c r="H130" s="8" t="s">
        <v>941</v>
      </c>
      <c r="I130" s="221">
        <v>4533941587</v>
      </c>
      <c r="J130" s="8"/>
      <c r="K130" s="8" t="s">
        <v>1121</v>
      </c>
      <c r="L130" s="8">
        <v>16</v>
      </c>
      <c r="M130" s="121">
        <v>16</v>
      </c>
      <c r="N130" s="117"/>
      <c r="O130" s="223">
        <v>12.9</v>
      </c>
      <c r="P130" s="117"/>
      <c r="Q130" s="115" t="s">
        <v>1122</v>
      </c>
      <c r="R130" s="113"/>
      <c r="S130" s="113"/>
      <c r="T130" s="113"/>
      <c r="U130" s="113"/>
    </row>
    <row r="131" spans="1:21" ht="114.75" x14ac:dyDescent="0.25">
      <c r="A131" s="8" t="s">
        <v>483</v>
      </c>
      <c r="B131" s="8" t="s">
        <v>550</v>
      </c>
      <c r="C131" s="8" t="s">
        <v>551</v>
      </c>
      <c r="D131" s="8">
        <v>241120600</v>
      </c>
      <c r="E131" s="8" t="s">
        <v>1114</v>
      </c>
      <c r="F131" s="114" t="s">
        <v>940</v>
      </c>
      <c r="G131" s="8">
        <v>12724090</v>
      </c>
      <c r="H131" s="8" t="s">
        <v>953</v>
      </c>
      <c r="I131" s="221">
        <v>321889000</v>
      </c>
      <c r="J131" s="8"/>
      <c r="K131" s="8" t="s">
        <v>1121</v>
      </c>
      <c r="L131" s="8">
        <v>16</v>
      </c>
      <c r="M131" s="121">
        <v>16</v>
      </c>
      <c r="N131" s="117"/>
      <c r="O131" s="223">
        <v>12.9</v>
      </c>
      <c r="P131" s="117"/>
      <c r="Q131" s="115" t="s">
        <v>1122</v>
      </c>
      <c r="R131" s="113"/>
      <c r="S131" s="113"/>
      <c r="T131" s="113"/>
      <c r="U131" s="113"/>
    </row>
    <row r="132" spans="1:21" ht="255" x14ac:dyDescent="0.25">
      <c r="A132" s="8" t="s">
        <v>483</v>
      </c>
      <c r="B132" s="8" t="s">
        <v>550</v>
      </c>
      <c r="C132" s="8" t="s">
        <v>551</v>
      </c>
      <c r="D132" s="8">
        <v>241120600</v>
      </c>
      <c r="E132" s="8" t="s">
        <v>1114</v>
      </c>
      <c r="F132" s="114" t="s">
        <v>955</v>
      </c>
      <c r="G132" s="8">
        <v>12851090</v>
      </c>
      <c r="H132" s="8" t="s">
        <v>956</v>
      </c>
      <c r="I132" s="221">
        <v>1400000000</v>
      </c>
      <c r="J132" s="8"/>
      <c r="K132" s="8" t="s">
        <v>1117</v>
      </c>
      <c r="L132" s="8">
        <v>100</v>
      </c>
      <c r="M132" s="225">
        <v>100</v>
      </c>
      <c r="N132" s="117"/>
      <c r="O132" s="226">
        <v>0</v>
      </c>
      <c r="P132" s="117"/>
      <c r="Q132" s="115" t="s">
        <v>1111</v>
      </c>
      <c r="R132" s="113"/>
      <c r="S132" s="113"/>
      <c r="T132" s="113"/>
      <c r="U132" s="113"/>
    </row>
    <row r="133" spans="1:21" ht="255" x14ac:dyDescent="0.25">
      <c r="A133" s="8" t="s">
        <v>483</v>
      </c>
      <c r="B133" s="8" t="s">
        <v>550</v>
      </c>
      <c r="C133" s="8" t="s">
        <v>551</v>
      </c>
      <c r="D133" s="8">
        <v>241120600</v>
      </c>
      <c r="E133" s="105" t="s">
        <v>1114</v>
      </c>
      <c r="F133" s="111" t="s">
        <v>955</v>
      </c>
      <c r="G133" s="111">
        <v>12851001</v>
      </c>
      <c r="H133" s="35" t="s">
        <v>956</v>
      </c>
      <c r="I133" s="221">
        <v>1536943472</v>
      </c>
      <c r="J133" s="8"/>
      <c r="K133" s="8" t="s">
        <v>1117</v>
      </c>
      <c r="L133" s="8">
        <v>100</v>
      </c>
      <c r="M133" s="225">
        <v>100</v>
      </c>
      <c r="N133" s="117"/>
      <c r="O133" s="226">
        <v>0</v>
      </c>
      <c r="P133" s="117"/>
      <c r="Q133" s="115" t="s">
        <v>1111</v>
      </c>
      <c r="R133" s="113"/>
      <c r="S133" s="113"/>
      <c r="T133" s="113"/>
      <c r="U133" s="113"/>
    </row>
    <row r="134" spans="1:21" ht="255" x14ac:dyDescent="0.25">
      <c r="A134" s="8" t="s">
        <v>483</v>
      </c>
      <c r="B134" s="8" t="s">
        <v>550</v>
      </c>
      <c r="C134" s="8" t="s">
        <v>551</v>
      </c>
      <c r="D134" s="8">
        <v>241120600</v>
      </c>
      <c r="E134" s="8" t="s">
        <v>1114</v>
      </c>
      <c r="F134" s="114" t="s">
        <v>967</v>
      </c>
      <c r="G134" s="8">
        <v>12863001</v>
      </c>
      <c r="H134" s="8" t="s">
        <v>968</v>
      </c>
      <c r="I134" s="221">
        <v>208950000</v>
      </c>
      <c r="J134" s="8"/>
      <c r="K134" s="8" t="s">
        <v>1117</v>
      </c>
      <c r="L134" s="8">
        <v>100</v>
      </c>
      <c r="M134" s="225">
        <v>100</v>
      </c>
      <c r="N134" s="117"/>
      <c r="O134" s="226">
        <v>0</v>
      </c>
      <c r="P134" s="117"/>
      <c r="Q134" s="115" t="s">
        <v>1111</v>
      </c>
      <c r="R134" s="113"/>
      <c r="S134" s="113"/>
      <c r="T134" s="113"/>
      <c r="U134" s="113"/>
    </row>
    <row r="135" spans="1:21" ht="255" x14ac:dyDescent="0.25">
      <c r="A135" s="8" t="s">
        <v>483</v>
      </c>
      <c r="B135" s="8" t="s">
        <v>550</v>
      </c>
      <c r="C135" s="8" t="s">
        <v>551</v>
      </c>
      <c r="D135" s="8">
        <v>241120600</v>
      </c>
      <c r="E135" s="8" t="s">
        <v>1114</v>
      </c>
      <c r="F135" s="114" t="s">
        <v>967</v>
      </c>
      <c r="G135" s="8">
        <v>12863090</v>
      </c>
      <c r="H135" s="8" t="s">
        <v>970</v>
      </c>
      <c r="I135" s="221">
        <v>9500000</v>
      </c>
      <c r="J135" s="8"/>
      <c r="K135" s="8" t="s">
        <v>1117</v>
      </c>
      <c r="L135" s="8">
        <v>100</v>
      </c>
      <c r="M135" s="225">
        <v>100</v>
      </c>
      <c r="N135" s="117"/>
      <c r="O135" s="226">
        <v>0</v>
      </c>
      <c r="P135" s="117"/>
      <c r="Q135" s="115" t="s">
        <v>1111</v>
      </c>
      <c r="R135" s="113"/>
      <c r="S135" s="113"/>
      <c r="T135" s="113"/>
      <c r="U135" s="113"/>
    </row>
    <row r="136" spans="1:21" ht="255" x14ac:dyDescent="0.25">
      <c r="A136" s="8" t="s">
        <v>483</v>
      </c>
      <c r="B136" s="8" t="s">
        <v>550</v>
      </c>
      <c r="C136" s="8" t="s">
        <v>551</v>
      </c>
      <c r="D136" s="8">
        <v>241120600</v>
      </c>
      <c r="E136" s="8" t="s">
        <v>1114</v>
      </c>
      <c r="F136" s="114" t="s">
        <v>971</v>
      </c>
      <c r="G136" s="8">
        <v>12878001</v>
      </c>
      <c r="H136" s="8" t="s">
        <v>972</v>
      </c>
      <c r="I136" s="221">
        <v>960000000</v>
      </c>
      <c r="J136" s="8"/>
      <c r="K136" s="8" t="s">
        <v>1136</v>
      </c>
      <c r="L136" s="8">
        <v>125</v>
      </c>
      <c r="M136" s="225">
        <v>125</v>
      </c>
      <c r="N136" s="117"/>
      <c r="O136" s="226">
        <v>0</v>
      </c>
      <c r="P136" s="117"/>
      <c r="Q136" s="115" t="s">
        <v>1137</v>
      </c>
      <c r="R136" s="113"/>
      <c r="S136" s="113"/>
      <c r="T136" s="113"/>
      <c r="U136" s="113"/>
    </row>
    <row r="137" spans="1:21" ht="255" x14ac:dyDescent="0.25">
      <c r="A137" s="8" t="s">
        <v>483</v>
      </c>
      <c r="B137" s="8" t="s">
        <v>550</v>
      </c>
      <c r="C137" s="8" t="s">
        <v>551</v>
      </c>
      <c r="D137" s="8">
        <v>241120600</v>
      </c>
      <c r="E137" s="8" t="s">
        <v>1114</v>
      </c>
      <c r="F137" s="114" t="s">
        <v>971</v>
      </c>
      <c r="G137" s="8">
        <v>12878090</v>
      </c>
      <c r="H137" s="8" t="s">
        <v>987</v>
      </c>
      <c r="I137" s="221">
        <v>15000000</v>
      </c>
      <c r="J137" s="8"/>
      <c r="K137" s="8" t="s">
        <v>1136</v>
      </c>
      <c r="L137" s="8">
        <v>125</v>
      </c>
      <c r="M137" s="225">
        <v>125</v>
      </c>
      <c r="N137" s="117"/>
      <c r="O137" s="226">
        <v>0</v>
      </c>
      <c r="P137" s="117"/>
      <c r="Q137" s="115" t="s">
        <v>1137</v>
      </c>
      <c r="R137" s="113"/>
      <c r="S137" s="113"/>
      <c r="T137" s="113"/>
      <c r="U137" s="113"/>
    </row>
    <row r="138" spans="1:21" ht="255" x14ac:dyDescent="0.25">
      <c r="A138" s="8" t="s">
        <v>483</v>
      </c>
      <c r="B138" s="8" t="s">
        <v>550</v>
      </c>
      <c r="C138" s="8" t="s">
        <v>551</v>
      </c>
      <c r="D138" s="8">
        <v>241120600</v>
      </c>
      <c r="E138" s="8" t="s">
        <v>1114</v>
      </c>
      <c r="F138" s="114" t="s">
        <v>989</v>
      </c>
      <c r="G138" s="8">
        <v>12880001</v>
      </c>
      <c r="H138" s="8" t="s">
        <v>990</v>
      </c>
      <c r="I138" s="221">
        <v>200000000</v>
      </c>
      <c r="J138" s="8"/>
      <c r="K138" s="8" t="s">
        <v>1117</v>
      </c>
      <c r="L138" s="8">
        <v>100</v>
      </c>
      <c r="M138" s="225">
        <v>100</v>
      </c>
      <c r="N138" s="117"/>
      <c r="O138" s="226">
        <v>0</v>
      </c>
      <c r="P138" s="117"/>
      <c r="Q138" s="115" t="s">
        <v>1111</v>
      </c>
      <c r="R138" s="113"/>
      <c r="S138" s="113"/>
      <c r="T138" s="113"/>
      <c r="U138" s="113"/>
    </row>
    <row r="139" spans="1:21" ht="255" x14ac:dyDescent="0.25">
      <c r="A139" s="8" t="s">
        <v>483</v>
      </c>
      <c r="B139" s="8" t="s">
        <v>550</v>
      </c>
      <c r="C139" s="8" t="s">
        <v>551</v>
      </c>
      <c r="D139" s="8">
        <v>241120600</v>
      </c>
      <c r="E139" s="8" t="s">
        <v>1114</v>
      </c>
      <c r="F139" s="114" t="s">
        <v>989</v>
      </c>
      <c r="G139" s="8">
        <v>12880090</v>
      </c>
      <c r="H139" s="8" t="s">
        <v>1003</v>
      </c>
      <c r="I139" s="221">
        <v>15582000</v>
      </c>
      <c r="J139" s="8"/>
      <c r="K139" s="8" t="s">
        <v>1117</v>
      </c>
      <c r="L139" s="8">
        <v>100</v>
      </c>
      <c r="M139" s="225">
        <v>100</v>
      </c>
      <c r="N139" s="117"/>
      <c r="O139" s="226">
        <v>0</v>
      </c>
      <c r="P139" s="117"/>
      <c r="Q139" s="115" t="s">
        <v>1111</v>
      </c>
      <c r="R139" s="113"/>
      <c r="S139" s="113"/>
      <c r="T139" s="113"/>
      <c r="U139" s="113"/>
    </row>
    <row r="140" spans="1:21" ht="255" x14ac:dyDescent="0.25">
      <c r="A140" s="8" t="s">
        <v>483</v>
      </c>
      <c r="B140" s="8" t="s">
        <v>550</v>
      </c>
      <c r="C140" s="8" t="s">
        <v>551</v>
      </c>
      <c r="D140" s="8">
        <v>241120600</v>
      </c>
      <c r="E140" s="8" t="s">
        <v>1114</v>
      </c>
      <c r="F140" s="114" t="s">
        <v>1006</v>
      </c>
      <c r="G140" s="8">
        <v>13122090</v>
      </c>
      <c r="H140" s="8" t="s">
        <v>1007</v>
      </c>
      <c r="I140" s="221">
        <v>177133993</v>
      </c>
      <c r="J140" s="8"/>
      <c r="K140" s="8" t="s">
        <v>1117</v>
      </c>
      <c r="L140" s="8">
        <v>100</v>
      </c>
      <c r="M140" s="225">
        <v>100</v>
      </c>
      <c r="N140" s="117"/>
      <c r="O140" s="226">
        <v>0</v>
      </c>
      <c r="P140" s="117"/>
      <c r="Q140" s="115" t="s">
        <v>1111</v>
      </c>
      <c r="R140" s="113"/>
      <c r="S140" s="113"/>
      <c r="T140" s="113"/>
      <c r="U140" s="113"/>
    </row>
    <row r="141" spans="1:21" ht="255" x14ac:dyDescent="0.25">
      <c r="A141" s="8" t="s">
        <v>483</v>
      </c>
      <c r="B141" s="8" t="s">
        <v>550</v>
      </c>
      <c r="C141" s="8" t="s">
        <v>551</v>
      </c>
      <c r="D141" s="8">
        <v>241120600</v>
      </c>
      <c r="E141" s="8" t="s">
        <v>1114</v>
      </c>
      <c r="F141" s="114" t="s">
        <v>1006</v>
      </c>
      <c r="G141" s="8">
        <v>13122001</v>
      </c>
      <c r="H141" s="8" t="s">
        <v>1007</v>
      </c>
      <c r="I141" s="221">
        <v>684838976</v>
      </c>
      <c r="J141" s="8"/>
      <c r="K141" s="8" t="s">
        <v>1117</v>
      </c>
      <c r="L141" s="8">
        <v>100</v>
      </c>
      <c r="M141" s="225">
        <v>100</v>
      </c>
      <c r="N141" s="117"/>
      <c r="O141" s="226">
        <v>0</v>
      </c>
      <c r="P141" s="117"/>
      <c r="Q141" s="115" t="s">
        <v>1111</v>
      </c>
      <c r="R141" s="113"/>
      <c r="S141" s="113"/>
      <c r="T141" s="113"/>
      <c r="U141" s="113"/>
    </row>
    <row r="142" spans="1:21" ht="255" x14ac:dyDescent="0.25">
      <c r="A142" s="8" t="s">
        <v>483</v>
      </c>
      <c r="B142" s="8" t="s">
        <v>550</v>
      </c>
      <c r="C142" s="8" t="s">
        <v>551</v>
      </c>
      <c r="D142" s="8">
        <v>241120600</v>
      </c>
      <c r="E142" s="8" t="s">
        <v>1114</v>
      </c>
      <c r="F142" s="114" t="s">
        <v>1013</v>
      </c>
      <c r="G142" s="8">
        <v>14047001</v>
      </c>
      <c r="H142" s="8" t="s">
        <v>1014</v>
      </c>
      <c r="I142" s="221">
        <v>675923968</v>
      </c>
      <c r="J142" s="8"/>
      <c r="K142" s="8" t="s">
        <v>1117</v>
      </c>
      <c r="L142" s="8">
        <v>100</v>
      </c>
      <c r="M142" s="225">
        <v>100</v>
      </c>
      <c r="N142" s="117"/>
      <c r="O142" s="226">
        <v>0</v>
      </c>
      <c r="P142" s="117"/>
      <c r="Q142" s="115" t="s">
        <v>1111</v>
      </c>
      <c r="R142" s="113"/>
      <c r="S142" s="113"/>
      <c r="T142" s="113"/>
      <c r="U142" s="113"/>
    </row>
    <row r="143" spans="1:21" ht="255" x14ac:dyDescent="0.25">
      <c r="A143" s="8" t="s">
        <v>483</v>
      </c>
      <c r="B143" s="8" t="s">
        <v>550</v>
      </c>
      <c r="C143" s="8" t="s">
        <v>551</v>
      </c>
      <c r="D143" s="8">
        <v>241120600</v>
      </c>
      <c r="E143" s="8" t="s">
        <v>1114</v>
      </c>
      <c r="F143" s="114" t="s">
        <v>1013</v>
      </c>
      <c r="G143" s="8">
        <v>14047090</v>
      </c>
      <c r="H143" s="8" t="s">
        <v>1024</v>
      </c>
      <c r="I143" s="221">
        <v>476836000</v>
      </c>
      <c r="J143" s="8"/>
      <c r="K143" s="8" t="s">
        <v>1117</v>
      </c>
      <c r="L143" s="8">
        <v>100</v>
      </c>
      <c r="M143" s="225">
        <v>100</v>
      </c>
      <c r="N143" s="117"/>
      <c r="O143" s="226">
        <v>0</v>
      </c>
      <c r="P143" s="117"/>
      <c r="Q143" s="115" t="s">
        <v>1111</v>
      </c>
      <c r="R143" s="113"/>
      <c r="S143" s="113"/>
      <c r="T143" s="113"/>
      <c r="U143" s="113"/>
    </row>
    <row r="144" spans="1:21" ht="242.25" x14ac:dyDescent="0.25">
      <c r="A144" s="8" t="s">
        <v>483</v>
      </c>
      <c r="B144" s="8" t="s">
        <v>550</v>
      </c>
      <c r="C144" s="28" t="s">
        <v>551</v>
      </c>
      <c r="D144" s="8">
        <v>241120600</v>
      </c>
      <c r="E144" s="8" t="s">
        <v>1114</v>
      </c>
      <c r="F144" s="8" t="s">
        <v>1025</v>
      </c>
      <c r="G144" s="8">
        <v>14047001</v>
      </c>
      <c r="H144" s="28" t="s">
        <v>1026</v>
      </c>
      <c r="I144" s="221">
        <v>628022000</v>
      </c>
      <c r="J144" s="231"/>
      <c r="K144" s="8" t="s">
        <v>1130</v>
      </c>
      <c r="L144" s="8">
        <v>25</v>
      </c>
      <c r="M144" s="121">
        <v>25</v>
      </c>
      <c r="N144" s="231"/>
      <c r="O144" s="223">
        <v>10.4</v>
      </c>
      <c r="P144" s="231"/>
      <c r="Q144" s="115" t="s">
        <v>1131</v>
      </c>
      <c r="R144" s="113"/>
      <c r="S144" s="113"/>
      <c r="T144" s="113"/>
      <c r="U144" s="113"/>
    </row>
    <row r="145" spans="1:21" ht="242.25" x14ac:dyDescent="0.25">
      <c r="A145" s="28" t="s">
        <v>483</v>
      </c>
      <c r="B145" s="28" t="s">
        <v>550</v>
      </c>
      <c r="C145" s="8" t="s">
        <v>551</v>
      </c>
      <c r="D145" s="8">
        <v>241120900</v>
      </c>
      <c r="E145" s="8" t="s">
        <v>1114</v>
      </c>
      <c r="F145" s="8" t="s">
        <v>1025</v>
      </c>
      <c r="G145" s="8">
        <v>14047090</v>
      </c>
      <c r="H145" s="8" t="s">
        <v>1026</v>
      </c>
      <c r="I145" s="8">
        <v>19952317</v>
      </c>
      <c r="J145" s="231"/>
      <c r="K145" s="8" t="s">
        <v>1130</v>
      </c>
      <c r="L145" s="8">
        <v>25</v>
      </c>
      <c r="M145" s="121">
        <v>25</v>
      </c>
      <c r="N145" s="231"/>
      <c r="O145" s="223">
        <v>10.4</v>
      </c>
      <c r="P145" s="231"/>
      <c r="Q145" s="115" t="s">
        <v>1131</v>
      </c>
      <c r="R145" s="113"/>
      <c r="S145" s="113"/>
      <c r="T145" s="113"/>
      <c r="U145" s="113"/>
    </row>
    <row r="146" spans="1:21" ht="255" x14ac:dyDescent="0.25">
      <c r="A146" s="8" t="s">
        <v>483</v>
      </c>
      <c r="B146" s="8" t="s">
        <v>550</v>
      </c>
      <c r="C146" s="8" t="s">
        <v>551</v>
      </c>
      <c r="D146" s="8">
        <v>241120900</v>
      </c>
      <c r="E146" s="8" t="s">
        <v>1114</v>
      </c>
      <c r="F146" s="8" t="s">
        <v>1029</v>
      </c>
      <c r="G146" s="8">
        <v>14047001</v>
      </c>
      <c r="H146" s="8" t="s">
        <v>1138</v>
      </c>
      <c r="I146" s="221">
        <v>-630000000</v>
      </c>
      <c r="J146" s="231"/>
      <c r="K146" s="115" t="s">
        <v>1117</v>
      </c>
      <c r="L146" s="231">
        <v>100</v>
      </c>
      <c r="M146" s="232">
        <v>100</v>
      </c>
      <c r="N146" s="231"/>
      <c r="O146" s="233">
        <v>0</v>
      </c>
      <c r="P146" s="231"/>
      <c r="Q146" s="115" t="s">
        <v>1111</v>
      </c>
      <c r="R146" s="113"/>
      <c r="S146" s="113"/>
      <c r="T146" s="113"/>
      <c r="U146" s="113"/>
    </row>
    <row r="147" spans="1:21" ht="255" x14ac:dyDescent="0.25">
      <c r="A147" s="8" t="s">
        <v>483</v>
      </c>
      <c r="B147" s="8" t="s">
        <v>550</v>
      </c>
      <c r="C147" s="8" t="s">
        <v>551</v>
      </c>
      <c r="D147" s="8">
        <v>241120900</v>
      </c>
      <c r="E147" s="8" t="s">
        <v>1114</v>
      </c>
      <c r="F147" s="8" t="s">
        <v>1029</v>
      </c>
      <c r="G147" s="8">
        <v>14047090</v>
      </c>
      <c r="H147" s="8" t="s">
        <v>1138</v>
      </c>
      <c r="I147" s="221">
        <v>758437000</v>
      </c>
      <c r="J147" s="231"/>
      <c r="K147" s="115" t="s">
        <v>1117</v>
      </c>
      <c r="L147" s="231">
        <v>100</v>
      </c>
      <c r="M147" s="232">
        <v>100</v>
      </c>
      <c r="N147" s="231"/>
      <c r="O147" s="233">
        <v>0</v>
      </c>
      <c r="P147" s="231"/>
      <c r="Q147" s="115" t="s">
        <v>1111</v>
      </c>
      <c r="R147" s="113"/>
      <c r="S147" s="113"/>
      <c r="T147" s="113"/>
      <c r="U147" s="113"/>
    </row>
    <row r="148" spans="1:21" s="22" customFormat="1" ht="75" x14ac:dyDescent="0.25">
      <c r="A148" s="116" t="s">
        <v>483</v>
      </c>
      <c r="B148" s="116" t="s">
        <v>550</v>
      </c>
      <c r="C148" s="116" t="s">
        <v>551</v>
      </c>
      <c r="D148" s="116">
        <v>241120900</v>
      </c>
      <c r="E148" s="116" t="s">
        <v>1139</v>
      </c>
      <c r="F148" s="118">
        <v>2012050000123</v>
      </c>
      <c r="G148" s="116" t="s">
        <v>1035</v>
      </c>
      <c r="H148" s="234" t="s">
        <v>1036</v>
      </c>
      <c r="I148" s="221">
        <v>692811282</v>
      </c>
      <c r="J148" s="235"/>
      <c r="K148" s="119" t="s">
        <v>1140</v>
      </c>
      <c r="L148" s="235">
        <v>125</v>
      </c>
      <c r="M148" s="236">
        <v>125</v>
      </c>
      <c r="N148" s="235"/>
      <c r="O148" s="237">
        <v>102</v>
      </c>
      <c r="P148" s="235"/>
      <c r="Q148" s="119" t="s">
        <v>1141</v>
      </c>
      <c r="R148" s="120"/>
      <c r="S148" s="120"/>
      <c r="T148" s="120"/>
      <c r="U148" s="120"/>
    </row>
    <row r="149" spans="1:21" ht="75" x14ac:dyDescent="0.25">
      <c r="A149" s="8" t="s">
        <v>483</v>
      </c>
      <c r="B149" s="8" t="s">
        <v>550</v>
      </c>
      <c r="C149" s="8" t="s">
        <v>551</v>
      </c>
      <c r="D149" s="8">
        <v>241120900</v>
      </c>
      <c r="E149" s="8" t="s">
        <v>1142</v>
      </c>
      <c r="F149" s="114">
        <v>2012050000123</v>
      </c>
      <c r="G149" s="8" t="s">
        <v>1039</v>
      </c>
      <c r="H149" s="238" t="s">
        <v>1036</v>
      </c>
      <c r="I149" s="221">
        <v>8388628632</v>
      </c>
      <c r="J149" s="231"/>
      <c r="K149" s="115" t="s">
        <v>1143</v>
      </c>
      <c r="L149" s="231">
        <v>125</v>
      </c>
      <c r="M149" s="232">
        <v>117</v>
      </c>
      <c r="N149" s="231"/>
      <c r="O149" s="233">
        <v>110</v>
      </c>
      <c r="P149" s="231"/>
      <c r="Q149" s="235"/>
      <c r="R149" s="113"/>
      <c r="S149" s="113"/>
      <c r="T149" s="113"/>
      <c r="U149" s="113"/>
    </row>
    <row r="150" spans="1:21" ht="60" x14ac:dyDescent="0.25">
      <c r="A150" s="8" t="s">
        <v>483</v>
      </c>
      <c r="B150" s="8" t="s">
        <v>550</v>
      </c>
      <c r="C150" s="8" t="s">
        <v>551</v>
      </c>
      <c r="D150" s="8">
        <v>241120900</v>
      </c>
      <c r="E150" s="8" t="s">
        <v>1139</v>
      </c>
      <c r="F150" s="8" t="s">
        <v>1144</v>
      </c>
      <c r="G150" s="8" t="s">
        <v>1041</v>
      </c>
      <c r="H150" s="238" t="s">
        <v>1042</v>
      </c>
      <c r="I150" s="221">
        <v>0</v>
      </c>
      <c r="J150" s="231"/>
      <c r="K150" s="115" t="s">
        <v>1140</v>
      </c>
      <c r="L150" s="231">
        <v>125</v>
      </c>
      <c r="M150" s="232">
        <v>125</v>
      </c>
      <c r="N150" s="231"/>
      <c r="O150" s="233">
        <v>102</v>
      </c>
      <c r="P150" s="231"/>
      <c r="Q150" s="115" t="s">
        <v>1141</v>
      </c>
      <c r="R150" s="113"/>
      <c r="S150" s="113"/>
      <c r="T150" s="113"/>
      <c r="U150" s="113"/>
    </row>
    <row r="151" spans="1:21" ht="60" x14ac:dyDescent="0.25">
      <c r="A151" s="8" t="s">
        <v>483</v>
      </c>
      <c r="B151" s="8" t="s">
        <v>550</v>
      </c>
      <c r="C151" s="8" t="s">
        <v>551</v>
      </c>
      <c r="D151" s="8">
        <v>241120900</v>
      </c>
      <c r="E151" s="8" t="s">
        <v>1139</v>
      </c>
      <c r="F151" s="8" t="s">
        <v>1144</v>
      </c>
      <c r="G151" s="8" t="s">
        <v>1055</v>
      </c>
      <c r="H151" s="238" t="s">
        <v>1042</v>
      </c>
      <c r="I151" s="221">
        <v>1733254454</v>
      </c>
      <c r="J151" s="231"/>
      <c r="K151" s="115" t="s">
        <v>1140</v>
      </c>
      <c r="L151" s="231">
        <v>125</v>
      </c>
      <c r="M151" s="232">
        <v>125</v>
      </c>
      <c r="N151" s="231"/>
      <c r="O151" s="233">
        <v>102</v>
      </c>
      <c r="P151" s="231"/>
      <c r="Q151" s="115" t="s">
        <v>1141</v>
      </c>
      <c r="R151" s="113"/>
      <c r="S151" s="113"/>
      <c r="T151" s="113"/>
      <c r="U151" s="113"/>
    </row>
    <row r="152" spans="1:21" ht="60" x14ac:dyDescent="0.25">
      <c r="A152" s="8" t="s">
        <v>483</v>
      </c>
      <c r="B152" s="8" t="s">
        <v>550</v>
      </c>
      <c r="C152" s="8" t="s">
        <v>551</v>
      </c>
      <c r="D152" s="8">
        <v>241120900</v>
      </c>
      <c r="E152" s="8" t="s">
        <v>1139</v>
      </c>
      <c r="F152" s="8" t="s">
        <v>1144</v>
      </c>
      <c r="G152" s="8" t="s">
        <v>1057</v>
      </c>
      <c r="H152" s="238" t="s">
        <v>1042</v>
      </c>
      <c r="I152" s="221">
        <v>2102374322</v>
      </c>
      <c r="J152" s="231"/>
      <c r="K152" s="115" t="s">
        <v>1143</v>
      </c>
      <c r="L152" s="231">
        <v>125</v>
      </c>
      <c r="M152" s="232">
        <v>117</v>
      </c>
      <c r="N152" s="231"/>
      <c r="O152" s="233">
        <v>110</v>
      </c>
      <c r="P152" s="231"/>
      <c r="Q152" s="235"/>
      <c r="R152" s="113"/>
      <c r="S152" s="113"/>
      <c r="T152" s="113"/>
      <c r="U152" s="113"/>
    </row>
    <row r="153" spans="1:21" ht="75" x14ac:dyDescent="0.25">
      <c r="A153" s="8" t="s">
        <v>483</v>
      </c>
      <c r="B153" s="8" t="s">
        <v>550</v>
      </c>
      <c r="C153" s="8" t="s">
        <v>551</v>
      </c>
      <c r="D153" s="8">
        <v>241120900</v>
      </c>
      <c r="E153" s="8" t="s">
        <v>1139</v>
      </c>
      <c r="F153" s="114">
        <v>2012050000134</v>
      </c>
      <c r="G153" s="8" t="s">
        <v>1059</v>
      </c>
      <c r="H153" s="238" t="s">
        <v>1060</v>
      </c>
      <c r="I153" s="221">
        <v>-30000</v>
      </c>
      <c r="J153" s="231"/>
      <c r="K153" s="115" t="s">
        <v>1140</v>
      </c>
      <c r="L153" s="231">
        <v>125</v>
      </c>
      <c r="M153" s="232">
        <v>125</v>
      </c>
      <c r="N153" s="231"/>
      <c r="O153" s="233">
        <v>102</v>
      </c>
      <c r="P153" s="231"/>
      <c r="Q153" s="115" t="s">
        <v>1141</v>
      </c>
      <c r="R153" s="113"/>
      <c r="S153" s="113"/>
      <c r="T153" s="113"/>
      <c r="U153" s="113"/>
    </row>
    <row r="154" spans="1:21" ht="75" x14ac:dyDescent="0.25">
      <c r="A154" s="8" t="s">
        <v>483</v>
      </c>
      <c r="B154" s="8" t="s">
        <v>550</v>
      </c>
      <c r="C154" s="8" t="s">
        <v>551</v>
      </c>
      <c r="D154" s="8">
        <v>241120900</v>
      </c>
      <c r="E154" s="8" t="s">
        <v>1139</v>
      </c>
      <c r="F154" s="114">
        <v>2012050000134</v>
      </c>
      <c r="G154" s="8" t="s">
        <v>1064</v>
      </c>
      <c r="H154" s="238" t="s">
        <v>1060</v>
      </c>
      <c r="I154" s="221">
        <v>1463000000</v>
      </c>
      <c r="J154" s="231"/>
      <c r="K154" s="115" t="s">
        <v>1143</v>
      </c>
      <c r="L154" s="231">
        <v>125</v>
      </c>
      <c r="M154" s="232">
        <v>117</v>
      </c>
      <c r="N154" s="231"/>
      <c r="O154" s="233">
        <v>110</v>
      </c>
      <c r="P154" s="231"/>
      <c r="Q154" s="235"/>
      <c r="R154" s="113"/>
      <c r="S154" s="113"/>
      <c r="T154" s="113"/>
      <c r="U154" s="113"/>
    </row>
    <row r="155" spans="1:21" ht="75" x14ac:dyDescent="0.25">
      <c r="A155" s="8" t="s">
        <v>483</v>
      </c>
      <c r="B155" s="8" t="s">
        <v>550</v>
      </c>
      <c r="C155" s="8" t="s">
        <v>551</v>
      </c>
      <c r="D155" s="8">
        <v>241120900</v>
      </c>
      <c r="E155" s="8" t="s">
        <v>1139</v>
      </c>
      <c r="F155" s="114">
        <v>2012050000134</v>
      </c>
      <c r="G155" s="8" t="s">
        <v>1059</v>
      </c>
      <c r="H155" s="238" t="s">
        <v>1060</v>
      </c>
      <c r="I155" s="221">
        <v>-30000</v>
      </c>
      <c r="J155" s="231"/>
      <c r="K155" s="115" t="s">
        <v>1143</v>
      </c>
      <c r="L155" s="231">
        <v>125</v>
      </c>
      <c r="M155" s="232">
        <v>117</v>
      </c>
      <c r="N155" s="231"/>
      <c r="O155" s="233">
        <v>110</v>
      </c>
      <c r="P155" s="231"/>
      <c r="Q155" s="235"/>
      <c r="R155" s="113"/>
      <c r="S155" s="113"/>
      <c r="T155" s="113"/>
      <c r="U155" s="113"/>
    </row>
    <row r="156" spans="1:21" ht="75" x14ac:dyDescent="0.25">
      <c r="A156" s="8" t="s">
        <v>483</v>
      </c>
      <c r="B156" s="8" t="s">
        <v>550</v>
      </c>
      <c r="C156" s="8" t="s">
        <v>551</v>
      </c>
      <c r="D156" s="8">
        <v>241120900</v>
      </c>
      <c r="E156" s="8" t="s">
        <v>1139</v>
      </c>
      <c r="F156" s="114">
        <v>2012050000134</v>
      </c>
      <c r="G156" s="8" t="s">
        <v>1064</v>
      </c>
      <c r="H156" s="238" t="s">
        <v>1060</v>
      </c>
      <c r="I156" s="221">
        <v>1463000000</v>
      </c>
      <c r="J156" s="231"/>
      <c r="K156" s="115" t="s">
        <v>1140</v>
      </c>
      <c r="L156" s="231">
        <v>125</v>
      </c>
      <c r="M156" s="232">
        <v>125</v>
      </c>
      <c r="N156" s="231"/>
      <c r="O156" s="233">
        <v>102</v>
      </c>
      <c r="P156" s="231"/>
      <c r="Q156" s="115" t="s">
        <v>1141</v>
      </c>
      <c r="R156" s="113"/>
      <c r="S156" s="113"/>
      <c r="T156" s="113"/>
      <c r="U156" s="113"/>
    </row>
    <row r="157" spans="1:21" ht="75" x14ac:dyDescent="0.25">
      <c r="A157" s="8" t="s">
        <v>483</v>
      </c>
      <c r="B157" s="8" t="s">
        <v>550</v>
      </c>
      <c r="C157" s="8" t="s">
        <v>551</v>
      </c>
      <c r="D157" s="8">
        <v>241120900</v>
      </c>
      <c r="E157" s="8" t="s">
        <v>1139</v>
      </c>
      <c r="F157" s="114">
        <v>2008050000483</v>
      </c>
      <c r="G157" s="8" t="s">
        <v>1066</v>
      </c>
      <c r="H157" s="8" t="s">
        <v>1067</v>
      </c>
      <c r="I157" s="221">
        <v>0</v>
      </c>
      <c r="J157" s="231"/>
      <c r="K157" s="115" t="s">
        <v>1143</v>
      </c>
      <c r="L157" s="231">
        <v>125</v>
      </c>
      <c r="M157" s="232">
        <v>117</v>
      </c>
      <c r="N157" s="231"/>
      <c r="O157" s="233">
        <v>110</v>
      </c>
      <c r="P157" s="231"/>
      <c r="Q157" s="235"/>
      <c r="R157" s="113"/>
      <c r="S157" s="113"/>
      <c r="T157" s="113"/>
      <c r="U157" s="113"/>
    </row>
    <row r="158" spans="1:21" ht="75" x14ac:dyDescent="0.25">
      <c r="A158" s="8" t="s">
        <v>483</v>
      </c>
      <c r="B158" s="8" t="s">
        <v>550</v>
      </c>
      <c r="C158" s="8" t="s">
        <v>551</v>
      </c>
      <c r="D158" s="8">
        <v>241120900</v>
      </c>
      <c r="E158" s="8" t="s">
        <v>1139</v>
      </c>
      <c r="F158" s="114">
        <v>2008050000483</v>
      </c>
      <c r="G158" s="8" t="s">
        <v>1073</v>
      </c>
      <c r="H158" s="8" t="s">
        <v>1067</v>
      </c>
      <c r="I158" s="221">
        <v>1302000000</v>
      </c>
      <c r="J158" s="231"/>
      <c r="K158" s="115" t="s">
        <v>1140</v>
      </c>
      <c r="L158" s="231">
        <v>125</v>
      </c>
      <c r="M158" s="232">
        <v>125</v>
      </c>
      <c r="N158" s="231"/>
      <c r="O158" s="233">
        <v>102</v>
      </c>
      <c r="P158" s="231"/>
      <c r="Q158" s="115" t="s">
        <v>1141</v>
      </c>
      <c r="R158" s="113"/>
      <c r="S158" s="113"/>
      <c r="T158" s="113"/>
      <c r="U158" s="113"/>
    </row>
    <row r="159" spans="1:21" ht="75" x14ac:dyDescent="0.25">
      <c r="A159" s="8" t="s">
        <v>483</v>
      </c>
      <c r="B159" s="8" t="s">
        <v>550</v>
      </c>
      <c r="C159" s="8" t="s">
        <v>551</v>
      </c>
      <c r="D159" s="8">
        <v>241120900</v>
      </c>
      <c r="E159" s="8" t="s">
        <v>1139</v>
      </c>
      <c r="F159" s="114">
        <v>2008050000483</v>
      </c>
      <c r="G159" s="8" t="s">
        <v>1075</v>
      </c>
      <c r="H159" s="8" t="s">
        <v>1067</v>
      </c>
      <c r="I159" s="221">
        <v>27662000</v>
      </c>
      <c r="J159" s="231"/>
      <c r="K159" s="115" t="s">
        <v>1143</v>
      </c>
      <c r="L159" s="231">
        <v>125</v>
      </c>
      <c r="M159" s="232">
        <v>117</v>
      </c>
      <c r="N159" s="231"/>
      <c r="O159" s="233">
        <v>110</v>
      </c>
      <c r="P159" s="231"/>
      <c r="Q159" s="239"/>
      <c r="R159" s="113"/>
      <c r="S159" s="113"/>
      <c r="T159" s="113"/>
      <c r="U159" s="113"/>
    </row>
    <row r="160" spans="1:21" ht="105" x14ac:dyDescent="0.25">
      <c r="A160" s="8" t="s">
        <v>483</v>
      </c>
      <c r="B160" s="8" t="s">
        <v>550</v>
      </c>
      <c r="C160" s="8" t="s">
        <v>551</v>
      </c>
      <c r="D160" s="8">
        <v>241120900</v>
      </c>
      <c r="E160" s="8" t="s">
        <v>1139</v>
      </c>
      <c r="F160" s="114">
        <v>2012050000280</v>
      </c>
      <c r="G160" s="8" t="s">
        <v>1066</v>
      </c>
      <c r="H160" s="238" t="s">
        <v>1077</v>
      </c>
      <c r="I160" s="221">
        <v>0</v>
      </c>
      <c r="J160" s="231"/>
      <c r="K160" s="115" t="s">
        <v>1140</v>
      </c>
      <c r="L160" s="231">
        <v>125</v>
      </c>
      <c r="M160" s="232">
        <v>125</v>
      </c>
      <c r="N160" s="231"/>
      <c r="O160" s="233">
        <v>102</v>
      </c>
      <c r="P160" s="231"/>
      <c r="Q160" s="115" t="s">
        <v>1141</v>
      </c>
      <c r="R160" s="113"/>
      <c r="S160" s="113"/>
      <c r="T160" s="113"/>
      <c r="U160" s="113"/>
    </row>
    <row r="161" spans="1:21" ht="105" x14ac:dyDescent="0.25">
      <c r="A161" s="8" t="s">
        <v>483</v>
      </c>
      <c r="B161" s="8" t="s">
        <v>550</v>
      </c>
      <c r="C161" s="8" t="s">
        <v>551</v>
      </c>
      <c r="D161" s="8">
        <v>241120900</v>
      </c>
      <c r="E161" s="8" t="s">
        <v>1139</v>
      </c>
      <c r="F161" s="114">
        <v>2012050000280</v>
      </c>
      <c r="G161" s="8" t="s">
        <v>1075</v>
      </c>
      <c r="H161" s="238" t="s">
        <v>1077</v>
      </c>
      <c r="I161" s="221">
        <v>0</v>
      </c>
      <c r="J161" s="231"/>
      <c r="K161" s="115" t="s">
        <v>1140</v>
      </c>
      <c r="L161" s="231">
        <v>125</v>
      </c>
      <c r="M161" s="232">
        <v>125</v>
      </c>
      <c r="N161" s="231"/>
      <c r="O161" s="233">
        <v>102</v>
      </c>
      <c r="P161" s="231"/>
      <c r="Q161" s="115" t="s">
        <v>1141</v>
      </c>
      <c r="R161" s="113"/>
      <c r="S161" s="113"/>
      <c r="T161" s="113"/>
      <c r="U161" s="113"/>
    </row>
  </sheetData>
  <sheetProtection algorithmName="SHA-512" hashValue="tUSxPmTHSTQ8x0mV6R2lgYtVTr+9ve2PBlfUxZzC5MJTXbfVPnjB0gw8+pUMAnu0/+C0uMWdouFBoQE4ScQjYQ==" saltValue="e1uY0W2DDn6/bbEy6ftPIg==" spinCount="100000" sheet="1" objects="1" scenarios="1" insertRows="0"/>
  <autoFilter ref="B7:Q16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500"/>
  <sheetViews>
    <sheetView showZeros="0" topLeftCell="AB339" zoomScaleNormal="100" workbookViewId="0">
      <selection activeCell="AQ349" sqref="AQ349"/>
    </sheetView>
  </sheetViews>
  <sheetFormatPr baseColWidth="10" defaultRowHeight="15" x14ac:dyDescent="0.25"/>
  <cols>
    <col min="1" max="1" width="17.28515625" style="1" customWidth="1"/>
    <col min="2" max="2" width="13.140625" style="1" customWidth="1"/>
    <col min="3" max="3" width="18.7109375" style="1" customWidth="1"/>
    <col min="4" max="4" width="13" style="1" customWidth="1"/>
    <col min="5" max="5" width="12" style="22" customWidth="1"/>
    <col min="6" max="6" width="16.7109375" style="1" customWidth="1"/>
    <col min="7" max="7" width="24.5703125" style="1" customWidth="1"/>
    <col min="8" max="8" width="14.140625" style="1" customWidth="1"/>
    <col min="9" max="9" width="17.85546875"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4.5703125" style="1" customWidth="1"/>
    <col min="20" max="20" width="21.140625" style="1" customWidth="1"/>
    <col min="21" max="21" width="13.7109375" style="1" customWidth="1"/>
    <col min="22" max="22" width="11.42578125" style="1"/>
    <col min="23" max="23" width="12.7109375" style="1" customWidth="1"/>
    <col min="24" max="24" width="13.140625" style="1" customWidth="1"/>
    <col min="25" max="25" width="11.7109375" style="1" customWidth="1"/>
    <col min="26" max="29" width="11.42578125" style="1"/>
    <col min="30" max="30" width="17.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60" width="11.42578125" style="22"/>
    <col min="61" max="16384" width="11.42578125" style="1"/>
  </cols>
  <sheetData>
    <row r="1" spans="1:60" x14ac:dyDescent="0.25">
      <c r="A1" s="717" t="s">
        <v>0</v>
      </c>
      <c r="B1" s="717"/>
      <c r="C1" s="717"/>
      <c r="D1" s="717"/>
      <c r="E1" s="717"/>
      <c r="F1" s="717"/>
      <c r="G1" s="717"/>
      <c r="H1" s="717"/>
      <c r="I1" s="717"/>
      <c r="J1" s="717"/>
      <c r="K1" s="717"/>
      <c r="L1" s="717"/>
      <c r="M1" s="717"/>
      <c r="N1" s="717"/>
      <c r="O1" s="717"/>
      <c r="P1" s="717"/>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row>
    <row r="2" spans="1:60" x14ac:dyDescent="0.25">
      <c r="A2" s="717" t="s">
        <v>1</v>
      </c>
      <c r="B2" s="717"/>
      <c r="C2" s="717"/>
      <c r="D2" s="717"/>
      <c r="E2" s="717"/>
      <c r="F2" s="717"/>
      <c r="G2" s="717"/>
      <c r="H2" s="717"/>
      <c r="I2" s="717"/>
      <c r="J2" s="717"/>
      <c r="K2" s="717"/>
      <c r="L2" s="717"/>
      <c r="M2" s="717"/>
      <c r="N2" s="717"/>
      <c r="O2" s="717"/>
      <c r="P2" s="717"/>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row>
    <row r="3" spans="1:60" x14ac:dyDescent="0.25">
      <c r="A3" s="717" t="s">
        <v>111</v>
      </c>
      <c r="B3" s="717"/>
      <c r="C3" s="717"/>
      <c r="D3" s="717"/>
      <c r="E3" s="717"/>
      <c r="F3" s="717"/>
      <c r="G3" s="717"/>
      <c r="H3" s="717"/>
      <c r="I3" s="717"/>
      <c r="J3" s="717"/>
      <c r="K3" s="717"/>
      <c r="L3" s="717"/>
      <c r="M3" s="717"/>
      <c r="N3" s="717"/>
      <c r="O3" s="717"/>
      <c r="P3" s="717"/>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60"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60" x14ac:dyDescent="0.25">
      <c r="A5" s="712" t="s">
        <v>4</v>
      </c>
      <c r="B5" s="712"/>
      <c r="C5" s="175" t="s">
        <v>514</v>
      </c>
      <c r="D5" s="175"/>
      <c r="E5" s="176"/>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60" x14ac:dyDescent="0.25">
      <c r="A6" s="168"/>
      <c r="B6" s="168"/>
      <c r="C6" s="168"/>
      <c r="D6" s="168"/>
      <c r="E6" s="177"/>
      <c r="F6" s="168"/>
      <c r="G6" s="168"/>
      <c r="H6" s="168"/>
      <c r="I6" s="241">
        <f>I134-H134</f>
        <v>8285000</v>
      </c>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60" s="23" customFormat="1" ht="14.25" x14ac:dyDescent="0.2">
      <c r="A7" s="770" t="s">
        <v>6</v>
      </c>
      <c r="B7" s="770" t="s">
        <v>7</v>
      </c>
      <c r="C7" s="770" t="s">
        <v>8</v>
      </c>
      <c r="D7" s="770" t="s">
        <v>9</v>
      </c>
      <c r="E7" s="770" t="s">
        <v>11</v>
      </c>
      <c r="F7" s="770" t="s">
        <v>12</v>
      </c>
      <c r="G7" s="770" t="s">
        <v>13</v>
      </c>
      <c r="H7" s="770" t="s">
        <v>112</v>
      </c>
      <c r="I7" s="776" t="s">
        <v>113</v>
      </c>
      <c r="J7" s="776" t="s">
        <v>114</v>
      </c>
      <c r="K7" s="770" t="s">
        <v>115</v>
      </c>
      <c r="L7" s="776" t="s">
        <v>116</v>
      </c>
      <c r="M7" s="776" t="s">
        <v>117</v>
      </c>
      <c r="N7" s="770" t="s">
        <v>118</v>
      </c>
      <c r="O7" s="776" t="s">
        <v>119</v>
      </c>
      <c r="P7" s="776" t="s">
        <v>120</v>
      </c>
      <c r="Q7" s="770" t="s">
        <v>121</v>
      </c>
      <c r="R7" s="770" t="s">
        <v>122</v>
      </c>
      <c r="S7" s="770" t="s">
        <v>123</v>
      </c>
      <c r="T7" s="650" t="s">
        <v>124</v>
      </c>
      <c r="U7" s="651"/>
      <c r="V7" s="651"/>
      <c r="W7" s="651"/>
      <c r="X7" s="651"/>
      <c r="Y7" s="651"/>
      <c r="Z7" s="651"/>
      <c r="AA7" s="651"/>
      <c r="AB7" s="651"/>
      <c r="AC7" s="651"/>
      <c r="AD7" s="771" t="s">
        <v>22</v>
      </c>
      <c r="AE7" s="773" t="s">
        <v>125</v>
      </c>
      <c r="AF7" s="774"/>
      <c r="AG7" s="774"/>
      <c r="AH7" s="774"/>
      <c r="AI7" s="774"/>
      <c r="AJ7" s="774"/>
      <c r="AK7" s="774"/>
      <c r="AL7" s="774"/>
      <c r="AM7" s="774"/>
      <c r="AN7" s="774"/>
      <c r="AO7" s="774"/>
      <c r="AP7" s="775"/>
      <c r="AQ7" s="240"/>
      <c r="AR7" s="240"/>
      <c r="AS7" s="240"/>
      <c r="AT7" s="240"/>
      <c r="AU7" s="240"/>
      <c r="AV7" s="240"/>
      <c r="AW7" s="240"/>
      <c r="AX7" s="240"/>
      <c r="AY7" s="240"/>
      <c r="AZ7" s="240"/>
      <c r="BA7" s="240"/>
      <c r="BB7" s="240"/>
      <c r="BC7" s="240"/>
      <c r="BD7" s="240"/>
      <c r="BE7" s="240"/>
      <c r="BF7" s="240"/>
      <c r="BG7" s="240"/>
      <c r="BH7" s="240"/>
    </row>
    <row r="8" spans="1:60" ht="49.5" customHeight="1" x14ac:dyDescent="0.25">
      <c r="A8" s="648"/>
      <c r="B8" s="648"/>
      <c r="C8" s="648"/>
      <c r="D8" s="648"/>
      <c r="E8" s="648"/>
      <c r="F8" s="648"/>
      <c r="G8" s="648"/>
      <c r="H8" s="648"/>
      <c r="I8" s="658"/>
      <c r="J8" s="658"/>
      <c r="K8" s="648"/>
      <c r="L8" s="658"/>
      <c r="M8" s="658"/>
      <c r="N8" s="648"/>
      <c r="O8" s="658"/>
      <c r="P8" s="658"/>
      <c r="Q8" s="648"/>
      <c r="R8" s="648"/>
      <c r="S8" s="649"/>
      <c r="T8" s="102" t="s">
        <v>126</v>
      </c>
      <c r="U8" s="102" t="s">
        <v>127</v>
      </c>
      <c r="V8" s="102" t="s">
        <v>128</v>
      </c>
      <c r="W8" s="242" t="s">
        <v>129</v>
      </c>
      <c r="X8" s="242" t="s">
        <v>130</v>
      </c>
      <c r="Y8" s="242" t="s">
        <v>131</v>
      </c>
      <c r="Z8" s="242" t="s">
        <v>132</v>
      </c>
      <c r="AA8" s="103" t="s">
        <v>133</v>
      </c>
      <c r="AB8" s="242" t="s">
        <v>134</v>
      </c>
      <c r="AC8" s="242" t="s">
        <v>135</v>
      </c>
      <c r="AD8" s="772"/>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60" ht="84" x14ac:dyDescent="0.25">
      <c r="A9" s="28" t="s">
        <v>483</v>
      </c>
      <c r="B9" s="28" t="s">
        <v>515</v>
      </c>
      <c r="C9" s="28" t="s">
        <v>516</v>
      </c>
      <c r="D9" s="28">
        <v>243510906</v>
      </c>
      <c r="E9" s="35">
        <v>12262001</v>
      </c>
      <c r="F9" s="29" t="s">
        <v>517</v>
      </c>
      <c r="G9" s="28" t="s">
        <v>518</v>
      </c>
      <c r="H9" s="30">
        <v>2771512000</v>
      </c>
      <c r="I9" s="39">
        <v>5705893551</v>
      </c>
      <c r="J9" s="32"/>
      <c r="K9" s="32">
        <v>0</v>
      </c>
      <c r="L9" s="32"/>
      <c r="M9" s="32"/>
      <c r="N9" s="30">
        <f>H9+K9</f>
        <v>2771512000</v>
      </c>
      <c r="O9" s="32">
        <f t="shared" ref="O9:P103" si="0">I9+L9</f>
        <v>5705893551</v>
      </c>
      <c r="P9" s="32">
        <f>J9+M9</f>
        <v>0</v>
      </c>
      <c r="Q9" s="32"/>
      <c r="R9" s="32"/>
      <c r="S9" s="32">
        <f>Q9+R9</f>
        <v>0</v>
      </c>
      <c r="T9" s="33" t="s">
        <v>519</v>
      </c>
      <c r="U9" s="33" t="s">
        <v>520</v>
      </c>
      <c r="V9" s="104">
        <v>125</v>
      </c>
      <c r="W9" s="35"/>
      <c r="X9" s="35"/>
      <c r="Y9" s="35">
        <v>125</v>
      </c>
      <c r="Z9" s="35"/>
      <c r="AA9" s="28">
        <v>150</v>
      </c>
      <c r="AB9" s="28">
        <v>75</v>
      </c>
      <c r="AC9" s="28"/>
      <c r="AD9" s="37"/>
      <c r="AE9" s="37">
        <v>0</v>
      </c>
      <c r="AF9" s="37">
        <v>0</v>
      </c>
      <c r="AG9" s="37" t="s">
        <v>192</v>
      </c>
      <c r="AH9" s="37" t="s">
        <v>192</v>
      </c>
      <c r="AI9" s="37" t="s">
        <v>192</v>
      </c>
      <c r="AJ9" s="37" t="s">
        <v>192</v>
      </c>
      <c r="AK9" s="37" t="s">
        <v>192</v>
      </c>
      <c r="AL9" s="37">
        <v>0</v>
      </c>
      <c r="AM9" s="37">
        <v>0</v>
      </c>
      <c r="AN9" s="37">
        <v>0</v>
      </c>
      <c r="AO9" s="37">
        <v>0</v>
      </c>
      <c r="AP9" s="37">
        <v>0</v>
      </c>
    </row>
    <row r="10" spans="1:60" ht="168" x14ac:dyDescent="0.25">
      <c r="A10" s="28"/>
      <c r="B10" s="28"/>
      <c r="C10" s="28"/>
      <c r="D10" s="28"/>
      <c r="E10" s="35"/>
      <c r="F10" s="29"/>
      <c r="G10" s="28"/>
      <c r="H10" s="30"/>
      <c r="I10" s="39"/>
      <c r="J10" s="32"/>
      <c r="K10" s="32"/>
      <c r="L10" s="32"/>
      <c r="M10" s="32"/>
      <c r="N10" s="30"/>
      <c r="O10" s="32"/>
      <c r="P10" s="32"/>
      <c r="Q10" s="32"/>
      <c r="R10" s="32"/>
      <c r="S10" s="32"/>
      <c r="T10" s="33" t="s">
        <v>521</v>
      </c>
      <c r="U10" s="33" t="s">
        <v>522</v>
      </c>
      <c r="V10" s="104">
        <v>9</v>
      </c>
      <c r="W10" s="35"/>
      <c r="X10" s="35"/>
      <c r="Y10" s="35">
        <v>5</v>
      </c>
      <c r="Z10" s="35"/>
      <c r="AA10" s="28">
        <v>150</v>
      </c>
      <c r="AB10" s="28">
        <v>75</v>
      </c>
      <c r="AC10" s="28"/>
      <c r="AD10" s="37"/>
      <c r="AE10" s="37"/>
      <c r="AF10" s="37"/>
      <c r="AG10" s="37" t="s">
        <v>192</v>
      </c>
      <c r="AH10" s="37" t="s">
        <v>192</v>
      </c>
      <c r="AI10" s="37" t="s">
        <v>192</v>
      </c>
      <c r="AJ10" s="37" t="s">
        <v>192</v>
      </c>
      <c r="AK10" s="37" t="s">
        <v>192</v>
      </c>
      <c r="AL10" s="37"/>
      <c r="AM10" s="37"/>
      <c r="AN10" s="37"/>
      <c r="AO10" s="37"/>
      <c r="AP10" s="37"/>
    </row>
    <row r="11" spans="1:60" ht="24" x14ac:dyDescent="0.25">
      <c r="A11" s="28"/>
      <c r="B11" s="28"/>
      <c r="C11" s="28"/>
      <c r="D11" s="28"/>
      <c r="E11" s="35"/>
      <c r="F11" s="29"/>
      <c r="G11" s="28"/>
      <c r="H11" s="30"/>
      <c r="I11" s="39"/>
      <c r="J11" s="32"/>
      <c r="K11" s="32"/>
      <c r="L11" s="32"/>
      <c r="M11" s="32"/>
      <c r="N11" s="30"/>
      <c r="O11" s="32"/>
      <c r="P11" s="32"/>
      <c r="Q11" s="32"/>
      <c r="R11" s="32"/>
      <c r="S11" s="32"/>
      <c r="T11" s="33" t="s">
        <v>523</v>
      </c>
      <c r="U11" s="33" t="s">
        <v>152</v>
      </c>
      <c r="V11" s="104">
        <v>1</v>
      </c>
      <c r="W11" s="35"/>
      <c r="X11" s="35"/>
      <c r="Y11" s="35">
        <v>1</v>
      </c>
      <c r="Z11" s="35"/>
      <c r="AA11" s="28">
        <v>150</v>
      </c>
      <c r="AB11" s="28">
        <v>75</v>
      </c>
      <c r="AC11" s="28"/>
      <c r="AD11" s="37"/>
      <c r="AE11" s="37"/>
      <c r="AF11" s="37"/>
      <c r="AG11" s="37" t="s">
        <v>192</v>
      </c>
      <c r="AH11" s="37" t="s">
        <v>192</v>
      </c>
      <c r="AI11" s="37" t="s">
        <v>192</v>
      </c>
      <c r="AJ11" s="37" t="s">
        <v>192</v>
      </c>
      <c r="AK11" s="37" t="s">
        <v>192</v>
      </c>
      <c r="AL11" s="37"/>
      <c r="AM11" s="37"/>
      <c r="AN11" s="37"/>
      <c r="AO11" s="37"/>
      <c r="AP11" s="37"/>
    </row>
    <row r="12" spans="1:60" ht="75" x14ac:dyDescent="0.25">
      <c r="A12" s="28">
        <v>0</v>
      </c>
      <c r="B12" s="28">
        <v>0</v>
      </c>
      <c r="C12" s="28">
        <v>0</v>
      </c>
      <c r="D12" s="28">
        <v>0</v>
      </c>
      <c r="E12" s="35">
        <v>0</v>
      </c>
      <c r="F12" s="29">
        <v>0</v>
      </c>
      <c r="G12" s="28">
        <v>0</v>
      </c>
      <c r="H12" s="30">
        <v>0</v>
      </c>
      <c r="I12" s="39"/>
      <c r="J12" s="39"/>
      <c r="K12" s="39"/>
      <c r="L12" s="39"/>
      <c r="M12" s="39"/>
      <c r="N12" s="30">
        <f t="shared" ref="N12:N103" si="1">H12+K12</f>
        <v>0</v>
      </c>
      <c r="O12" s="32">
        <f t="shared" si="0"/>
        <v>0</v>
      </c>
      <c r="P12" s="32">
        <f t="shared" si="0"/>
        <v>0</v>
      </c>
      <c r="Q12" s="32"/>
      <c r="R12" s="32"/>
      <c r="S12" s="32">
        <f t="shared" ref="S12:S103" si="2">Q12+R12</f>
        <v>0</v>
      </c>
      <c r="T12" s="33" t="s">
        <v>524</v>
      </c>
      <c r="U12" s="33" t="s">
        <v>525</v>
      </c>
      <c r="V12" s="33">
        <v>1440</v>
      </c>
      <c r="W12" s="36"/>
      <c r="X12" s="36"/>
      <c r="Y12" s="36"/>
      <c r="Z12" s="36"/>
      <c r="AA12" s="28"/>
      <c r="AB12" s="36"/>
      <c r="AC12" s="36"/>
      <c r="AD12" s="36" t="s">
        <v>526</v>
      </c>
      <c r="AE12" s="37">
        <v>0</v>
      </c>
      <c r="AF12" s="37"/>
      <c r="AG12" s="37"/>
      <c r="AH12" s="37"/>
      <c r="AI12" s="37"/>
      <c r="AJ12" s="37"/>
      <c r="AK12" s="37"/>
      <c r="AL12" s="37"/>
      <c r="AM12" s="37"/>
      <c r="AN12" s="37"/>
      <c r="AO12" s="37"/>
      <c r="AP12" s="37">
        <v>0</v>
      </c>
    </row>
    <row r="13" spans="1:60" ht="75" x14ac:dyDescent="0.25">
      <c r="A13" s="28">
        <v>0</v>
      </c>
      <c r="B13" s="28">
        <v>0</v>
      </c>
      <c r="C13" s="28">
        <v>0</v>
      </c>
      <c r="D13" s="28">
        <v>0</v>
      </c>
      <c r="E13" s="35">
        <v>0</v>
      </c>
      <c r="F13" s="29">
        <v>0</v>
      </c>
      <c r="G13" s="28">
        <v>0</v>
      </c>
      <c r="H13" s="30">
        <v>0</v>
      </c>
      <c r="I13" s="39"/>
      <c r="J13" s="39"/>
      <c r="K13" s="39"/>
      <c r="L13" s="39"/>
      <c r="M13" s="39"/>
      <c r="N13" s="30">
        <f t="shared" si="1"/>
        <v>0</v>
      </c>
      <c r="O13" s="32">
        <f t="shared" si="0"/>
        <v>0</v>
      </c>
      <c r="P13" s="32">
        <f t="shared" si="0"/>
        <v>0</v>
      </c>
      <c r="Q13" s="32"/>
      <c r="R13" s="32"/>
      <c r="S13" s="32">
        <f t="shared" si="2"/>
        <v>0</v>
      </c>
      <c r="T13" s="33" t="s">
        <v>527</v>
      </c>
      <c r="U13" s="33" t="s">
        <v>525</v>
      </c>
      <c r="V13" s="33">
        <v>1240</v>
      </c>
      <c r="W13" s="36"/>
      <c r="X13" s="36"/>
      <c r="Y13" s="36"/>
      <c r="Z13" s="36"/>
      <c r="AA13" s="28"/>
      <c r="AB13" s="36"/>
      <c r="AC13" s="36"/>
      <c r="AD13" s="36" t="s">
        <v>526</v>
      </c>
      <c r="AE13" s="37">
        <v>0</v>
      </c>
      <c r="AF13" s="37"/>
      <c r="AG13" s="37"/>
      <c r="AH13" s="37"/>
      <c r="AI13" s="37"/>
      <c r="AJ13" s="37"/>
      <c r="AK13" s="37"/>
      <c r="AL13" s="37"/>
      <c r="AM13" s="37"/>
      <c r="AN13" s="37"/>
      <c r="AO13" s="37"/>
      <c r="AP13" s="37">
        <v>0</v>
      </c>
    </row>
    <row r="14" spans="1:60" ht="69" customHeight="1" x14ac:dyDescent="0.25">
      <c r="A14" s="28">
        <v>0</v>
      </c>
      <c r="B14" s="28">
        <v>0</v>
      </c>
      <c r="C14" s="28">
        <v>0</v>
      </c>
      <c r="D14" s="28">
        <v>0</v>
      </c>
      <c r="E14" s="35">
        <v>0</v>
      </c>
      <c r="F14" s="29">
        <v>0</v>
      </c>
      <c r="G14" s="28">
        <v>0</v>
      </c>
      <c r="H14" s="30">
        <v>0</v>
      </c>
      <c r="I14" s="39"/>
      <c r="J14" s="39"/>
      <c r="K14" s="39"/>
      <c r="L14" s="39"/>
      <c r="M14" s="39"/>
      <c r="N14" s="30">
        <f t="shared" si="1"/>
        <v>0</v>
      </c>
      <c r="O14" s="32">
        <f t="shared" si="0"/>
        <v>0</v>
      </c>
      <c r="P14" s="32">
        <f t="shared" si="0"/>
        <v>0</v>
      </c>
      <c r="Q14" s="32"/>
      <c r="R14" s="32"/>
      <c r="S14" s="32">
        <f t="shared" si="2"/>
        <v>0</v>
      </c>
      <c r="T14" s="33" t="s">
        <v>528</v>
      </c>
      <c r="U14" s="33" t="s">
        <v>525</v>
      </c>
      <c r="V14" s="33">
        <v>125</v>
      </c>
      <c r="W14" s="36"/>
      <c r="X14" s="36"/>
      <c r="Y14" s="36"/>
      <c r="Z14" s="36"/>
      <c r="AA14" s="28"/>
      <c r="AB14" s="36"/>
      <c r="AC14" s="36"/>
      <c r="AD14" s="36" t="s">
        <v>529</v>
      </c>
      <c r="AE14" s="37">
        <v>0</v>
      </c>
      <c r="AF14" s="37"/>
      <c r="AG14" s="37"/>
      <c r="AH14" s="37"/>
      <c r="AI14" s="37"/>
      <c r="AJ14" s="37"/>
      <c r="AK14" s="37"/>
      <c r="AL14" s="37"/>
      <c r="AM14" s="37"/>
      <c r="AN14" s="37"/>
      <c r="AO14" s="37"/>
      <c r="AP14" s="37"/>
    </row>
    <row r="15" spans="1:60" ht="168" x14ac:dyDescent="0.25">
      <c r="A15" s="28">
        <v>0</v>
      </c>
      <c r="B15" s="28">
        <v>0</v>
      </c>
      <c r="C15" s="28">
        <v>0</v>
      </c>
      <c r="D15" s="28">
        <v>0</v>
      </c>
      <c r="E15" s="35">
        <v>0</v>
      </c>
      <c r="F15" s="29">
        <v>0</v>
      </c>
      <c r="G15" s="28">
        <v>0</v>
      </c>
      <c r="H15" s="30">
        <v>0</v>
      </c>
      <c r="I15" s="39"/>
      <c r="J15" s="39"/>
      <c r="K15" s="39"/>
      <c r="L15" s="39"/>
      <c r="M15" s="39"/>
      <c r="N15" s="30">
        <f t="shared" si="1"/>
        <v>0</v>
      </c>
      <c r="O15" s="32">
        <f t="shared" si="0"/>
        <v>0</v>
      </c>
      <c r="P15" s="32">
        <f t="shared" si="0"/>
        <v>0</v>
      </c>
      <c r="Q15" s="32"/>
      <c r="R15" s="32"/>
      <c r="S15" s="32">
        <f t="shared" si="2"/>
        <v>0</v>
      </c>
      <c r="T15" s="33" t="s">
        <v>530</v>
      </c>
      <c r="U15" s="33" t="s">
        <v>525</v>
      </c>
      <c r="V15" s="33">
        <v>123</v>
      </c>
      <c r="W15" s="36"/>
      <c r="X15" s="36"/>
      <c r="Y15" s="36"/>
      <c r="Z15" s="36"/>
      <c r="AA15" s="28"/>
      <c r="AB15" s="36"/>
      <c r="AC15" s="36"/>
      <c r="AD15" s="36" t="s">
        <v>529</v>
      </c>
      <c r="AE15" s="37">
        <v>0</v>
      </c>
      <c r="AF15" s="37"/>
      <c r="AG15" s="37"/>
      <c r="AH15" s="37"/>
      <c r="AI15" s="37"/>
      <c r="AJ15" s="37"/>
      <c r="AK15" s="37"/>
      <c r="AL15" s="37"/>
      <c r="AM15" s="37"/>
      <c r="AN15" s="37"/>
      <c r="AO15" s="37"/>
      <c r="AP15" s="37"/>
    </row>
    <row r="16" spans="1:60" ht="60" x14ac:dyDescent="0.25">
      <c r="A16" s="28" t="s">
        <v>483</v>
      </c>
      <c r="B16" s="28" t="s">
        <v>515</v>
      </c>
      <c r="C16" s="28" t="s">
        <v>516</v>
      </c>
      <c r="D16" s="28">
        <v>243510906</v>
      </c>
      <c r="E16" s="35">
        <v>12262002</v>
      </c>
      <c r="F16" s="29" t="s">
        <v>517</v>
      </c>
      <c r="G16" s="28" t="s">
        <v>518</v>
      </c>
      <c r="H16" s="30"/>
      <c r="I16" s="39">
        <v>51860000</v>
      </c>
      <c r="J16" s="39"/>
      <c r="K16" s="39"/>
      <c r="L16" s="39"/>
      <c r="M16" s="39"/>
      <c r="N16" s="30"/>
      <c r="O16" s="32"/>
      <c r="P16" s="32"/>
      <c r="Q16" s="32"/>
      <c r="R16" s="32"/>
      <c r="S16" s="32"/>
      <c r="T16" s="36"/>
      <c r="U16" s="33"/>
      <c r="V16" s="33"/>
      <c r="W16" s="36"/>
      <c r="X16" s="36"/>
      <c r="Y16" s="36"/>
      <c r="Z16" s="36"/>
      <c r="AA16" s="28"/>
      <c r="AB16" s="36"/>
      <c r="AC16" s="36"/>
      <c r="AD16" s="36"/>
      <c r="AE16" s="37"/>
      <c r="AF16" s="37"/>
      <c r="AG16" s="37"/>
      <c r="AH16" s="37"/>
      <c r="AI16" s="37"/>
      <c r="AJ16" s="37"/>
      <c r="AK16" s="37"/>
      <c r="AL16" s="37"/>
      <c r="AM16" s="37"/>
      <c r="AN16" s="37"/>
      <c r="AO16" s="37"/>
      <c r="AP16" s="37"/>
    </row>
    <row r="17" spans="1:42" ht="72" x14ac:dyDescent="0.25">
      <c r="A17" s="28" t="s">
        <v>483</v>
      </c>
      <c r="B17" s="28" t="s">
        <v>515</v>
      </c>
      <c r="C17" s="28" t="s">
        <v>516</v>
      </c>
      <c r="D17" s="28">
        <v>243510906</v>
      </c>
      <c r="E17" s="35">
        <v>12262090</v>
      </c>
      <c r="F17" s="29" t="s">
        <v>517</v>
      </c>
      <c r="G17" s="28" t="s">
        <v>531</v>
      </c>
      <c r="H17" s="30">
        <v>495752000</v>
      </c>
      <c r="I17" s="39">
        <v>712902000</v>
      </c>
      <c r="J17" s="39"/>
      <c r="K17" s="39"/>
      <c r="L17" s="39"/>
      <c r="M17" s="39"/>
      <c r="N17" s="30">
        <f t="shared" si="1"/>
        <v>495752000</v>
      </c>
      <c r="O17" s="32">
        <f t="shared" si="0"/>
        <v>712902000</v>
      </c>
      <c r="P17" s="32">
        <f t="shared" si="0"/>
        <v>0</v>
      </c>
      <c r="Q17" s="32">
        <v>197824390</v>
      </c>
      <c r="R17" s="32"/>
      <c r="S17" s="32">
        <f t="shared" si="2"/>
        <v>197824390</v>
      </c>
      <c r="T17" s="33" t="s">
        <v>532</v>
      </c>
      <c r="U17" s="36" t="s">
        <v>209</v>
      </c>
      <c r="V17" s="36">
        <v>9</v>
      </c>
      <c r="W17" s="36"/>
      <c r="X17" s="36"/>
      <c r="Y17" s="36">
        <v>9</v>
      </c>
      <c r="Z17" s="36"/>
      <c r="AA17" s="28">
        <v>365</v>
      </c>
      <c r="AB17" s="36">
        <v>180</v>
      </c>
      <c r="AC17" s="36"/>
      <c r="AD17" s="36"/>
      <c r="AE17" s="37" t="s">
        <v>192</v>
      </c>
      <c r="AF17" s="37" t="s">
        <v>192</v>
      </c>
      <c r="AG17" s="37" t="s">
        <v>192</v>
      </c>
      <c r="AH17" s="37" t="s">
        <v>192</v>
      </c>
      <c r="AI17" s="37" t="s">
        <v>192</v>
      </c>
      <c r="AJ17" s="37" t="s">
        <v>192</v>
      </c>
      <c r="AK17" s="37" t="s">
        <v>192</v>
      </c>
      <c r="AL17" s="37" t="s">
        <v>192</v>
      </c>
      <c r="AM17" s="37" t="s">
        <v>192</v>
      </c>
      <c r="AN17" s="37" t="s">
        <v>192</v>
      </c>
      <c r="AO17" s="37" t="s">
        <v>192</v>
      </c>
      <c r="AP17" s="37" t="s">
        <v>192</v>
      </c>
    </row>
    <row r="18" spans="1:42" ht="60" x14ac:dyDescent="0.25">
      <c r="A18" s="28" t="s">
        <v>483</v>
      </c>
      <c r="B18" s="28" t="s">
        <v>533</v>
      </c>
      <c r="C18" s="28" t="s">
        <v>534</v>
      </c>
      <c r="D18" s="28">
        <v>245410601</v>
      </c>
      <c r="E18" s="35">
        <v>18677090</v>
      </c>
      <c r="F18" s="29" t="s">
        <v>535</v>
      </c>
      <c r="G18" s="28" t="s">
        <v>536</v>
      </c>
      <c r="H18" s="30">
        <v>495930000</v>
      </c>
      <c r="I18" s="39">
        <v>495930000</v>
      </c>
      <c r="J18" s="39"/>
      <c r="K18" s="39"/>
      <c r="L18" s="39"/>
      <c r="M18" s="39"/>
      <c r="N18" s="30">
        <f t="shared" si="1"/>
        <v>495930000</v>
      </c>
      <c r="O18" s="32">
        <f>I18+L18</f>
        <v>495930000</v>
      </c>
      <c r="P18" s="32">
        <f t="shared" si="0"/>
        <v>0</v>
      </c>
      <c r="Q18" s="32">
        <v>136387351</v>
      </c>
      <c r="R18" s="32"/>
      <c r="S18" s="32">
        <f t="shared" si="2"/>
        <v>136387351</v>
      </c>
      <c r="T18" s="33" t="s">
        <v>537</v>
      </c>
      <c r="U18" s="36">
        <v>5</v>
      </c>
      <c r="V18" s="36">
        <v>0</v>
      </c>
      <c r="W18" s="36"/>
      <c r="X18" s="36"/>
      <c r="Y18" s="36">
        <v>5</v>
      </c>
      <c r="Z18" s="36"/>
      <c r="AA18" s="28">
        <v>365</v>
      </c>
      <c r="AB18" s="36">
        <v>182</v>
      </c>
      <c r="AC18" s="36"/>
      <c r="AD18" s="36"/>
      <c r="AE18" s="37" t="s">
        <v>192</v>
      </c>
      <c r="AF18" s="37" t="s">
        <v>192</v>
      </c>
      <c r="AG18" s="37" t="s">
        <v>192</v>
      </c>
      <c r="AH18" s="37" t="s">
        <v>192</v>
      </c>
      <c r="AI18" s="37" t="s">
        <v>192</v>
      </c>
      <c r="AJ18" s="37" t="s">
        <v>192</v>
      </c>
      <c r="AK18" s="37" t="s">
        <v>192</v>
      </c>
      <c r="AL18" s="37" t="s">
        <v>192</v>
      </c>
      <c r="AM18" s="37" t="s">
        <v>192</v>
      </c>
      <c r="AN18" s="37" t="s">
        <v>192</v>
      </c>
      <c r="AO18" s="37" t="s">
        <v>192</v>
      </c>
      <c r="AP18" s="37" t="s">
        <v>192</v>
      </c>
    </row>
    <row r="19" spans="1:42" ht="72" x14ac:dyDescent="0.25">
      <c r="A19" s="28" t="s">
        <v>483</v>
      </c>
      <c r="B19" s="28" t="s">
        <v>533</v>
      </c>
      <c r="C19" s="28" t="s">
        <v>534</v>
      </c>
      <c r="D19" s="28">
        <v>245410901</v>
      </c>
      <c r="E19" s="35">
        <v>18677001</v>
      </c>
      <c r="F19" s="29" t="s">
        <v>535</v>
      </c>
      <c r="G19" s="28" t="s">
        <v>538</v>
      </c>
      <c r="H19" s="30">
        <v>433000000</v>
      </c>
      <c r="I19" s="39">
        <v>433000000</v>
      </c>
      <c r="J19" s="39"/>
      <c r="K19" s="39"/>
      <c r="L19" s="39"/>
      <c r="M19" s="39"/>
      <c r="N19" s="30">
        <f t="shared" si="1"/>
        <v>433000000</v>
      </c>
      <c r="O19" s="32">
        <f t="shared" si="0"/>
        <v>433000000</v>
      </c>
      <c r="P19" s="32">
        <f t="shared" si="0"/>
        <v>0</v>
      </c>
      <c r="Q19" s="32">
        <v>12874657</v>
      </c>
      <c r="R19" s="32"/>
      <c r="S19" s="32">
        <f t="shared" si="2"/>
        <v>12874657</v>
      </c>
      <c r="T19" s="33" t="s">
        <v>539</v>
      </c>
      <c r="U19" s="33" t="s">
        <v>209</v>
      </c>
      <c r="V19" s="104">
        <v>8</v>
      </c>
      <c r="W19" s="36"/>
      <c r="X19" s="36"/>
      <c r="Y19" s="36">
        <v>0</v>
      </c>
      <c r="Z19" s="36"/>
      <c r="AA19" s="28">
        <v>335</v>
      </c>
      <c r="AB19" s="36">
        <v>167</v>
      </c>
      <c r="AC19" s="36"/>
      <c r="AD19" s="36"/>
      <c r="AE19" s="37">
        <v>0</v>
      </c>
      <c r="AF19" s="37" t="s">
        <v>192</v>
      </c>
      <c r="AG19" s="37" t="s">
        <v>192</v>
      </c>
      <c r="AH19" s="37" t="s">
        <v>192</v>
      </c>
      <c r="AI19" s="37" t="s">
        <v>192</v>
      </c>
      <c r="AJ19" s="37" t="s">
        <v>192</v>
      </c>
      <c r="AK19" s="37" t="s">
        <v>192</v>
      </c>
      <c r="AL19" s="37" t="s">
        <v>192</v>
      </c>
      <c r="AM19" s="37" t="s">
        <v>192</v>
      </c>
      <c r="AN19" s="37" t="s">
        <v>192</v>
      </c>
      <c r="AO19" s="37" t="s">
        <v>192</v>
      </c>
      <c r="AP19" s="37" t="s">
        <v>192</v>
      </c>
    </row>
    <row r="20" spans="1:42" ht="60" x14ac:dyDescent="0.25">
      <c r="A20" s="28" t="s">
        <v>483</v>
      </c>
      <c r="B20" s="28" t="s">
        <v>533</v>
      </c>
      <c r="C20" s="28" t="s">
        <v>534</v>
      </c>
      <c r="D20" s="28">
        <v>245410901</v>
      </c>
      <c r="E20" s="35">
        <v>18677002</v>
      </c>
      <c r="F20" s="29" t="s">
        <v>535</v>
      </c>
      <c r="G20" s="28" t="s">
        <v>540</v>
      </c>
      <c r="H20" s="30">
        <v>87000000</v>
      </c>
      <c r="I20" s="39">
        <v>964610154</v>
      </c>
      <c r="J20" s="39"/>
      <c r="K20" s="39"/>
      <c r="L20" s="39"/>
      <c r="M20" s="39"/>
      <c r="N20" s="30">
        <f t="shared" si="1"/>
        <v>87000000</v>
      </c>
      <c r="O20" s="32">
        <f>I20+L20</f>
        <v>964610154</v>
      </c>
      <c r="P20" s="32">
        <f t="shared" si="0"/>
        <v>0</v>
      </c>
      <c r="Q20" s="32">
        <v>69000000</v>
      </c>
      <c r="R20" s="32"/>
      <c r="S20" s="32">
        <f t="shared" si="2"/>
        <v>69000000</v>
      </c>
      <c r="T20" s="33" t="s">
        <v>541</v>
      </c>
      <c r="U20" s="33" t="s">
        <v>209</v>
      </c>
      <c r="V20" s="104">
        <v>17</v>
      </c>
      <c r="W20" s="36">
        <v>88</v>
      </c>
      <c r="X20" s="36"/>
      <c r="Y20" s="36">
        <v>103</v>
      </c>
      <c r="Z20" s="36"/>
      <c r="AA20" s="28">
        <v>275</v>
      </c>
      <c r="AB20" s="36">
        <v>137</v>
      </c>
      <c r="AC20" s="36"/>
      <c r="AD20" s="36"/>
      <c r="AE20" s="37">
        <v>0</v>
      </c>
      <c r="AF20" s="37">
        <v>0</v>
      </c>
      <c r="AG20" s="37">
        <v>0</v>
      </c>
      <c r="AH20" s="37" t="s">
        <v>192</v>
      </c>
      <c r="AI20" s="37" t="s">
        <v>192</v>
      </c>
      <c r="AJ20" s="37" t="s">
        <v>192</v>
      </c>
      <c r="AK20" s="37" t="s">
        <v>192</v>
      </c>
      <c r="AL20" s="37" t="s">
        <v>192</v>
      </c>
      <c r="AM20" s="37" t="s">
        <v>192</v>
      </c>
      <c r="AN20" s="37" t="s">
        <v>192</v>
      </c>
      <c r="AO20" s="37" t="s">
        <v>192</v>
      </c>
      <c r="AP20" s="37" t="s">
        <v>192</v>
      </c>
    </row>
    <row r="21" spans="1:42" ht="60" x14ac:dyDescent="0.25">
      <c r="A21" s="28" t="s">
        <v>483</v>
      </c>
      <c r="B21" s="28" t="s">
        <v>533</v>
      </c>
      <c r="C21" s="28" t="s">
        <v>534</v>
      </c>
      <c r="D21" s="28">
        <v>245410901</v>
      </c>
      <c r="E21" s="35">
        <v>18677003</v>
      </c>
      <c r="F21" s="29" t="s">
        <v>535</v>
      </c>
      <c r="G21" s="28" t="s">
        <v>540</v>
      </c>
      <c r="H21" s="30">
        <v>0</v>
      </c>
      <c r="I21" s="39">
        <v>53462000</v>
      </c>
      <c r="J21" s="39"/>
      <c r="K21" s="39"/>
      <c r="L21" s="39"/>
      <c r="M21" s="39"/>
      <c r="N21" s="30">
        <f t="shared" si="1"/>
        <v>0</v>
      </c>
      <c r="O21" s="32">
        <f t="shared" si="0"/>
        <v>53462000</v>
      </c>
      <c r="P21" s="32">
        <f t="shared" si="0"/>
        <v>0</v>
      </c>
      <c r="Q21" s="32">
        <v>0</v>
      </c>
      <c r="R21" s="32"/>
      <c r="S21" s="32">
        <f t="shared" si="2"/>
        <v>0</v>
      </c>
      <c r="T21" s="33" t="s">
        <v>542</v>
      </c>
      <c r="U21" s="33" t="s">
        <v>209</v>
      </c>
      <c r="V21" s="104">
        <v>25</v>
      </c>
      <c r="W21" s="36">
        <v>56</v>
      </c>
      <c r="X21" s="36"/>
      <c r="Y21" s="36">
        <v>0</v>
      </c>
      <c r="Z21" s="36"/>
      <c r="AA21" s="28">
        <v>335</v>
      </c>
      <c r="AB21" s="36">
        <v>167</v>
      </c>
      <c r="AC21" s="36"/>
      <c r="AD21" s="36"/>
      <c r="AE21" s="37">
        <v>0</v>
      </c>
      <c r="AF21" s="37" t="s">
        <v>192</v>
      </c>
      <c r="AG21" s="37" t="s">
        <v>192</v>
      </c>
      <c r="AH21" s="37" t="s">
        <v>192</v>
      </c>
      <c r="AI21" s="37" t="s">
        <v>192</v>
      </c>
      <c r="AJ21" s="37" t="s">
        <v>192</v>
      </c>
      <c r="AK21" s="37" t="s">
        <v>192</v>
      </c>
      <c r="AL21" s="37" t="s">
        <v>192</v>
      </c>
      <c r="AM21" s="37" t="s">
        <v>192</v>
      </c>
      <c r="AN21" s="37" t="s">
        <v>192</v>
      </c>
      <c r="AO21" s="37" t="s">
        <v>192</v>
      </c>
      <c r="AP21" s="37" t="s">
        <v>192</v>
      </c>
    </row>
    <row r="22" spans="1:42" ht="72" x14ac:dyDescent="0.25">
      <c r="A22" s="28">
        <v>0</v>
      </c>
      <c r="B22" s="28">
        <v>0</v>
      </c>
      <c r="C22" s="28">
        <v>0</v>
      </c>
      <c r="D22" s="28">
        <v>0</v>
      </c>
      <c r="E22" s="35">
        <v>0</v>
      </c>
      <c r="F22" s="29">
        <v>0</v>
      </c>
      <c r="G22" s="28">
        <v>0</v>
      </c>
      <c r="H22" s="30">
        <v>0</v>
      </c>
      <c r="I22" s="39"/>
      <c r="J22" s="39"/>
      <c r="K22" s="39"/>
      <c r="L22" s="39"/>
      <c r="M22" s="39"/>
      <c r="N22" s="30">
        <f t="shared" si="1"/>
        <v>0</v>
      </c>
      <c r="O22" s="32">
        <f t="shared" si="0"/>
        <v>0</v>
      </c>
      <c r="P22" s="32">
        <f t="shared" si="0"/>
        <v>0</v>
      </c>
      <c r="Q22" s="32"/>
      <c r="R22" s="32"/>
      <c r="S22" s="32">
        <f t="shared" si="2"/>
        <v>0</v>
      </c>
      <c r="T22" s="33" t="s">
        <v>543</v>
      </c>
      <c r="U22" s="33" t="s">
        <v>209</v>
      </c>
      <c r="V22" s="104">
        <v>37</v>
      </c>
      <c r="W22" s="36">
        <v>125</v>
      </c>
      <c r="X22" s="36"/>
      <c r="Y22" s="36">
        <v>84</v>
      </c>
      <c r="Z22" s="36"/>
      <c r="AA22" s="28">
        <v>275</v>
      </c>
      <c r="AB22" s="36">
        <v>137</v>
      </c>
      <c r="AC22" s="36"/>
      <c r="AD22" s="36"/>
      <c r="AE22" s="37">
        <v>0</v>
      </c>
      <c r="AF22" s="37">
        <v>0</v>
      </c>
      <c r="AG22" s="37">
        <v>0</v>
      </c>
      <c r="AH22" s="37" t="s">
        <v>192</v>
      </c>
      <c r="AI22" s="37" t="s">
        <v>192</v>
      </c>
      <c r="AJ22" s="37" t="s">
        <v>192</v>
      </c>
      <c r="AK22" s="37" t="s">
        <v>192</v>
      </c>
      <c r="AL22" s="37" t="s">
        <v>192</v>
      </c>
      <c r="AM22" s="37" t="s">
        <v>192</v>
      </c>
      <c r="AN22" s="37" t="s">
        <v>192</v>
      </c>
      <c r="AO22" s="37" t="s">
        <v>192</v>
      </c>
      <c r="AP22" s="37" t="s">
        <v>192</v>
      </c>
    </row>
    <row r="23" spans="1:42" ht="24" x14ac:dyDescent="0.25">
      <c r="A23" s="28"/>
      <c r="B23" s="28"/>
      <c r="C23" s="28"/>
      <c r="D23" s="28"/>
      <c r="E23" s="35"/>
      <c r="F23" s="29"/>
      <c r="G23" s="28"/>
      <c r="H23" s="30"/>
      <c r="I23" s="39"/>
      <c r="J23" s="39"/>
      <c r="K23" s="39"/>
      <c r="L23" s="39"/>
      <c r="M23" s="39"/>
      <c r="N23" s="30"/>
      <c r="O23" s="32"/>
      <c r="P23" s="32"/>
      <c r="Q23" s="32"/>
      <c r="R23" s="32"/>
      <c r="S23" s="32"/>
      <c r="T23" s="33" t="s">
        <v>544</v>
      </c>
      <c r="U23" s="33" t="s">
        <v>209</v>
      </c>
      <c r="V23" s="104">
        <v>215</v>
      </c>
      <c r="W23" s="36"/>
      <c r="X23" s="36"/>
      <c r="Y23" s="36">
        <v>0</v>
      </c>
      <c r="Z23" s="36"/>
      <c r="AA23" s="28"/>
      <c r="AB23" s="36"/>
      <c r="AC23" s="36"/>
      <c r="AD23" s="36"/>
      <c r="AE23" s="37"/>
      <c r="AF23" s="37"/>
      <c r="AG23" s="37"/>
      <c r="AH23" s="37"/>
      <c r="AI23" s="37"/>
      <c r="AJ23" s="37"/>
      <c r="AK23" s="37"/>
      <c r="AL23" s="37"/>
      <c r="AM23" s="37"/>
      <c r="AN23" s="37"/>
      <c r="AO23" s="37"/>
      <c r="AP23" s="37"/>
    </row>
    <row r="24" spans="1:42" ht="36" x14ac:dyDescent="0.25">
      <c r="A24" s="28"/>
      <c r="B24" s="28"/>
      <c r="C24" s="28"/>
      <c r="D24" s="28"/>
      <c r="E24" s="35"/>
      <c r="F24" s="29"/>
      <c r="G24" s="28"/>
      <c r="H24" s="30"/>
      <c r="I24" s="39"/>
      <c r="J24" s="39"/>
      <c r="K24" s="39"/>
      <c r="L24" s="39"/>
      <c r="M24" s="39"/>
      <c r="N24" s="30"/>
      <c r="O24" s="32"/>
      <c r="P24" s="32"/>
      <c r="Q24" s="32"/>
      <c r="R24" s="32"/>
      <c r="S24" s="32"/>
      <c r="T24" s="33" t="s">
        <v>545</v>
      </c>
      <c r="U24" s="33" t="s">
        <v>209</v>
      </c>
      <c r="V24" s="104">
        <v>128</v>
      </c>
      <c r="W24" s="36"/>
      <c r="X24" s="36"/>
      <c r="Y24" s="36">
        <v>0</v>
      </c>
      <c r="Z24" s="36"/>
      <c r="AA24" s="28"/>
      <c r="AB24" s="36"/>
      <c r="AC24" s="36"/>
      <c r="AD24" s="36"/>
      <c r="AE24" s="37"/>
      <c r="AF24" s="37"/>
      <c r="AG24" s="37"/>
      <c r="AH24" s="37"/>
      <c r="AI24" s="37"/>
      <c r="AJ24" s="37"/>
      <c r="AK24" s="37"/>
      <c r="AL24" s="37"/>
      <c r="AM24" s="37"/>
      <c r="AN24" s="37"/>
      <c r="AO24" s="37"/>
      <c r="AP24" s="37"/>
    </row>
    <row r="25" spans="1:42" ht="72" x14ac:dyDescent="0.25">
      <c r="A25" s="28"/>
      <c r="B25" s="28"/>
      <c r="C25" s="28"/>
      <c r="D25" s="28"/>
      <c r="E25" s="35"/>
      <c r="F25" s="29"/>
      <c r="G25" s="28"/>
      <c r="H25" s="30"/>
      <c r="I25" s="39"/>
      <c r="J25" s="39"/>
      <c r="K25" s="39"/>
      <c r="L25" s="39"/>
      <c r="M25" s="39"/>
      <c r="N25" s="30"/>
      <c r="O25" s="32"/>
      <c r="P25" s="32"/>
      <c r="Q25" s="32"/>
      <c r="R25" s="32"/>
      <c r="S25" s="32"/>
      <c r="T25" s="33" t="s">
        <v>546</v>
      </c>
      <c r="U25" s="33" t="s">
        <v>209</v>
      </c>
      <c r="V25" s="104">
        <v>12</v>
      </c>
      <c r="W25" s="36"/>
      <c r="X25" s="36"/>
      <c r="Y25" s="36">
        <v>0</v>
      </c>
      <c r="Z25" s="36"/>
      <c r="AA25" s="28"/>
      <c r="AB25" s="36"/>
      <c r="AC25" s="36"/>
      <c r="AD25" s="36"/>
      <c r="AE25" s="37"/>
      <c r="AF25" s="37"/>
      <c r="AG25" s="37"/>
      <c r="AH25" s="37"/>
      <c r="AI25" s="37"/>
      <c r="AJ25" s="37"/>
      <c r="AK25" s="37"/>
      <c r="AL25" s="37"/>
      <c r="AM25" s="37"/>
      <c r="AN25" s="37"/>
      <c r="AO25" s="37"/>
      <c r="AP25" s="37"/>
    </row>
    <row r="26" spans="1:42" ht="36" x14ac:dyDescent="0.25">
      <c r="A26" s="28"/>
      <c r="B26" s="28"/>
      <c r="C26" s="28"/>
      <c r="D26" s="28"/>
      <c r="E26" s="35"/>
      <c r="F26" s="29"/>
      <c r="G26" s="28"/>
      <c r="H26" s="30"/>
      <c r="I26" s="39"/>
      <c r="J26" s="39"/>
      <c r="K26" s="39"/>
      <c r="L26" s="39"/>
      <c r="M26" s="39"/>
      <c r="N26" s="30"/>
      <c r="O26" s="32"/>
      <c r="P26" s="32"/>
      <c r="Q26" s="32"/>
      <c r="R26" s="32"/>
      <c r="S26" s="32"/>
      <c r="T26" s="33" t="s">
        <v>547</v>
      </c>
      <c r="U26" s="33" t="s">
        <v>209</v>
      </c>
      <c r="V26" s="104">
        <v>1</v>
      </c>
      <c r="W26" s="36"/>
      <c r="X26" s="36"/>
      <c r="Y26" s="36">
        <v>0</v>
      </c>
      <c r="Z26" s="36"/>
      <c r="AA26" s="28"/>
      <c r="AB26" s="36"/>
      <c r="AC26" s="36"/>
      <c r="AD26" s="36"/>
      <c r="AE26" s="37"/>
      <c r="AF26" s="37"/>
      <c r="AG26" s="37"/>
      <c r="AH26" s="37"/>
      <c r="AI26" s="37"/>
      <c r="AJ26" s="37"/>
      <c r="AK26" s="37"/>
      <c r="AL26" s="37"/>
      <c r="AM26" s="37"/>
      <c r="AN26" s="37"/>
      <c r="AO26" s="37"/>
      <c r="AP26" s="37"/>
    </row>
    <row r="27" spans="1:42" ht="36" x14ac:dyDescent="0.25">
      <c r="A27" s="28"/>
      <c r="B27" s="28"/>
      <c r="C27" s="28"/>
      <c r="D27" s="28"/>
      <c r="E27" s="35"/>
      <c r="F27" s="29"/>
      <c r="G27" s="28"/>
      <c r="H27" s="30"/>
      <c r="I27" s="39"/>
      <c r="J27" s="39"/>
      <c r="K27" s="39"/>
      <c r="L27" s="39"/>
      <c r="M27" s="39"/>
      <c r="N27" s="30"/>
      <c r="O27" s="32"/>
      <c r="P27" s="32"/>
      <c r="Q27" s="32"/>
      <c r="R27" s="32"/>
      <c r="S27" s="32"/>
      <c r="T27" s="33" t="s">
        <v>548</v>
      </c>
      <c r="U27" s="33" t="s">
        <v>209</v>
      </c>
      <c r="V27" s="104">
        <v>1</v>
      </c>
      <c r="W27" s="36"/>
      <c r="X27" s="36"/>
      <c r="Y27" s="36">
        <v>0</v>
      </c>
      <c r="Z27" s="36"/>
      <c r="AA27" s="28"/>
      <c r="AB27" s="36"/>
      <c r="AC27" s="36"/>
      <c r="AD27" s="36"/>
      <c r="AE27" s="37"/>
      <c r="AF27" s="37"/>
      <c r="AG27" s="37"/>
      <c r="AH27" s="37"/>
      <c r="AI27" s="37"/>
      <c r="AJ27" s="37"/>
      <c r="AK27" s="37"/>
      <c r="AL27" s="37"/>
      <c r="AM27" s="37"/>
      <c r="AN27" s="37"/>
      <c r="AO27" s="37"/>
      <c r="AP27" s="37"/>
    </row>
    <row r="28" spans="1:42" ht="48" x14ac:dyDescent="0.25">
      <c r="A28" s="28"/>
      <c r="B28" s="28"/>
      <c r="C28" s="28"/>
      <c r="D28" s="28"/>
      <c r="E28" s="35"/>
      <c r="F28" s="29"/>
      <c r="G28" s="28"/>
      <c r="H28" s="30"/>
      <c r="I28" s="39"/>
      <c r="J28" s="39"/>
      <c r="K28" s="39"/>
      <c r="L28" s="39"/>
      <c r="M28" s="39"/>
      <c r="N28" s="30"/>
      <c r="O28" s="32"/>
      <c r="P28" s="32"/>
      <c r="Q28" s="32"/>
      <c r="R28" s="32"/>
      <c r="S28" s="32"/>
      <c r="T28" s="33" t="s">
        <v>549</v>
      </c>
      <c r="U28" s="33" t="s">
        <v>209</v>
      </c>
      <c r="V28" s="104">
        <v>158</v>
      </c>
      <c r="W28" s="36"/>
      <c r="X28" s="36"/>
      <c r="Y28" s="36">
        <v>127</v>
      </c>
      <c r="Z28" s="36"/>
      <c r="AA28" s="28"/>
      <c r="AB28" s="36"/>
      <c r="AC28" s="36"/>
      <c r="AD28" s="36"/>
      <c r="AE28" s="37"/>
      <c r="AF28" s="37"/>
      <c r="AG28" s="37"/>
      <c r="AH28" s="37"/>
      <c r="AI28" s="37"/>
      <c r="AJ28" s="37"/>
      <c r="AK28" s="37"/>
      <c r="AL28" s="37"/>
      <c r="AM28" s="37"/>
      <c r="AN28" s="37"/>
      <c r="AO28" s="37"/>
      <c r="AP28" s="37"/>
    </row>
    <row r="29" spans="1:42" ht="72" x14ac:dyDescent="0.25">
      <c r="A29" s="28" t="s">
        <v>483</v>
      </c>
      <c r="B29" s="28" t="s">
        <v>550</v>
      </c>
      <c r="C29" s="28" t="s">
        <v>551</v>
      </c>
      <c r="D29" s="28">
        <v>241110700</v>
      </c>
      <c r="E29" s="35">
        <v>12271001</v>
      </c>
      <c r="F29" s="29" t="s">
        <v>552</v>
      </c>
      <c r="G29" s="28" t="s">
        <v>553</v>
      </c>
      <c r="H29" s="30">
        <v>28870000000</v>
      </c>
      <c r="I29" s="39">
        <v>37020706344</v>
      </c>
      <c r="J29" s="39"/>
      <c r="K29" s="39"/>
      <c r="L29" s="39"/>
      <c r="M29" s="39"/>
      <c r="N29" s="30">
        <f t="shared" si="1"/>
        <v>28870000000</v>
      </c>
      <c r="O29" s="32">
        <f t="shared" si="0"/>
        <v>37020706344</v>
      </c>
      <c r="P29" s="32">
        <f t="shared" si="0"/>
        <v>0</v>
      </c>
      <c r="Q29" s="32">
        <v>31246706344</v>
      </c>
      <c r="R29" s="32"/>
      <c r="S29" s="32">
        <f t="shared" si="2"/>
        <v>31246706344</v>
      </c>
      <c r="T29" s="33" t="s">
        <v>554</v>
      </c>
      <c r="U29" s="33" t="s">
        <v>209</v>
      </c>
      <c r="V29" s="33">
        <v>125</v>
      </c>
      <c r="W29" s="36"/>
      <c r="X29" s="36"/>
      <c r="Y29" s="36">
        <v>125</v>
      </c>
      <c r="Z29" s="36"/>
      <c r="AA29" s="28">
        <v>180</v>
      </c>
      <c r="AB29" s="36">
        <v>90</v>
      </c>
      <c r="AC29" s="36"/>
      <c r="AD29" s="36"/>
      <c r="AE29" s="37" t="s">
        <v>192</v>
      </c>
      <c r="AF29" s="37" t="s">
        <v>192</v>
      </c>
      <c r="AG29" s="37" t="s">
        <v>192</v>
      </c>
      <c r="AH29" s="37" t="s">
        <v>192</v>
      </c>
      <c r="AI29" s="37" t="s">
        <v>192</v>
      </c>
      <c r="AJ29" s="37" t="s">
        <v>192</v>
      </c>
      <c r="AK29" s="37" t="s">
        <v>192</v>
      </c>
      <c r="AL29" s="37" t="s">
        <v>192</v>
      </c>
      <c r="AM29" s="37" t="s">
        <v>192</v>
      </c>
      <c r="AN29" s="37" t="s">
        <v>192</v>
      </c>
      <c r="AO29" s="37" t="s">
        <v>192</v>
      </c>
      <c r="AP29" s="37" t="s">
        <v>192</v>
      </c>
    </row>
    <row r="30" spans="1:42" ht="72" x14ac:dyDescent="0.25">
      <c r="A30" s="28" t="s">
        <v>483</v>
      </c>
      <c r="B30" s="28" t="s">
        <v>550</v>
      </c>
      <c r="C30" s="28" t="s">
        <v>551</v>
      </c>
      <c r="D30" s="28">
        <v>241110700</v>
      </c>
      <c r="E30" s="35">
        <v>12271002</v>
      </c>
      <c r="F30" s="29" t="s">
        <v>552</v>
      </c>
      <c r="G30" s="28" t="s">
        <v>555</v>
      </c>
      <c r="H30" s="30">
        <v>109330050000</v>
      </c>
      <c r="I30" s="39">
        <v>113029556989</v>
      </c>
      <c r="J30" s="39"/>
      <c r="K30" s="39"/>
      <c r="L30" s="39"/>
      <c r="M30" s="39"/>
      <c r="N30" s="30">
        <f t="shared" si="1"/>
        <v>109330050000</v>
      </c>
      <c r="O30" s="32">
        <f t="shared" si="0"/>
        <v>113029556989</v>
      </c>
      <c r="P30" s="32">
        <f t="shared" si="0"/>
        <v>0</v>
      </c>
      <c r="Q30" s="32">
        <v>89758633892</v>
      </c>
      <c r="R30" s="32"/>
      <c r="S30" s="32">
        <f t="shared" si="2"/>
        <v>89758633892</v>
      </c>
      <c r="T30" s="33" t="s">
        <v>556</v>
      </c>
      <c r="U30" s="33" t="s">
        <v>209</v>
      </c>
      <c r="V30" s="33">
        <v>125</v>
      </c>
      <c r="W30" s="36"/>
      <c r="X30" s="36"/>
      <c r="Y30" s="36">
        <v>117</v>
      </c>
      <c r="Z30" s="36"/>
      <c r="AA30" s="28">
        <v>365</v>
      </c>
      <c r="AB30" s="36">
        <v>180</v>
      </c>
      <c r="AC30" s="36"/>
      <c r="AD30" s="36"/>
      <c r="AE30" s="37" t="s">
        <v>192</v>
      </c>
      <c r="AF30" s="37" t="s">
        <v>192</v>
      </c>
      <c r="AG30" s="37" t="s">
        <v>192</v>
      </c>
      <c r="AH30" s="37" t="s">
        <v>192</v>
      </c>
      <c r="AI30" s="37" t="s">
        <v>192</v>
      </c>
      <c r="AJ30" s="37" t="s">
        <v>192</v>
      </c>
      <c r="AK30" s="37" t="s">
        <v>192</v>
      </c>
      <c r="AL30" s="37" t="s">
        <v>192</v>
      </c>
      <c r="AM30" s="37" t="s">
        <v>192</v>
      </c>
      <c r="AN30" s="37" t="s">
        <v>192</v>
      </c>
      <c r="AO30" s="37" t="s">
        <v>192</v>
      </c>
      <c r="AP30" s="37" t="s">
        <v>192</v>
      </c>
    </row>
    <row r="31" spans="1:42" ht="72" x14ac:dyDescent="0.25">
      <c r="A31" s="28" t="s">
        <v>483</v>
      </c>
      <c r="B31" s="28" t="s">
        <v>550</v>
      </c>
      <c r="C31" s="28" t="s">
        <v>551</v>
      </c>
      <c r="D31" s="28">
        <v>241110700</v>
      </c>
      <c r="E31" s="35">
        <v>12271003</v>
      </c>
      <c r="F31" s="29" t="s">
        <v>552</v>
      </c>
      <c r="G31" s="28" t="s">
        <v>557</v>
      </c>
      <c r="H31" s="30">
        <v>200000000</v>
      </c>
      <c r="I31" s="39">
        <v>200000000</v>
      </c>
      <c r="J31" s="39"/>
      <c r="K31" s="39"/>
      <c r="L31" s="39"/>
      <c r="M31" s="39"/>
      <c r="N31" s="30">
        <f t="shared" si="1"/>
        <v>200000000</v>
      </c>
      <c r="O31" s="32">
        <f t="shared" si="0"/>
        <v>200000000</v>
      </c>
      <c r="P31" s="32">
        <f t="shared" si="0"/>
        <v>0</v>
      </c>
      <c r="Q31" s="32"/>
      <c r="R31" s="32"/>
      <c r="S31" s="32">
        <f t="shared" si="2"/>
        <v>0</v>
      </c>
      <c r="T31" s="33" t="s">
        <v>556</v>
      </c>
      <c r="U31" s="33" t="s">
        <v>209</v>
      </c>
      <c r="V31" s="33">
        <v>125</v>
      </c>
      <c r="W31" s="36"/>
      <c r="X31" s="36"/>
      <c r="Y31" s="36">
        <v>117</v>
      </c>
      <c r="Z31" s="36"/>
      <c r="AA31" s="28">
        <v>365</v>
      </c>
      <c r="AB31" s="36">
        <v>180</v>
      </c>
      <c r="AC31" s="36"/>
      <c r="AD31" s="36"/>
      <c r="AE31" s="37" t="s">
        <v>192</v>
      </c>
      <c r="AF31" s="37" t="s">
        <v>192</v>
      </c>
      <c r="AG31" s="37" t="s">
        <v>192</v>
      </c>
      <c r="AH31" s="37" t="s">
        <v>192</v>
      </c>
      <c r="AI31" s="37" t="s">
        <v>192</v>
      </c>
      <c r="AJ31" s="37" t="s">
        <v>192</v>
      </c>
      <c r="AK31" s="37" t="s">
        <v>192</v>
      </c>
      <c r="AL31" s="37" t="s">
        <v>192</v>
      </c>
      <c r="AM31" s="37" t="s">
        <v>192</v>
      </c>
      <c r="AN31" s="37" t="s">
        <v>192</v>
      </c>
      <c r="AO31" s="37" t="s">
        <v>192</v>
      </c>
      <c r="AP31" s="37" t="s">
        <v>192</v>
      </c>
    </row>
    <row r="32" spans="1:42" ht="84" x14ac:dyDescent="0.25">
      <c r="A32" s="28" t="s">
        <v>483</v>
      </c>
      <c r="B32" s="28" t="s">
        <v>550</v>
      </c>
      <c r="C32" s="28" t="s">
        <v>551</v>
      </c>
      <c r="D32" s="28">
        <v>241110700</v>
      </c>
      <c r="E32" s="35">
        <v>12271004</v>
      </c>
      <c r="F32" s="29" t="s">
        <v>552</v>
      </c>
      <c r="G32" s="28" t="s">
        <v>558</v>
      </c>
      <c r="H32" s="30">
        <v>300000000</v>
      </c>
      <c r="I32" s="39">
        <v>432737681</v>
      </c>
      <c r="J32" s="39"/>
      <c r="K32" s="39"/>
      <c r="L32" s="39"/>
      <c r="M32" s="39"/>
      <c r="N32" s="30">
        <f t="shared" si="1"/>
        <v>300000000</v>
      </c>
      <c r="O32" s="32">
        <f t="shared" si="0"/>
        <v>432737681</v>
      </c>
      <c r="P32" s="32">
        <f t="shared" si="0"/>
        <v>0</v>
      </c>
      <c r="Q32" s="32"/>
      <c r="R32" s="32"/>
      <c r="S32" s="32">
        <f t="shared" si="2"/>
        <v>0</v>
      </c>
      <c r="T32" s="33" t="s">
        <v>556</v>
      </c>
      <c r="U32" s="33" t="s">
        <v>209</v>
      </c>
      <c r="V32" s="33">
        <v>125</v>
      </c>
      <c r="W32" s="36"/>
      <c r="X32" s="36"/>
      <c r="Y32" s="36">
        <v>117</v>
      </c>
      <c r="Z32" s="36"/>
      <c r="AA32" s="28">
        <v>365</v>
      </c>
      <c r="AB32" s="36">
        <v>180</v>
      </c>
      <c r="AC32" s="36"/>
      <c r="AD32" s="36"/>
      <c r="AE32" s="37" t="s">
        <v>192</v>
      </c>
      <c r="AF32" s="37" t="s">
        <v>192</v>
      </c>
      <c r="AG32" s="37" t="s">
        <v>192</v>
      </c>
      <c r="AH32" s="37" t="s">
        <v>192</v>
      </c>
      <c r="AI32" s="37" t="s">
        <v>192</v>
      </c>
      <c r="AJ32" s="37" t="s">
        <v>192</v>
      </c>
      <c r="AK32" s="37" t="s">
        <v>192</v>
      </c>
      <c r="AL32" s="37" t="s">
        <v>192</v>
      </c>
      <c r="AM32" s="37" t="s">
        <v>192</v>
      </c>
      <c r="AN32" s="37" t="s">
        <v>192</v>
      </c>
      <c r="AO32" s="37" t="s">
        <v>192</v>
      </c>
      <c r="AP32" s="37" t="s">
        <v>192</v>
      </c>
    </row>
    <row r="33" spans="1:42" ht="84" x14ac:dyDescent="0.25">
      <c r="A33" s="28" t="s">
        <v>483</v>
      </c>
      <c r="B33" s="28" t="s">
        <v>550</v>
      </c>
      <c r="C33" s="28" t="s">
        <v>551</v>
      </c>
      <c r="D33" s="28">
        <v>241110900</v>
      </c>
      <c r="E33" s="35">
        <v>12271005</v>
      </c>
      <c r="F33" s="29" t="s">
        <v>552</v>
      </c>
      <c r="G33" s="28" t="s">
        <v>559</v>
      </c>
      <c r="H33" s="30">
        <v>370000000</v>
      </c>
      <c r="I33" s="39">
        <v>370000000</v>
      </c>
      <c r="J33" s="39"/>
      <c r="K33" s="39"/>
      <c r="L33" s="39"/>
      <c r="M33" s="39"/>
      <c r="N33" s="30">
        <f t="shared" si="1"/>
        <v>370000000</v>
      </c>
      <c r="O33" s="32">
        <f t="shared" si="0"/>
        <v>370000000</v>
      </c>
      <c r="P33" s="32">
        <f t="shared" si="0"/>
        <v>0</v>
      </c>
      <c r="Q33" s="32">
        <v>107472040</v>
      </c>
      <c r="R33" s="32"/>
      <c r="S33" s="32">
        <f t="shared" si="2"/>
        <v>107472040</v>
      </c>
      <c r="T33" s="33" t="s">
        <v>560</v>
      </c>
      <c r="U33" s="33" t="s">
        <v>209</v>
      </c>
      <c r="V33" s="33">
        <v>125</v>
      </c>
      <c r="W33" s="36"/>
      <c r="X33" s="36"/>
      <c r="Y33" s="36">
        <v>125</v>
      </c>
      <c r="Z33" s="36"/>
      <c r="AA33" s="28">
        <v>365</v>
      </c>
      <c r="AB33" s="36">
        <v>180</v>
      </c>
      <c r="AC33" s="36"/>
      <c r="AD33" s="36"/>
      <c r="AE33" s="37" t="s">
        <v>192</v>
      </c>
      <c r="AF33" s="37" t="s">
        <v>192</v>
      </c>
      <c r="AG33" s="37" t="s">
        <v>192</v>
      </c>
      <c r="AH33" s="37" t="s">
        <v>192</v>
      </c>
      <c r="AI33" s="37" t="s">
        <v>192</v>
      </c>
      <c r="AJ33" s="37" t="s">
        <v>192</v>
      </c>
      <c r="AK33" s="37" t="s">
        <v>192</v>
      </c>
      <c r="AL33" s="37" t="s">
        <v>192</v>
      </c>
      <c r="AM33" s="37" t="s">
        <v>192</v>
      </c>
      <c r="AN33" s="37" t="s">
        <v>192</v>
      </c>
      <c r="AO33" s="37" t="s">
        <v>192</v>
      </c>
      <c r="AP33" s="37" t="s">
        <v>192</v>
      </c>
    </row>
    <row r="34" spans="1:42" ht="120" x14ac:dyDescent="0.25">
      <c r="A34" s="28">
        <v>0</v>
      </c>
      <c r="B34" s="28">
        <v>0</v>
      </c>
      <c r="C34" s="28">
        <v>0</v>
      </c>
      <c r="D34" s="28">
        <v>0</v>
      </c>
      <c r="E34" s="35">
        <v>0</v>
      </c>
      <c r="F34" s="29">
        <v>0</v>
      </c>
      <c r="G34" s="28">
        <v>0</v>
      </c>
      <c r="H34" s="30">
        <v>0</v>
      </c>
      <c r="I34" s="39"/>
      <c r="J34" s="39"/>
      <c r="K34" s="39"/>
      <c r="L34" s="39"/>
      <c r="M34" s="39"/>
      <c r="N34" s="30">
        <f t="shared" si="1"/>
        <v>0</v>
      </c>
      <c r="O34" s="32">
        <f t="shared" si="0"/>
        <v>0</v>
      </c>
      <c r="P34" s="32">
        <f t="shared" si="0"/>
        <v>0</v>
      </c>
      <c r="Q34" s="32"/>
      <c r="R34" s="32"/>
      <c r="S34" s="32">
        <f t="shared" si="2"/>
        <v>0</v>
      </c>
      <c r="T34" s="33" t="s">
        <v>561</v>
      </c>
      <c r="U34" s="33" t="s">
        <v>525</v>
      </c>
      <c r="V34" s="33">
        <v>125</v>
      </c>
      <c r="W34" s="36"/>
      <c r="X34" s="36"/>
      <c r="Y34" s="36"/>
      <c r="Z34" s="36"/>
      <c r="AA34" s="28">
        <v>365</v>
      </c>
      <c r="AB34" s="36">
        <v>180</v>
      </c>
      <c r="AC34" s="36"/>
      <c r="AD34" s="36"/>
      <c r="AE34" s="37" t="s">
        <v>192</v>
      </c>
      <c r="AF34" s="37" t="s">
        <v>192</v>
      </c>
      <c r="AG34" s="37" t="s">
        <v>192</v>
      </c>
      <c r="AH34" s="37" t="s">
        <v>192</v>
      </c>
      <c r="AI34" s="37" t="s">
        <v>192</v>
      </c>
      <c r="AJ34" s="37" t="s">
        <v>192</v>
      </c>
      <c r="AK34" s="37" t="s">
        <v>192</v>
      </c>
      <c r="AL34" s="37" t="s">
        <v>192</v>
      </c>
      <c r="AM34" s="37" t="s">
        <v>192</v>
      </c>
      <c r="AN34" s="37" t="s">
        <v>192</v>
      </c>
      <c r="AO34" s="37" t="s">
        <v>192</v>
      </c>
      <c r="AP34" s="37" t="s">
        <v>192</v>
      </c>
    </row>
    <row r="35" spans="1:42" ht="72" x14ac:dyDescent="0.25">
      <c r="A35" s="28" t="s">
        <v>483</v>
      </c>
      <c r="B35" s="28" t="s">
        <v>550</v>
      </c>
      <c r="C35" s="28" t="s">
        <v>551</v>
      </c>
      <c r="D35" s="28">
        <v>241110900</v>
      </c>
      <c r="E35" s="35">
        <v>12271090</v>
      </c>
      <c r="F35" s="29" t="s">
        <v>552</v>
      </c>
      <c r="G35" s="28" t="s">
        <v>562</v>
      </c>
      <c r="H35" s="30">
        <v>931590720</v>
      </c>
      <c r="I35" s="39">
        <v>1514200000</v>
      </c>
      <c r="J35" s="39"/>
      <c r="K35" s="39"/>
      <c r="L35" s="39"/>
      <c r="M35" s="39"/>
      <c r="N35" s="30">
        <f t="shared" si="1"/>
        <v>931590720</v>
      </c>
      <c r="O35" s="32">
        <f t="shared" si="0"/>
        <v>1514200000</v>
      </c>
      <c r="P35" s="32">
        <f t="shared" si="0"/>
        <v>0</v>
      </c>
      <c r="Q35" s="32">
        <v>443630626</v>
      </c>
      <c r="R35" s="32"/>
      <c r="S35" s="32">
        <f t="shared" si="2"/>
        <v>443630626</v>
      </c>
      <c r="T35" s="33" t="s">
        <v>563</v>
      </c>
      <c r="U35" s="33" t="s">
        <v>209</v>
      </c>
      <c r="V35" s="33">
        <v>21</v>
      </c>
      <c r="W35" s="36"/>
      <c r="X35" s="36"/>
      <c r="Y35" s="36">
        <v>21</v>
      </c>
      <c r="Z35" s="36"/>
      <c r="AA35" s="28">
        <v>365</v>
      </c>
      <c r="AB35" s="36">
        <v>180</v>
      </c>
      <c r="AC35" s="36"/>
      <c r="AD35" s="36"/>
      <c r="AE35" s="37" t="s">
        <v>192</v>
      </c>
      <c r="AF35" s="37" t="s">
        <v>192</v>
      </c>
      <c r="AG35" s="37" t="s">
        <v>192</v>
      </c>
      <c r="AH35" s="37" t="s">
        <v>192</v>
      </c>
      <c r="AI35" s="37" t="s">
        <v>192</v>
      </c>
      <c r="AJ35" s="37" t="s">
        <v>192</v>
      </c>
      <c r="AK35" s="37" t="s">
        <v>192</v>
      </c>
      <c r="AL35" s="37" t="s">
        <v>192</v>
      </c>
      <c r="AM35" s="37" t="s">
        <v>192</v>
      </c>
      <c r="AN35" s="37" t="s">
        <v>192</v>
      </c>
      <c r="AO35" s="37" t="s">
        <v>192</v>
      </c>
      <c r="AP35" s="37" t="s">
        <v>192</v>
      </c>
    </row>
    <row r="36" spans="1:42" ht="60" x14ac:dyDescent="0.25">
      <c r="A36" s="28" t="s">
        <v>483</v>
      </c>
      <c r="B36" s="28" t="s">
        <v>550</v>
      </c>
      <c r="C36" s="28" t="s">
        <v>551</v>
      </c>
      <c r="D36" s="28">
        <v>241110800</v>
      </c>
      <c r="E36" s="35">
        <v>12275001</v>
      </c>
      <c r="F36" s="29" t="s">
        <v>564</v>
      </c>
      <c r="G36" s="28" t="s">
        <v>565</v>
      </c>
      <c r="H36" s="30">
        <v>22075000000</v>
      </c>
      <c r="I36" s="39">
        <v>30636904818</v>
      </c>
      <c r="J36" s="39"/>
      <c r="K36" s="39"/>
      <c r="L36" s="39"/>
      <c r="M36" s="39"/>
      <c r="N36" s="30">
        <f t="shared" si="1"/>
        <v>22075000000</v>
      </c>
      <c r="O36" s="32">
        <f t="shared" si="0"/>
        <v>30636904818</v>
      </c>
      <c r="P36" s="32">
        <f t="shared" si="0"/>
        <v>0</v>
      </c>
      <c r="Q36" s="32">
        <v>17739161352</v>
      </c>
      <c r="R36" s="32"/>
      <c r="S36" s="32">
        <f t="shared" si="2"/>
        <v>17739161352</v>
      </c>
      <c r="T36" s="33" t="s">
        <v>566</v>
      </c>
      <c r="U36" s="33" t="s">
        <v>209</v>
      </c>
      <c r="V36" s="33">
        <v>77587</v>
      </c>
      <c r="W36" s="36"/>
      <c r="X36" s="36"/>
      <c r="Y36" s="36">
        <v>18988</v>
      </c>
      <c r="Z36" s="36"/>
      <c r="AA36" s="28">
        <v>365</v>
      </c>
      <c r="AB36" s="36">
        <v>180</v>
      </c>
      <c r="AC36" s="36"/>
      <c r="AD36" s="36"/>
      <c r="AE36" s="37" t="s">
        <v>192</v>
      </c>
      <c r="AF36" s="37" t="s">
        <v>192</v>
      </c>
      <c r="AG36" s="37" t="s">
        <v>192</v>
      </c>
      <c r="AH36" s="37" t="s">
        <v>192</v>
      </c>
      <c r="AI36" s="37" t="s">
        <v>192</v>
      </c>
      <c r="AJ36" s="37" t="s">
        <v>192</v>
      </c>
      <c r="AK36" s="37" t="s">
        <v>192</v>
      </c>
      <c r="AL36" s="37" t="s">
        <v>192</v>
      </c>
      <c r="AM36" s="37" t="s">
        <v>192</v>
      </c>
      <c r="AN36" s="37" t="s">
        <v>192</v>
      </c>
      <c r="AO36" s="37" t="s">
        <v>192</v>
      </c>
      <c r="AP36" s="37" t="s">
        <v>192</v>
      </c>
    </row>
    <row r="37" spans="1:42" ht="60" x14ac:dyDescent="0.25">
      <c r="A37" s="28" t="s">
        <v>483</v>
      </c>
      <c r="B37" s="28" t="s">
        <v>550</v>
      </c>
      <c r="C37" s="28" t="s">
        <v>551</v>
      </c>
      <c r="D37" s="28">
        <v>241110800</v>
      </c>
      <c r="E37" s="35">
        <v>12275002</v>
      </c>
      <c r="F37" s="29" t="s">
        <v>564</v>
      </c>
      <c r="G37" s="28" t="s">
        <v>567</v>
      </c>
      <c r="H37" s="30">
        <v>8731000000</v>
      </c>
      <c r="I37" s="39">
        <v>8866169586</v>
      </c>
      <c r="J37" s="39"/>
      <c r="K37" s="39"/>
      <c r="L37" s="39"/>
      <c r="M37" s="39"/>
      <c r="N37" s="30">
        <f t="shared" si="1"/>
        <v>8731000000</v>
      </c>
      <c r="O37" s="32">
        <f t="shared" si="0"/>
        <v>8866169586</v>
      </c>
      <c r="P37" s="32">
        <f t="shared" si="0"/>
        <v>0</v>
      </c>
      <c r="Q37" s="32">
        <v>2097491906</v>
      </c>
      <c r="R37" s="32"/>
      <c r="S37" s="32">
        <f t="shared" si="2"/>
        <v>2097491906</v>
      </c>
      <c r="T37" s="33" t="s">
        <v>568</v>
      </c>
      <c r="U37" s="33" t="s">
        <v>209</v>
      </c>
      <c r="V37" s="33">
        <v>50203</v>
      </c>
      <c r="W37" s="36"/>
      <c r="X37" s="36"/>
      <c r="Y37" s="36">
        <v>38235</v>
      </c>
      <c r="Z37" s="36"/>
      <c r="AA37" s="28">
        <v>365</v>
      </c>
      <c r="AB37" s="36">
        <v>180</v>
      </c>
      <c r="AC37" s="36"/>
      <c r="AD37" s="36"/>
      <c r="AE37" s="37" t="s">
        <v>192</v>
      </c>
      <c r="AF37" s="37" t="s">
        <v>192</v>
      </c>
      <c r="AG37" s="37" t="s">
        <v>192</v>
      </c>
      <c r="AH37" s="37" t="s">
        <v>192</v>
      </c>
      <c r="AI37" s="37" t="s">
        <v>192</v>
      </c>
      <c r="AJ37" s="37" t="s">
        <v>192</v>
      </c>
      <c r="AK37" s="37" t="s">
        <v>192</v>
      </c>
      <c r="AL37" s="37" t="s">
        <v>192</v>
      </c>
      <c r="AM37" s="37" t="s">
        <v>192</v>
      </c>
      <c r="AN37" s="37" t="s">
        <v>192</v>
      </c>
      <c r="AO37" s="37" t="s">
        <v>192</v>
      </c>
      <c r="AP37" s="37" t="s">
        <v>192</v>
      </c>
    </row>
    <row r="38" spans="1:42" ht="60" x14ac:dyDescent="0.25">
      <c r="A38" s="28" t="s">
        <v>483</v>
      </c>
      <c r="B38" s="28" t="s">
        <v>550</v>
      </c>
      <c r="C38" s="28" t="s">
        <v>551</v>
      </c>
      <c r="D38" s="28">
        <v>241110800</v>
      </c>
      <c r="E38" s="35">
        <v>12275003</v>
      </c>
      <c r="F38" s="29" t="s">
        <v>564</v>
      </c>
      <c r="G38" s="28" t="s">
        <v>569</v>
      </c>
      <c r="H38" s="30">
        <v>13711000000</v>
      </c>
      <c r="I38" s="39">
        <v>13711000000</v>
      </c>
      <c r="J38" s="39"/>
      <c r="K38" s="39"/>
      <c r="L38" s="39"/>
      <c r="M38" s="39"/>
      <c r="N38" s="30">
        <f t="shared" si="1"/>
        <v>13711000000</v>
      </c>
      <c r="O38" s="32">
        <f t="shared" si="0"/>
        <v>13711000000</v>
      </c>
      <c r="P38" s="32">
        <f t="shared" si="0"/>
        <v>0</v>
      </c>
      <c r="Q38" s="32">
        <v>0</v>
      </c>
      <c r="R38" s="32"/>
      <c r="S38" s="32">
        <f t="shared" si="2"/>
        <v>0</v>
      </c>
      <c r="T38" s="33" t="s">
        <v>566</v>
      </c>
      <c r="U38" s="33" t="s">
        <v>209</v>
      </c>
      <c r="V38" s="33">
        <v>77587</v>
      </c>
      <c r="W38" s="36"/>
      <c r="X38" s="36"/>
      <c r="Y38" s="36">
        <v>18988</v>
      </c>
      <c r="Z38" s="36"/>
      <c r="AA38" s="28">
        <v>365</v>
      </c>
      <c r="AB38" s="36">
        <v>180</v>
      </c>
      <c r="AC38" s="36"/>
      <c r="AD38" s="36"/>
      <c r="AE38" s="37" t="s">
        <v>192</v>
      </c>
      <c r="AF38" s="37" t="s">
        <v>192</v>
      </c>
      <c r="AG38" s="37" t="s">
        <v>192</v>
      </c>
      <c r="AH38" s="37" t="s">
        <v>192</v>
      </c>
      <c r="AI38" s="37" t="s">
        <v>192</v>
      </c>
      <c r="AJ38" s="37" t="s">
        <v>192</v>
      </c>
      <c r="AK38" s="37" t="s">
        <v>192</v>
      </c>
      <c r="AL38" s="37" t="s">
        <v>192</v>
      </c>
      <c r="AM38" s="37" t="s">
        <v>192</v>
      </c>
      <c r="AN38" s="37" t="s">
        <v>192</v>
      </c>
      <c r="AO38" s="37" t="s">
        <v>192</v>
      </c>
      <c r="AP38" s="37" t="s">
        <v>192</v>
      </c>
    </row>
    <row r="39" spans="1:42" ht="60" x14ac:dyDescent="0.25">
      <c r="A39" s="28" t="s">
        <v>483</v>
      </c>
      <c r="B39" s="28" t="s">
        <v>550</v>
      </c>
      <c r="C39" s="28" t="s">
        <v>551</v>
      </c>
      <c r="D39" s="28">
        <v>241110800</v>
      </c>
      <c r="E39" s="35">
        <v>12275004</v>
      </c>
      <c r="F39" s="29" t="s">
        <v>564</v>
      </c>
      <c r="G39" s="28" t="s">
        <v>570</v>
      </c>
      <c r="H39" s="30">
        <v>6000000000</v>
      </c>
      <c r="I39" s="39">
        <v>6056031041</v>
      </c>
      <c r="J39" s="39"/>
      <c r="K39" s="39"/>
      <c r="L39" s="39"/>
      <c r="M39" s="39"/>
      <c r="N39" s="30">
        <f t="shared" si="1"/>
        <v>6000000000</v>
      </c>
      <c r="O39" s="32">
        <f t="shared" si="0"/>
        <v>6056031041</v>
      </c>
      <c r="P39" s="32">
        <f t="shared" si="0"/>
        <v>0</v>
      </c>
      <c r="Q39" s="32">
        <v>1617452412</v>
      </c>
      <c r="R39" s="32"/>
      <c r="S39" s="32">
        <f t="shared" si="2"/>
        <v>1617452412</v>
      </c>
      <c r="T39" s="33" t="s">
        <v>568</v>
      </c>
      <c r="U39" s="33" t="s">
        <v>209</v>
      </c>
      <c r="V39" s="33">
        <v>50203</v>
      </c>
      <c r="W39" s="36"/>
      <c r="X39" s="36"/>
      <c r="Y39" s="36">
        <v>38235</v>
      </c>
      <c r="Z39" s="36"/>
      <c r="AA39" s="28">
        <v>365</v>
      </c>
      <c r="AB39" s="36">
        <v>180</v>
      </c>
      <c r="AC39" s="36"/>
      <c r="AD39" s="36"/>
      <c r="AE39" s="37" t="s">
        <v>192</v>
      </c>
      <c r="AF39" s="37" t="s">
        <v>192</v>
      </c>
      <c r="AG39" s="37" t="s">
        <v>192</v>
      </c>
      <c r="AH39" s="37" t="s">
        <v>192</v>
      </c>
      <c r="AI39" s="37" t="s">
        <v>192</v>
      </c>
      <c r="AJ39" s="37" t="s">
        <v>192</v>
      </c>
      <c r="AK39" s="37" t="s">
        <v>192</v>
      </c>
      <c r="AL39" s="37" t="s">
        <v>192</v>
      </c>
      <c r="AM39" s="37" t="s">
        <v>192</v>
      </c>
      <c r="AN39" s="37" t="s">
        <v>192</v>
      </c>
      <c r="AO39" s="37" t="s">
        <v>192</v>
      </c>
      <c r="AP39" s="37" t="s">
        <v>192</v>
      </c>
    </row>
    <row r="40" spans="1:42" ht="60" x14ac:dyDescent="0.25">
      <c r="A40" s="28" t="s">
        <v>483</v>
      </c>
      <c r="B40" s="28" t="s">
        <v>550</v>
      </c>
      <c r="C40" s="28" t="s">
        <v>551</v>
      </c>
      <c r="D40" s="28">
        <v>241110800</v>
      </c>
      <c r="E40" s="35">
        <v>12275005</v>
      </c>
      <c r="F40" s="29" t="s">
        <v>564</v>
      </c>
      <c r="G40" s="28" t="s">
        <v>571</v>
      </c>
      <c r="H40" s="30">
        <v>14293000000</v>
      </c>
      <c r="I40" s="39">
        <v>19836615201</v>
      </c>
      <c r="J40" s="39"/>
      <c r="K40" s="39"/>
      <c r="L40" s="39"/>
      <c r="M40" s="39"/>
      <c r="N40" s="30">
        <f t="shared" si="1"/>
        <v>14293000000</v>
      </c>
      <c r="O40" s="32">
        <f t="shared" si="0"/>
        <v>19836615201</v>
      </c>
      <c r="P40" s="32">
        <f t="shared" si="0"/>
        <v>0</v>
      </c>
      <c r="Q40" s="32">
        <v>11485638648</v>
      </c>
      <c r="R40" s="32"/>
      <c r="S40" s="32">
        <f t="shared" si="2"/>
        <v>11485638648</v>
      </c>
      <c r="T40" s="33" t="s">
        <v>566</v>
      </c>
      <c r="U40" s="33" t="s">
        <v>209</v>
      </c>
      <c r="V40" s="33">
        <v>77587</v>
      </c>
      <c r="W40" s="36"/>
      <c r="X40" s="36"/>
      <c r="Y40" s="36">
        <v>18988</v>
      </c>
      <c r="Z40" s="36"/>
      <c r="AA40" s="28">
        <v>365</v>
      </c>
      <c r="AB40" s="36">
        <v>180</v>
      </c>
      <c r="AC40" s="36"/>
      <c r="AD40" s="36"/>
      <c r="AE40" s="37" t="s">
        <v>192</v>
      </c>
      <c r="AF40" s="37" t="s">
        <v>192</v>
      </c>
      <c r="AG40" s="37" t="s">
        <v>192</v>
      </c>
      <c r="AH40" s="37" t="s">
        <v>192</v>
      </c>
      <c r="AI40" s="37" t="s">
        <v>192</v>
      </c>
      <c r="AJ40" s="37" t="s">
        <v>192</v>
      </c>
      <c r="AK40" s="37" t="s">
        <v>192</v>
      </c>
      <c r="AL40" s="37" t="s">
        <v>192</v>
      </c>
      <c r="AM40" s="37" t="s">
        <v>192</v>
      </c>
      <c r="AN40" s="37" t="s">
        <v>192</v>
      </c>
      <c r="AO40" s="37" t="s">
        <v>192</v>
      </c>
      <c r="AP40" s="37" t="s">
        <v>192</v>
      </c>
    </row>
    <row r="41" spans="1:42" ht="60" x14ac:dyDescent="0.25">
      <c r="A41" s="28" t="s">
        <v>483</v>
      </c>
      <c r="B41" s="28" t="s">
        <v>550</v>
      </c>
      <c r="C41" s="28" t="s">
        <v>551</v>
      </c>
      <c r="D41" s="28">
        <v>241110800</v>
      </c>
      <c r="E41" s="35">
        <v>12275006</v>
      </c>
      <c r="F41" s="29" t="s">
        <v>564</v>
      </c>
      <c r="G41" s="28" t="s">
        <v>572</v>
      </c>
      <c r="H41" s="30">
        <v>21137005000</v>
      </c>
      <c r="I41" s="39">
        <v>11365458511</v>
      </c>
      <c r="J41" s="39"/>
      <c r="K41" s="39"/>
      <c r="L41" s="39"/>
      <c r="M41" s="39"/>
      <c r="N41" s="30">
        <f t="shared" si="1"/>
        <v>21137005000</v>
      </c>
      <c r="O41" s="32">
        <f t="shared" si="0"/>
        <v>11365458511</v>
      </c>
      <c r="P41" s="32">
        <f t="shared" si="0"/>
        <v>0</v>
      </c>
      <c r="Q41" s="32">
        <v>116115374</v>
      </c>
      <c r="R41" s="32"/>
      <c r="S41" s="32">
        <f t="shared" si="2"/>
        <v>116115374</v>
      </c>
      <c r="T41" s="33" t="s">
        <v>568</v>
      </c>
      <c r="U41" s="33" t="s">
        <v>209</v>
      </c>
      <c r="V41" s="33">
        <v>50203</v>
      </c>
      <c r="W41" s="36"/>
      <c r="X41" s="36"/>
      <c r="Y41" s="36">
        <v>38235</v>
      </c>
      <c r="Z41" s="36"/>
      <c r="AA41" s="28">
        <v>365</v>
      </c>
      <c r="AB41" s="36">
        <v>180</v>
      </c>
      <c r="AC41" s="36"/>
      <c r="AD41" s="36"/>
      <c r="AE41" s="37" t="s">
        <v>192</v>
      </c>
      <c r="AF41" s="37" t="s">
        <v>192</v>
      </c>
      <c r="AG41" s="37" t="s">
        <v>192</v>
      </c>
      <c r="AH41" s="37" t="s">
        <v>192</v>
      </c>
      <c r="AI41" s="37" t="s">
        <v>192</v>
      </c>
      <c r="AJ41" s="37" t="s">
        <v>192</v>
      </c>
      <c r="AK41" s="37" t="s">
        <v>192</v>
      </c>
      <c r="AL41" s="37" t="s">
        <v>192</v>
      </c>
      <c r="AM41" s="37" t="s">
        <v>192</v>
      </c>
      <c r="AN41" s="37" t="s">
        <v>192</v>
      </c>
      <c r="AO41" s="37" t="s">
        <v>192</v>
      </c>
      <c r="AP41" s="37" t="s">
        <v>192</v>
      </c>
    </row>
    <row r="42" spans="1:42" ht="60" x14ac:dyDescent="0.25">
      <c r="A42" s="28" t="s">
        <v>483</v>
      </c>
      <c r="B42" s="28" t="s">
        <v>550</v>
      </c>
      <c r="C42" s="28" t="s">
        <v>551</v>
      </c>
      <c r="D42" s="28">
        <v>241110800</v>
      </c>
      <c r="E42" s="35">
        <v>12275007</v>
      </c>
      <c r="F42" s="29" t="s">
        <v>564</v>
      </c>
      <c r="G42" s="28" t="s">
        <v>573</v>
      </c>
      <c r="H42" s="30">
        <v>16000000000</v>
      </c>
      <c r="I42" s="39">
        <v>22000000</v>
      </c>
      <c r="J42" s="39"/>
      <c r="K42" s="39"/>
      <c r="L42" s="39"/>
      <c r="M42" s="39"/>
      <c r="N42" s="30">
        <f t="shared" si="1"/>
        <v>16000000000</v>
      </c>
      <c r="O42" s="32">
        <f t="shared" si="0"/>
        <v>22000000</v>
      </c>
      <c r="P42" s="32">
        <f t="shared" si="0"/>
        <v>0</v>
      </c>
      <c r="Q42" s="32">
        <v>0</v>
      </c>
      <c r="R42" s="32"/>
      <c r="S42" s="32">
        <f t="shared" si="2"/>
        <v>0</v>
      </c>
      <c r="T42" s="33" t="s">
        <v>566</v>
      </c>
      <c r="U42" s="33" t="s">
        <v>209</v>
      </c>
      <c r="V42" s="33">
        <v>77587</v>
      </c>
      <c r="W42" s="36"/>
      <c r="X42" s="36"/>
      <c r="Y42" s="36">
        <v>18988</v>
      </c>
      <c r="Z42" s="36"/>
      <c r="AA42" s="28">
        <v>365</v>
      </c>
      <c r="AB42" s="36">
        <v>180</v>
      </c>
      <c r="AC42" s="36"/>
      <c r="AD42" s="36"/>
      <c r="AE42" s="37" t="s">
        <v>192</v>
      </c>
      <c r="AF42" s="37" t="s">
        <v>192</v>
      </c>
      <c r="AG42" s="37" t="s">
        <v>192</v>
      </c>
      <c r="AH42" s="37" t="s">
        <v>192</v>
      </c>
      <c r="AI42" s="37" t="s">
        <v>192</v>
      </c>
      <c r="AJ42" s="37" t="s">
        <v>192</v>
      </c>
      <c r="AK42" s="37" t="s">
        <v>192</v>
      </c>
      <c r="AL42" s="37" t="s">
        <v>192</v>
      </c>
      <c r="AM42" s="37" t="s">
        <v>192</v>
      </c>
      <c r="AN42" s="37" t="s">
        <v>192</v>
      </c>
      <c r="AO42" s="37" t="s">
        <v>192</v>
      </c>
      <c r="AP42" s="37" t="s">
        <v>192</v>
      </c>
    </row>
    <row r="43" spans="1:42" ht="60" x14ac:dyDescent="0.25">
      <c r="A43" s="28" t="s">
        <v>483</v>
      </c>
      <c r="B43" s="28" t="s">
        <v>550</v>
      </c>
      <c r="C43" s="28" t="s">
        <v>551</v>
      </c>
      <c r="D43" s="28">
        <v>241110800</v>
      </c>
      <c r="E43" s="35">
        <v>12275008</v>
      </c>
      <c r="F43" s="29" t="s">
        <v>564</v>
      </c>
      <c r="G43" s="28" t="s">
        <v>574</v>
      </c>
      <c r="H43" s="30">
        <v>2937000000</v>
      </c>
      <c r="I43" s="39">
        <v>2937000000</v>
      </c>
      <c r="J43" s="39"/>
      <c r="K43" s="39"/>
      <c r="L43" s="39"/>
      <c r="M43" s="39"/>
      <c r="N43" s="30">
        <f t="shared" si="1"/>
        <v>2937000000</v>
      </c>
      <c r="O43" s="32">
        <f t="shared" si="0"/>
        <v>2937000000</v>
      </c>
      <c r="P43" s="32">
        <f t="shared" si="0"/>
        <v>0</v>
      </c>
      <c r="Q43" s="32">
        <v>646665487</v>
      </c>
      <c r="R43" s="32"/>
      <c r="S43" s="32">
        <f t="shared" si="2"/>
        <v>646665487</v>
      </c>
      <c r="T43" s="33" t="s">
        <v>575</v>
      </c>
      <c r="U43" s="33" t="s">
        <v>209</v>
      </c>
      <c r="V43" s="33">
        <v>2</v>
      </c>
      <c r="W43" s="36"/>
      <c r="X43" s="36"/>
      <c r="Y43" s="36">
        <v>2</v>
      </c>
      <c r="Z43" s="36"/>
      <c r="AA43" s="28">
        <v>60</v>
      </c>
      <c r="AB43" s="36">
        <v>180</v>
      </c>
      <c r="AC43" s="36"/>
      <c r="AD43" s="36"/>
      <c r="AE43" s="37">
        <v>0</v>
      </c>
      <c r="AF43" s="37">
        <v>0</v>
      </c>
      <c r="AG43" s="37">
        <v>0</v>
      </c>
      <c r="AH43" s="37" t="s">
        <v>192</v>
      </c>
      <c r="AI43" s="37">
        <v>0</v>
      </c>
      <c r="AJ43" s="37">
        <v>0</v>
      </c>
      <c r="AK43" s="37">
        <v>0</v>
      </c>
      <c r="AL43" s="37">
        <v>0</v>
      </c>
      <c r="AM43" s="37" t="s">
        <v>192</v>
      </c>
      <c r="AN43" s="37">
        <v>0</v>
      </c>
      <c r="AO43" s="37">
        <v>0</v>
      </c>
      <c r="AP43" s="37">
        <v>0</v>
      </c>
    </row>
    <row r="44" spans="1:42" ht="60" x14ac:dyDescent="0.25">
      <c r="A44" s="28" t="s">
        <v>483</v>
      </c>
      <c r="B44" s="28" t="s">
        <v>550</v>
      </c>
      <c r="C44" s="28" t="s">
        <v>551</v>
      </c>
      <c r="D44" s="28">
        <v>241110800</v>
      </c>
      <c r="E44" s="35">
        <v>12275009</v>
      </c>
      <c r="F44" s="29" t="s">
        <v>564</v>
      </c>
      <c r="G44" s="28" t="s">
        <v>576</v>
      </c>
      <c r="H44" s="30">
        <v>10000000000</v>
      </c>
      <c r="I44" s="39">
        <v>10151491333</v>
      </c>
      <c r="J44" s="39"/>
      <c r="K44" s="39"/>
      <c r="L44" s="39"/>
      <c r="M44" s="39"/>
      <c r="N44" s="30">
        <f t="shared" si="1"/>
        <v>10000000000</v>
      </c>
      <c r="O44" s="32">
        <f t="shared" si="0"/>
        <v>10151491333</v>
      </c>
      <c r="P44" s="32">
        <f t="shared" si="0"/>
        <v>0</v>
      </c>
      <c r="Q44" s="32">
        <v>2588092082</v>
      </c>
      <c r="R44" s="32"/>
      <c r="S44" s="32">
        <f t="shared" si="2"/>
        <v>2588092082</v>
      </c>
      <c r="T44" s="33" t="s">
        <v>568</v>
      </c>
      <c r="U44" s="33" t="s">
        <v>209</v>
      </c>
      <c r="V44" s="33">
        <v>50203</v>
      </c>
      <c r="W44" s="36"/>
      <c r="X44" s="36"/>
      <c r="Y44" s="36">
        <v>38235</v>
      </c>
      <c r="Z44" s="36"/>
      <c r="AA44" s="28">
        <v>365</v>
      </c>
      <c r="AB44" s="36">
        <v>180</v>
      </c>
      <c r="AC44" s="36"/>
      <c r="AD44" s="36"/>
      <c r="AE44" s="37" t="s">
        <v>192</v>
      </c>
      <c r="AF44" s="37" t="s">
        <v>192</v>
      </c>
      <c r="AG44" s="37" t="s">
        <v>192</v>
      </c>
      <c r="AH44" s="37" t="s">
        <v>192</v>
      </c>
      <c r="AI44" s="37" t="s">
        <v>192</v>
      </c>
      <c r="AJ44" s="37" t="s">
        <v>192</v>
      </c>
      <c r="AK44" s="37" t="s">
        <v>192</v>
      </c>
      <c r="AL44" s="37" t="s">
        <v>192</v>
      </c>
      <c r="AM44" s="37" t="s">
        <v>192</v>
      </c>
      <c r="AN44" s="37" t="s">
        <v>192</v>
      </c>
      <c r="AO44" s="37" t="s">
        <v>192</v>
      </c>
      <c r="AP44" s="37" t="s">
        <v>192</v>
      </c>
    </row>
    <row r="45" spans="1:42" ht="72" x14ac:dyDescent="0.25">
      <c r="A45" s="28" t="s">
        <v>483</v>
      </c>
      <c r="B45" s="28" t="s">
        <v>550</v>
      </c>
      <c r="C45" s="28" t="s">
        <v>551</v>
      </c>
      <c r="D45" s="28">
        <v>241110800</v>
      </c>
      <c r="E45" s="35">
        <v>12275010</v>
      </c>
      <c r="F45" s="29" t="s">
        <v>564</v>
      </c>
      <c r="G45" s="28" t="s">
        <v>577</v>
      </c>
      <c r="H45" s="30">
        <v>14741594000</v>
      </c>
      <c r="I45" s="39">
        <v>15275484975</v>
      </c>
      <c r="J45" s="39"/>
      <c r="K45" s="39"/>
      <c r="L45" s="39"/>
      <c r="M45" s="39"/>
      <c r="N45" s="30">
        <f t="shared" si="1"/>
        <v>14741594000</v>
      </c>
      <c r="O45" s="32">
        <f t="shared" si="0"/>
        <v>15275484975</v>
      </c>
      <c r="P45" s="32">
        <f t="shared" si="0"/>
        <v>0</v>
      </c>
      <c r="Q45" s="32"/>
      <c r="R45" s="32"/>
      <c r="S45" s="32">
        <f t="shared" si="2"/>
        <v>0</v>
      </c>
      <c r="T45" s="33" t="s">
        <v>566</v>
      </c>
      <c r="U45" s="33" t="s">
        <v>209</v>
      </c>
      <c r="V45" s="33">
        <v>77587</v>
      </c>
      <c r="W45" s="36"/>
      <c r="X45" s="36"/>
      <c r="Y45" s="36">
        <v>18988</v>
      </c>
      <c r="Z45" s="36"/>
      <c r="AA45" s="28">
        <v>365</v>
      </c>
      <c r="AB45" s="36">
        <v>180</v>
      </c>
      <c r="AC45" s="36"/>
      <c r="AD45" s="36"/>
      <c r="AE45" s="37" t="s">
        <v>192</v>
      </c>
      <c r="AF45" s="37" t="s">
        <v>192</v>
      </c>
      <c r="AG45" s="37" t="s">
        <v>192</v>
      </c>
      <c r="AH45" s="37" t="s">
        <v>192</v>
      </c>
      <c r="AI45" s="37" t="s">
        <v>192</v>
      </c>
      <c r="AJ45" s="37" t="s">
        <v>192</v>
      </c>
      <c r="AK45" s="37" t="s">
        <v>192</v>
      </c>
      <c r="AL45" s="37" t="s">
        <v>192</v>
      </c>
      <c r="AM45" s="37" t="s">
        <v>192</v>
      </c>
      <c r="AN45" s="37" t="s">
        <v>192</v>
      </c>
      <c r="AO45" s="37" t="s">
        <v>192</v>
      </c>
      <c r="AP45" s="37" t="s">
        <v>192</v>
      </c>
    </row>
    <row r="46" spans="1:42" ht="60" x14ac:dyDescent="0.25">
      <c r="A46" s="28" t="s">
        <v>483</v>
      </c>
      <c r="B46" s="28" t="s">
        <v>550</v>
      </c>
      <c r="C46" s="28" t="s">
        <v>551</v>
      </c>
      <c r="D46" s="28">
        <v>241110800</v>
      </c>
      <c r="E46" s="35">
        <v>12275011</v>
      </c>
      <c r="F46" s="29" t="s">
        <v>564</v>
      </c>
      <c r="G46" s="28" t="s">
        <v>578</v>
      </c>
      <c r="H46" s="30">
        <v>2533489000</v>
      </c>
      <c r="I46" s="39">
        <v>3344161000</v>
      </c>
      <c r="J46" s="39"/>
      <c r="K46" s="39"/>
      <c r="L46" s="39"/>
      <c r="M46" s="39"/>
      <c r="N46" s="30">
        <f t="shared" si="1"/>
        <v>2533489000</v>
      </c>
      <c r="O46" s="32">
        <f t="shared" si="0"/>
        <v>3344161000</v>
      </c>
      <c r="P46" s="32">
        <f t="shared" si="0"/>
        <v>0</v>
      </c>
      <c r="Q46" s="32"/>
      <c r="R46" s="32"/>
      <c r="S46" s="32">
        <f t="shared" si="2"/>
        <v>0</v>
      </c>
      <c r="T46" s="33" t="s">
        <v>579</v>
      </c>
      <c r="U46" s="33" t="s">
        <v>209</v>
      </c>
      <c r="V46" s="33">
        <v>4412</v>
      </c>
      <c r="W46" s="36"/>
      <c r="X46" s="36"/>
      <c r="Y46" s="36">
        <v>2206</v>
      </c>
      <c r="Z46" s="36"/>
      <c r="AA46" s="28">
        <v>365</v>
      </c>
      <c r="AB46" s="36">
        <v>180</v>
      </c>
      <c r="AC46" s="36"/>
      <c r="AD46" s="36"/>
      <c r="AE46" s="37" t="s">
        <v>192</v>
      </c>
      <c r="AF46" s="37" t="s">
        <v>192</v>
      </c>
      <c r="AG46" s="37" t="s">
        <v>192</v>
      </c>
      <c r="AH46" s="37" t="s">
        <v>192</v>
      </c>
      <c r="AI46" s="37" t="s">
        <v>192</v>
      </c>
      <c r="AJ46" s="37" t="s">
        <v>192</v>
      </c>
      <c r="AK46" s="37" t="s">
        <v>192</v>
      </c>
      <c r="AL46" s="37" t="s">
        <v>192</v>
      </c>
      <c r="AM46" s="37" t="s">
        <v>192</v>
      </c>
      <c r="AN46" s="37" t="s">
        <v>192</v>
      </c>
      <c r="AO46" s="37" t="s">
        <v>192</v>
      </c>
      <c r="AP46" s="37" t="s">
        <v>192</v>
      </c>
    </row>
    <row r="47" spans="1:42" ht="72" x14ac:dyDescent="0.25">
      <c r="A47" s="28" t="s">
        <v>483</v>
      </c>
      <c r="B47" s="28" t="s">
        <v>550</v>
      </c>
      <c r="C47" s="28" t="s">
        <v>551</v>
      </c>
      <c r="D47" s="28">
        <v>241110800</v>
      </c>
      <c r="E47" s="35">
        <v>12275012</v>
      </c>
      <c r="F47" s="29" t="s">
        <v>564</v>
      </c>
      <c r="G47" s="28" t="s">
        <v>580</v>
      </c>
      <c r="H47" s="30">
        <v>3000000000</v>
      </c>
      <c r="I47" s="39">
        <v>6287726722</v>
      </c>
      <c r="J47" s="39"/>
      <c r="K47" s="39"/>
      <c r="L47" s="39"/>
      <c r="M47" s="39"/>
      <c r="N47" s="30">
        <f t="shared" si="1"/>
        <v>3000000000</v>
      </c>
      <c r="O47" s="32">
        <f t="shared" si="0"/>
        <v>6287726722</v>
      </c>
      <c r="P47" s="32">
        <f t="shared" si="0"/>
        <v>0</v>
      </c>
      <c r="Q47" s="32"/>
      <c r="R47" s="32"/>
      <c r="S47" s="32">
        <f t="shared" si="2"/>
        <v>0</v>
      </c>
      <c r="T47" s="33" t="s">
        <v>581</v>
      </c>
      <c r="U47" s="33" t="s">
        <v>209</v>
      </c>
      <c r="V47" s="33">
        <v>1673</v>
      </c>
      <c r="W47" s="36"/>
      <c r="X47" s="36"/>
      <c r="Y47" s="36">
        <v>750</v>
      </c>
      <c r="Z47" s="36"/>
      <c r="AA47" s="28">
        <v>365</v>
      </c>
      <c r="AB47" s="36">
        <v>180</v>
      </c>
      <c r="AC47" s="36"/>
      <c r="AD47" s="36"/>
      <c r="AE47" s="37" t="s">
        <v>192</v>
      </c>
      <c r="AF47" s="37" t="s">
        <v>192</v>
      </c>
      <c r="AG47" s="37" t="s">
        <v>192</v>
      </c>
      <c r="AH47" s="37" t="s">
        <v>192</v>
      </c>
      <c r="AI47" s="37" t="s">
        <v>192</v>
      </c>
      <c r="AJ47" s="37" t="s">
        <v>192</v>
      </c>
      <c r="AK47" s="37" t="s">
        <v>192</v>
      </c>
      <c r="AL47" s="37" t="s">
        <v>192</v>
      </c>
      <c r="AM47" s="37" t="s">
        <v>192</v>
      </c>
      <c r="AN47" s="37" t="s">
        <v>192</v>
      </c>
      <c r="AO47" s="37" t="s">
        <v>192</v>
      </c>
      <c r="AP47" s="37" t="s">
        <v>192</v>
      </c>
    </row>
    <row r="48" spans="1:42" ht="60" x14ac:dyDescent="0.25">
      <c r="A48" s="28" t="s">
        <v>483</v>
      </c>
      <c r="B48" s="28" t="s">
        <v>550</v>
      </c>
      <c r="C48" s="28" t="s">
        <v>551</v>
      </c>
      <c r="D48" s="28">
        <v>241110800</v>
      </c>
      <c r="E48" s="35">
        <v>12275014</v>
      </c>
      <c r="F48" s="29" t="s">
        <v>564</v>
      </c>
      <c r="G48" s="28" t="s">
        <v>582</v>
      </c>
      <c r="H48" s="30">
        <v>40421000000</v>
      </c>
      <c r="I48" s="39">
        <v>86746510811</v>
      </c>
      <c r="J48" s="39"/>
      <c r="K48" s="39"/>
      <c r="L48" s="39"/>
      <c r="M48" s="39"/>
      <c r="N48" s="30">
        <f t="shared" si="1"/>
        <v>40421000000</v>
      </c>
      <c r="O48" s="32">
        <f t="shared" si="0"/>
        <v>86746510811</v>
      </c>
      <c r="P48" s="32">
        <f t="shared" si="0"/>
        <v>0</v>
      </c>
      <c r="Q48" s="32">
        <v>41092038292</v>
      </c>
      <c r="R48" s="32"/>
      <c r="S48" s="32">
        <f t="shared" si="2"/>
        <v>41092038292</v>
      </c>
      <c r="T48" s="33" t="s">
        <v>568</v>
      </c>
      <c r="U48" s="33" t="s">
        <v>209</v>
      </c>
      <c r="V48" s="33">
        <v>50203</v>
      </c>
      <c r="W48" s="36"/>
      <c r="X48" s="36"/>
      <c r="Y48" s="36">
        <v>38235</v>
      </c>
      <c r="Z48" s="36"/>
      <c r="AA48" s="28">
        <v>365</v>
      </c>
      <c r="AB48" s="36">
        <v>180</v>
      </c>
      <c r="AC48" s="36"/>
      <c r="AD48" s="36"/>
      <c r="AE48" s="37" t="s">
        <v>192</v>
      </c>
      <c r="AF48" s="37" t="s">
        <v>192</v>
      </c>
      <c r="AG48" s="37" t="s">
        <v>192</v>
      </c>
      <c r="AH48" s="37" t="s">
        <v>192</v>
      </c>
      <c r="AI48" s="37" t="s">
        <v>192</v>
      </c>
      <c r="AJ48" s="37" t="s">
        <v>192</v>
      </c>
      <c r="AK48" s="37" t="s">
        <v>192</v>
      </c>
      <c r="AL48" s="37" t="s">
        <v>192</v>
      </c>
      <c r="AM48" s="37" t="s">
        <v>192</v>
      </c>
      <c r="AN48" s="37" t="s">
        <v>192</v>
      </c>
      <c r="AO48" s="37" t="s">
        <v>192</v>
      </c>
      <c r="AP48" s="37" t="s">
        <v>192</v>
      </c>
    </row>
    <row r="49" spans="1:42" ht="60" x14ac:dyDescent="0.25">
      <c r="A49" s="28" t="s">
        <v>483</v>
      </c>
      <c r="B49" s="28" t="s">
        <v>550</v>
      </c>
      <c r="C49" s="28" t="s">
        <v>551</v>
      </c>
      <c r="D49" s="28">
        <v>241110800</v>
      </c>
      <c r="E49" s="35">
        <v>12275015</v>
      </c>
      <c r="F49" s="29" t="s">
        <v>564</v>
      </c>
      <c r="G49" s="28" t="s">
        <v>583</v>
      </c>
      <c r="H49" s="30">
        <v>2066100000</v>
      </c>
      <c r="I49" s="39">
        <v>3559248843</v>
      </c>
      <c r="J49" s="39"/>
      <c r="K49" s="39"/>
      <c r="L49" s="39"/>
      <c r="M49" s="39"/>
      <c r="N49" s="30">
        <f t="shared" si="1"/>
        <v>2066100000</v>
      </c>
      <c r="O49" s="32">
        <f t="shared" si="0"/>
        <v>3559248843</v>
      </c>
      <c r="P49" s="32">
        <f t="shared" si="0"/>
        <v>0</v>
      </c>
      <c r="Q49" s="32"/>
      <c r="R49" s="32"/>
      <c r="S49" s="32">
        <f t="shared" si="2"/>
        <v>0</v>
      </c>
      <c r="T49" s="33" t="s">
        <v>568</v>
      </c>
      <c r="U49" s="33" t="s">
        <v>209</v>
      </c>
      <c r="V49" s="33">
        <v>50203</v>
      </c>
      <c r="W49" s="36"/>
      <c r="X49" s="36"/>
      <c r="Y49" s="36">
        <v>38235</v>
      </c>
      <c r="Z49" s="36"/>
      <c r="AA49" s="28">
        <v>365</v>
      </c>
      <c r="AB49" s="36">
        <v>180</v>
      </c>
      <c r="AC49" s="36"/>
      <c r="AD49" s="36"/>
      <c r="AE49" s="37" t="s">
        <v>192</v>
      </c>
      <c r="AF49" s="37" t="s">
        <v>192</v>
      </c>
      <c r="AG49" s="37" t="s">
        <v>192</v>
      </c>
      <c r="AH49" s="37" t="s">
        <v>192</v>
      </c>
      <c r="AI49" s="37" t="s">
        <v>192</v>
      </c>
      <c r="AJ49" s="37" t="s">
        <v>192</v>
      </c>
      <c r="AK49" s="37" t="s">
        <v>192</v>
      </c>
      <c r="AL49" s="37" t="s">
        <v>192</v>
      </c>
      <c r="AM49" s="37" t="s">
        <v>192</v>
      </c>
      <c r="AN49" s="37" t="s">
        <v>192</v>
      </c>
      <c r="AO49" s="37" t="s">
        <v>192</v>
      </c>
      <c r="AP49" s="37" t="s">
        <v>192</v>
      </c>
    </row>
    <row r="50" spans="1:42" ht="60" x14ac:dyDescent="0.25">
      <c r="A50" s="28" t="s">
        <v>483</v>
      </c>
      <c r="B50" s="28" t="s">
        <v>550</v>
      </c>
      <c r="C50" s="28" t="s">
        <v>551</v>
      </c>
      <c r="D50" s="28">
        <v>241110800</v>
      </c>
      <c r="E50" s="35">
        <v>12275016</v>
      </c>
      <c r="F50" s="29" t="s">
        <v>564</v>
      </c>
      <c r="G50" s="28" t="s">
        <v>584</v>
      </c>
      <c r="H50" s="30">
        <v>4820900000</v>
      </c>
      <c r="I50" s="39">
        <v>5204243204</v>
      </c>
      <c r="J50" s="39"/>
      <c r="K50" s="39"/>
      <c r="L50" s="39"/>
      <c r="M50" s="39"/>
      <c r="N50" s="30">
        <f t="shared" si="1"/>
        <v>4820900000</v>
      </c>
      <c r="O50" s="32">
        <f t="shared" si="0"/>
        <v>5204243204</v>
      </c>
      <c r="P50" s="32">
        <f t="shared" si="0"/>
        <v>0</v>
      </c>
      <c r="Q50" s="32"/>
      <c r="R50" s="32"/>
      <c r="S50" s="32">
        <f t="shared" si="2"/>
        <v>0</v>
      </c>
      <c r="T50" s="33" t="s">
        <v>568</v>
      </c>
      <c r="U50" s="33" t="s">
        <v>209</v>
      </c>
      <c r="V50" s="33">
        <v>50203</v>
      </c>
      <c r="W50" s="36"/>
      <c r="X50" s="36"/>
      <c r="Y50" s="36">
        <v>38235</v>
      </c>
      <c r="Z50" s="36"/>
      <c r="AA50" s="28">
        <v>365</v>
      </c>
      <c r="AB50" s="36">
        <v>180</v>
      </c>
      <c r="AC50" s="36"/>
      <c r="AD50" s="36"/>
      <c r="AE50" s="37" t="s">
        <v>192</v>
      </c>
      <c r="AF50" s="37" t="s">
        <v>192</v>
      </c>
      <c r="AG50" s="37" t="s">
        <v>192</v>
      </c>
      <c r="AH50" s="37" t="s">
        <v>192</v>
      </c>
      <c r="AI50" s="37" t="s">
        <v>192</v>
      </c>
      <c r="AJ50" s="37" t="s">
        <v>192</v>
      </c>
      <c r="AK50" s="37" t="s">
        <v>192</v>
      </c>
      <c r="AL50" s="37" t="s">
        <v>192</v>
      </c>
      <c r="AM50" s="37" t="s">
        <v>192</v>
      </c>
      <c r="AN50" s="37" t="s">
        <v>192</v>
      </c>
      <c r="AO50" s="37" t="s">
        <v>192</v>
      </c>
      <c r="AP50" s="37" t="s">
        <v>192</v>
      </c>
    </row>
    <row r="51" spans="1:42" ht="60" x14ac:dyDescent="0.25">
      <c r="A51" s="28" t="s">
        <v>483</v>
      </c>
      <c r="B51" s="28" t="s">
        <v>550</v>
      </c>
      <c r="C51" s="28" t="s">
        <v>551</v>
      </c>
      <c r="D51" s="28">
        <v>241110800</v>
      </c>
      <c r="E51" s="35">
        <v>12275017</v>
      </c>
      <c r="F51" s="29" t="s">
        <v>564</v>
      </c>
      <c r="G51" s="28" t="s">
        <v>585</v>
      </c>
      <c r="H51" s="30"/>
      <c r="I51" s="39">
        <v>730887447</v>
      </c>
      <c r="J51" s="39"/>
      <c r="K51" s="39"/>
      <c r="L51" s="39"/>
      <c r="M51" s="39"/>
      <c r="N51" s="30"/>
      <c r="O51" s="32">
        <f t="shared" si="0"/>
        <v>730887447</v>
      </c>
      <c r="P51" s="32"/>
      <c r="Q51" s="32"/>
      <c r="R51" s="32"/>
      <c r="S51" s="32"/>
      <c r="T51" s="33" t="s">
        <v>568</v>
      </c>
      <c r="U51" s="33" t="s">
        <v>209</v>
      </c>
      <c r="V51" s="33">
        <v>50203</v>
      </c>
      <c r="W51" s="36"/>
      <c r="X51" s="36"/>
      <c r="Y51" s="36">
        <v>38235</v>
      </c>
      <c r="Z51" s="36"/>
      <c r="AA51" s="28">
        <v>365</v>
      </c>
      <c r="AB51" s="36">
        <v>180</v>
      </c>
      <c r="AC51" s="36"/>
      <c r="AD51" s="36"/>
      <c r="AE51" s="37" t="s">
        <v>192</v>
      </c>
      <c r="AF51" s="37" t="s">
        <v>192</v>
      </c>
      <c r="AG51" s="37" t="s">
        <v>192</v>
      </c>
      <c r="AH51" s="37" t="s">
        <v>192</v>
      </c>
      <c r="AI51" s="37" t="s">
        <v>192</v>
      </c>
      <c r="AJ51" s="37" t="s">
        <v>192</v>
      </c>
      <c r="AK51" s="37" t="s">
        <v>192</v>
      </c>
      <c r="AL51" s="37" t="s">
        <v>192</v>
      </c>
      <c r="AM51" s="37" t="s">
        <v>192</v>
      </c>
      <c r="AN51" s="37" t="s">
        <v>192</v>
      </c>
      <c r="AO51" s="37" t="s">
        <v>192</v>
      </c>
      <c r="AP51" s="37" t="s">
        <v>192</v>
      </c>
    </row>
    <row r="52" spans="1:42" ht="60" x14ac:dyDescent="0.25">
      <c r="A52" s="28" t="s">
        <v>483</v>
      </c>
      <c r="B52" s="28" t="s">
        <v>550</v>
      </c>
      <c r="C52" s="28" t="s">
        <v>551</v>
      </c>
      <c r="D52" s="28">
        <v>241110800</v>
      </c>
      <c r="E52" s="35">
        <v>12275018</v>
      </c>
      <c r="F52" s="29" t="s">
        <v>564</v>
      </c>
      <c r="G52" s="28" t="s">
        <v>586</v>
      </c>
      <c r="H52" s="30"/>
      <c r="I52" s="39">
        <v>738779604</v>
      </c>
      <c r="J52" s="39"/>
      <c r="K52" s="39"/>
      <c r="L52" s="39"/>
      <c r="M52" s="39"/>
      <c r="N52" s="30"/>
      <c r="O52" s="32">
        <f t="shared" si="0"/>
        <v>738779604</v>
      </c>
      <c r="P52" s="32"/>
      <c r="Q52" s="32"/>
      <c r="R52" s="32"/>
      <c r="S52" s="32"/>
      <c r="T52" s="33" t="s">
        <v>568</v>
      </c>
      <c r="U52" s="33" t="s">
        <v>209</v>
      </c>
      <c r="V52" s="33">
        <v>50203</v>
      </c>
      <c r="W52" s="36"/>
      <c r="X52" s="36"/>
      <c r="Y52" s="36">
        <v>38235</v>
      </c>
      <c r="Z52" s="36"/>
      <c r="AA52" s="28">
        <v>365</v>
      </c>
      <c r="AB52" s="36">
        <v>180</v>
      </c>
      <c r="AC52" s="36"/>
      <c r="AD52" s="36"/>
      <c r="AE52" s="37" t="s">
        <v>192</v>
      </c>
      <c r="AF52" s="37" t="s">
        <v>192</v>
      </c>
      <c r="AG52" s="37" t="s">
        <v>192</v>
      </c>
      <c r="AH52" s="37" t="s">
        <v>192</v>
      </c>
      <c r="AI52" s="37" t="s">
        <v>192</v>
      </c>
      <c r="AJ52" s="37" t="s">
        <v>192</v>
      </c>
      <c r="AK52" s="37" t="s">
        <v>192</v>
      </c>
      <c r="AL52" s="37" t="s">
        <v>192</v>
      </c>
      <c r="AM52" s="37" t="s">
        <v>192</v>
      </c>
      <c r="AN52" s="37" t="s">
        <v>192</v>
      </c>
      <c r="AO52" s="37" t="s">
        <v>192</v>
      </c>
      <c r="AP52" s="37" t="s">
        <v>192</v>
      </c>
    </row>
    <row r="53" spans="1:42" ht="60" x14ac:dyDescent="0.25">
      <c r="A53" s="28" t="s">
        <v>483</v>
      </c>
      <c r="B53" s="28" t="s">
        <v>550</v>
      </c>
      <c r="C53" s="28" t="s">
        <v>551</v>
      </c>
      <c r="D53" s="28">
        <v>241110900</v>
      </c>
      <c r="E53" s="35">
        <v>12275013</v>
      </c>
      <c r="F53" s="29" t="s">
        <v>564</v>
      </c>
      <c r="G53" s="28" t="s">
        <v>587</v>
      </c>
      <c r="H53" s="30">
        <v>1500000000</v>
      </c>
      <c r="I53" s="39">
        <v>1822243619</v>
      </c>
      <c r="J53" s="39"/>
      <c r="K53" s="39"/>
      <c r="L53" s="39"/>
      <c r="M53" s="39"/>
      <c r="N53" s="30">
        <f t="shared" si="1"/>
        <v>1500000000</v>
      </c>
      <c r="O53" s="32">
        <f t="shared" si="0"/>
        <v>1822243619</v>
      </c>
      <c r="P53" s="32">
        <f t="shared" si="0"/>
        <v>0</v>
      </c>
      <c r="Q53" s="32">
        <v>1563255539</v>
      </c>
      <c r="R53" s="32"/>
      <c r="S53" s="32">
        <f t="shared" si="2"/>
        <v>1563255539</v>
      </c>
      <c r="T53" s="33" t="s">
        <v>588</v>
      </c>
      <c r="U53" s="33" t="s">
        <v>209</v>
      </c>
      <c r="V53" s="33">
        <v>45</v>
      </c>
      <c r="W53" s="36"/>
      <c r="X53" s="36"/>
      <c r="Y53" s="36">
        <v>45</v>
      </c>
      <c r="Z53" s="36"/>
      <c r="AA53" s="28">
        <v>365</v>
      </c>
      <c r="AB53" s="36">
        <v>180</v>
      </c>
      <c r="AC53" s="36"/>
      <c r="AD53" s="36"/>
      <c r="AE53" s="37" t="s">
        <v>192</v>
      </c>
      <c r="AF53" s="37" t="s">
        <v>192</v>
      </c>
      <c r="AG53" s="37" t="s">
        <v>192</v>
      </c>
      <c r="AH53" s="37" t="s">
        <v>192</v>
      </c>
      <c r="AI53" s="37" t="s">
        <v>192</v>
      </c>
      <c r="AJ53" s="37" t="s">
        <v>192</v>
      </c>
      <c r="AK53" s="37" t="s">
        <v>192</v>
      </c>
      <c r="AL53" s="37" t="s">
        <v>192</v>
      </c>
      <c r="AM53" s="37" t="s">
        <v>192</v>
      </c>
      <c r="AN53" s="37" t="s">
        <v>192</v>
      </c>
      <c r="AO53" s="37" t="s">
        <v>192</v>
      </c>
      <c r="AP53" s="37" t="s">
        <v>192</v>
      </c>
    </row>
    <row r="54" spans="1:42" ht="60" x14ac:dyDescent="0.25">
      <c r="A54" s="28" t="s">
        <v>483</v>
      </c>
      <c r="B54" s="28" t="s">
        <v>550</v>
      </c>
      <c r="C54" s="28" t="s">
        <v>551</v>
      </c>
      <c r="D54" s="28">
        <v>241110900</v>
      </c>
      <c r="E54" s="35">
        <v>12275090</v>
      </c>
      <c r="F54" s="29" t="s">
        <v>564</v>
      </c>
      <c r="G54" s="28" t="s">
        <v>589</v>
      </c>
      <c r="H54" s="30">
        <v>1463480000</v>
      </c>
      <c r="I54" s="39">
        <v>1463480000</v>
      </c>
      <c r="J54" s="39"/>
      <c r="K54" s="39"/>
      <c r="L54" s="39"/>
      <c r="M54" s="39"/>
      <c r="N54" s="30">
        <f t="shared" si="1"/>
        <v>1463480000</v>
      </c>
      <c r="O54" s="32">
        <f t="shared" si="0"/>
        <v>1463480000</v>
      </c>
      <c r="P54" s="32">
        <f t="shared" si="0"/>
        <v>0</v>
      </c>
      <c r="Q54" s="32">
        <v>300034314</v>
      </c>
      <c r="R54" s="32"/>
      <c r="S54" s="32">
        <f t="shared" si="2"/>
        <v>300034314</v>
      </c>
      <c r="T54" s="33" t="s">
        <v>590</v>
      </c>
      <c r="U54" s="33" t="s">
        <v>591</v>
      </c>
      <c r="V54" s="33">
        <v>9500</v>
      </c>
      <c r="W54" s="36"/>
      <c r="X54" s="36"/>
      <c r="Y54" s="36">
        <v>4700</v>
      </c>
      <c r="Z54" s="36"/>
      <c r="AA54" s="28">
        <v>261</v>
      </c>
      <c r="AB54" s="36">
        <v>140</v>
      </c>
      <c r="AC54" s="36"/>
      <c r="AD54" s="36" t="s">
        <v>591</v>
      </c>
      <c r="AE54" s="37" t="s">
        <v>192</v>
      </c>
      <c r="AF54" s="37" t="s">
        <v>192</v>
      </c>
      <c r="AG54" s="37" t="s">
        <v>192</v>
      </c>
      <c r="AH54" s="37" t="s">
        <v>192</v>
      </c>
      <c r="AI54" s="37" t="s">
        <v>192</v>
      </c>
      <c r="AJ54" s="37" t="s">
        <v>192</v>
      </c>
      <c r="AK54" s="37" t="s">
        <v>192</v>
      </c>
      <c r="AL54" s="37" t="s">
        <v>192</v>
      </c>
      <c r="AM54" s="37" t="s">
        <v>192</v>
      </c>
      <c r="AN54" s="37" t="s">
        <v>192</v>
      </c>
      <c r="AO54" s="37" t="s">
        <v>192</v>
      </c>
      <c r="AP54" s="37" t="s">
        <v>192</v>
      </c>
    </row>
    <row r="55" spans="1:42" ht="60" x14ac:dyDescent="0.25">
      <c r="A55" s="28" t="s">
        <v>483</v>
      </c>
      <c r="B55" s="28" t="s">
        <v>550</v>
      </c>
      <c r="C55" s="28" t="s">
        <v>551</v>
      </c>
      <c r="D55" s="28">
        <v>241110900</v>
      </c>
      <c r="E55" s="35">
        <v>12275091</v>
      </c>
      <c r="F55" s="29" t="s">
        <v>564</v>
      </c>
      <c r="G55" s="28" t="s">
        <v>592</v>
      </c>
      <c r="H55" s="30">
        <v>4049555000</v>
      </c>
      <c r="I55" s="39">
        <v>4049555000</v>
      </c>
      <c r="J55" s="39"/>
      <c r="K55" s="39"/>
      <c r="L55" s="39"/>
      <c r="M55" s="39"/>
      <c r="N55" s="30">
        <f t="shared" si="1"/>
        <v>4049555000</v>
      </c>
      <c r="O55" s="32">
        <f t="shared" si="0"/>
        <v>4049555000</v>
      </c>
      <c r="P55" s="32">
        <f t="shared" si="0"/>
        <v>0</v>
      </c>
      <c r="Q55" s="32">
        <v>1197703141</v>
      </c>
      <c r="R55" s="32"/>
      <c r="S55" s="32">
        <f t="shared" si="2"/>
        <v>1197703141</v>
      </c>
      <c r="T55" s="33" t="s">
        <v>593</v>
      </c>
      <c r="U55" s="33" t="s">
        <v>591</v>
      </c>
      <c r="V55" s="33" t="s">
        <v>591</v>
      </c>
      <c r="W55" s="36"/>
      <c r="X55" s="36"/>
      <c r="Y55" s="36"/>
      <c r="Z55" s="36"/>
      <c r="AA55" s="28">
        <v>261</v>
      </c>
      <c r="AB55" s="36">
        <v>140</v>
      </c>
      <c r="AC55" s="36"/>
      <c r="AD55" s="36"/>
      <c r="AE55" s="37" t="s">
        <v>192</v>
      </c>
      <c r="AF55" s="37" t="s">
        <v>192</v>
      </c>
      <c r="AG55" s="37" t="s">
        <v>192</v>
      </c>
      <c r="AH55" s="37" t="s">
        <v>192</v>
      </c>
      <c r="AI55" s="37" t="s">
        <v>192</v>
      </c>
      <c r="AJ55" s="37" t="s">
        <v>192</v>
      </c>
      <c r="AK55" s="37" t="s">
        <v>192</v>
      </c>
      <c r="AL55" s="37" t="s">
        <v>192</v>
      </c>
      <c r="AM55" s="37" t="s">
        <v>192</v>
      </c>
      <c r="AN55" s="37" t="s">
        <v>192</v>
      </c>
      <c r="AO55" s="37" t="s">
        <v>192</v>
      </c>
      <c r="AP55" s="37" t="s">
        <v>192</v>
      </c>
    </row>
    <row r="56" spans="1:42" ht="60" x14ac:dyDescent="0.25">
      <c r="A56" s="28" t="s">
        <v>483</v>
      </c>
      <c r="B56" s="28" t="s">
        <v>550</v>
      </c>
      <c r="C56" s="28" t="s">
        <v>551</v>
      </c>
      <c r="D56" s="28">
        <v>241110900</v>
      </c>
      <c r="E56" s="35">
        <v>12275092</v>
      </c>
      <c r="F56" s="29" t="s">
        <v>564</v>
      </c>
      <c r="G56" s="28" t="s">
        <v>594</v>
      </c>
      <c r="H56" s="30">
        <v>377395000</v>
      </c>
      <c r="I56" s="39">
        <v>492123000</v>
      </c>
      <c r="J56" s="39"/>
      <c r="K56" s="39"/>
      <c r="L56" s="39"/>
      <c r="M56" s="39"/>
      <c r="N56" s="30">
        <f t="shared" si="1"/>
        <v>377395000</v>
      </c>
      <c r="O56" s="32">
        <f t="shared" si="0"/>
        <v>492123000</v>
      </c>
      <c r="P56" s="32">
        <f t="shared" si="0"/>
        <v>0</v>
      </c>
      <c r="Q56" s="32">
        <v>106551062</v>
      </c>
      <c r="R56" s="32"/>
      <c r="S56" s="32">
        <f t="shared" si="2"/>
        <v>106551062</v>
      </c>
      <c r="T56" s="33" t="s">
        <v>595</v>
      </c>
      <c r="U56" s="33" t="s">
        <v>591</v>
      </c>
      <c r="V56" s="33" t="s">
        <v>591</v>
      </c>
      <c r="W56" s="36"/>
      <c r="X56" s="36"/>
      <c r="Y56" s="36"/>
      <c r="Z56" s="36"/>
      <c r="AA56" s="28">
        <v>365</v>
      </c>
      <c r="AB56" s="36">
        <v>180</v>
      </c>
      <c r="AC56" s="36"/>
      <c r="AD56" s="36"/>
      <c r="AE56" s="37" t="s">
        <v>192</v>
      </c>
      <c r="AF56" s="37" t="s">
        <v>192</v>
      </c>
      <c r="AG56" s="37" t="s">
        <v>192</v>
      </c>
      <c r="AH56" s="37" t="s">
        <v>192</v>
      </c>
      <c r="AI56" s="37" t="s">
        <v>192</v>
      </c>
      <c r="AJ56" s="37" t="s">
        <v>192</v>
      </c>
      <c r="AK56" s="37" t="s">
        <v>192</v>
      </c>
      <c r="AL56" s="37" t="s">
        <v>192</v>
      </c>
      <c r="AM56" s="37" t="s">
        <v>192</v>
      </c>
      <c r="AN56" s="37" t="s">
        <v>192</v>
      </c>
      <c r="AO56" s="37" t="s">
        <v>192</v>
      </c>
      <c r="AP56" s="37" t="s">
        <v>192</v>
      </c>
    </row>
    <row r="57" spans="1:42" ht="60" x14ac:dyDescent="0.25">
      <c r="A57" s="28" t="s">
        <v>483</v>
      </c>
      <c r="B57" s="28" t="s">
        <v>550</v>
      </c>
      <c r="C57" s="28" t="s">
        <v>551</v>
      </c>
      <c r="D57" s="28">
        <v>241110900</v>
      </c>
      <c r="E57" s="35">
        <v>12279001</v>
      </c>
      <c r="F57" s="29" t="s">
        <v>596</v>
      </c>
      <c r="G57" s="28" t="s">
        <v>597</v>
      </c>
      <c r="H57" s="30">
        <v>10000000000</v>
      </c>
      <c r="I57" s="39">
        <v>10000000000</v>
      </c>
      <c r="J57" s="39"/>
      <c r="K57" s="39"/>
      <c r="L57" s="39"/>
      <c r="M57" s="39"/>
      <c r="N57" s="30">
        <f t="shared" si="1"/>
        <v>10000000000</v>
      </c>
      <c r="O57" s="32">
        <f t="shared" si="0"/>
        <v>10000000000</v>
      </c>
      <c r="P57" s="32">
        <f t="shared" si="0"/>
        <v>0</v>
      </c>
      <c r="Q57" s="32">
        <v>10000000000</v>
      </c>
      <c r="R57" s="32"/>
      <c r="S57" s="32">
        <f t="shared" si="2"/>
        <v>10000000000</v>
      </c>
      <c r="T57" s="33" t="s">
        <v>598</v>
      </c>
      <c r="U57" s="33" t="s">
        <v>209</v>
      </c>
      <c r="V57" s="33">
        <v>1</v>
      </c>
      <c r="W57" s="36"/>
      <c r="X57" s="36"/>
      <c r="Y57" s="36">
        <v>1</v>
      </c>
      <c r="Z57" s="36"/>
      <c r="AA57" s="28">
        <v>365</v>
      </c>
      <c r="AB57" s="36">
        <v>180</v>
      </c>
      <c r="AC57" s="36"/>
      <c r="AD57" s="36"/>
      <c r="AE57" s="37" t="s">
        <v>192</v>
      </c>
      <c r="AF57" s="37" t="s">
        <v>192</v>
      </c>
      <c r="AG57" s="37" t="s">
        <v>192</v>
      </c>
      <c r="AH57" s="37" t="s">
        <v>192</v>
      </c>
      <c r="AI57" s="37" t="s">
        <v>192</v>
      </c>
      <c r="AJ57" s="37" t="s">
        <v>192</v>
      </c>
      <c r="AK57" s="37" t="s">
        <v>192</v>
      </c>
      <c r="AL57" s="37" t="s">
        <v>192</v>
      </c>
      <c r="AM57" s="37" t="s">
        <v>192</v>
      </c>
      <c r="AN57" s="37" t="s">
        <v>192</v>
      </c>
      <c r="AO57" s="37" t="s">
        <v>192</v>
      </c>
      <c r="AP57" s="37" t="s">
        <v>192</v>
      </c>
    </row>
    <row r="58" spans="1:42" ht="84" x14ac:dyDescent="0.25">
      <c r="A58" s="28" t="s">
        <v>483</v>
      </c>
      <c r="B58" s="28" t="s">
        <v>550</v>
      </c>
      <c r="C58" s="28" t="s">
        <v>551</v>
      </c>
      <c r="D58" s="28">
        <v>241110900</v>
      </c>
      <c r="E58" s="35">
        <v>12300001</v>
      </c>
      <c r="F58" s="29" t="s">
        <v>599</v>
      </c>
      <c r="G58" s="28" t="s">
        <v>600</v>
      </c>
      <c r="H58" s="30">
        <v>600000000</v>
      </c>
      <c r="I58" s="39">
        <v>600000000</v>
      </c>
      <c r="J58" s="39"/>
      <c r="K58" s="39"/>
      <c r="L58" s="39"/>
      <c r="M58" s="39"/>
      <c r="N58" s="30">
        <f t="shared" si="1"/>
        <v>600000000</v>
      </c>
      <c r="O58" s="32">
        <f t="shared" si="0"/>
        <v>600000000</v>
      </c>
      <c r="P58" s="32">
        <f t="shared" si="0"/>
        <v>0</v>
      </c>
      <c r="Q58" s="32">
        <v>111500000</v>
      </c>
      <c r="R58" s="32"/>
      <c r="S58" s="32">
        <f t="shared" si="2"/>
        <v>111500000</v>
      </c>
      <c r="T58" s="33" t="s">
        <v>601</v>
      </c>
      <c r="U58" s="33" t="s">
        <v>209</v>
      </c>
      <c r="V58" s="104">
        <v>30</v>
      </c>
      <c r="W58" s="36"/>
      <c r="X58" s="36"/>
      <c r="Y58" s="36">
        <v>0</v>
      </c>
      <c r="Z58" s="36"/>
      <c r="AA58" s="28">
        <v>275</v>
      </c>
      <c r="AB58" s="36" t="s">
        <v>602</v>
      </c>
      <c r="AC58" s="36"/>
      <c r="AD58" s="36"/>
      <c r="AE58" s="37">
        <v>0</v>
      </c>
      <c r="AF58" s="37">
        <v>0</v>
      </c>
      <c r="AG58" s="37">
        <v>0</v>
      </c>
      <c r="AH58" s="37" t="s">
        <v>192</v>
      </c>
      <c r="AI58" s="37" t="s">
        <v>192</v>
      </c>
      <c r="AJ58" s="37" t="s">
        <v>192</v>
      </c>
      <c r="AK58" s="37" t="s">
        <v>192</v>
      </c>
      <c r="AL58" s="37" t="s">
        <v>192</v>
      </c>
      <c r="AM58" s="37" t="s">
        <v>192</v>
      </c>
      <c r="AN58" s="37" t="s">
        <v>192</v>
      </c>
      <c r="AO58" s="37" t="s">
        <v>192</v>
      </c>
      <c r="AP58" s="37" t="s">
        <v>192</v>
      </c>
    </row>
    <row r="59" spans="1:42" ht="105" x14ac:dyDescent="0.25">
      <c r="A59" s="28" t="s">
        <v>483</v>
      </c>
      <c r="B59" s="28" t="s">
        <v>550</v>
      </c>
      <c r="C59" s="28" t="s">
        <v>551</v>
      </c>
      <c r="D59" s="28">
        <v>241110600</v>
      </c>
      <c r="E59" s="35">
        <v>12301003</v>
      </c>
      <c r="F59" s="29" t="s">
        <v>603</v>
      </c>
      <c r="G59" s="28" t="s">
        <v>604</v>
      </c>
      <c r="H59" s="30">
        <v>81262000</v>
      </c>
      <c r="I59" s="39">
        <v>538506438</v>
      </c>
      <c r="J59" s="39"/>
      <c r="K59" s="39"/>
      <c r="L59" s="39"/>
      <c r="M59" s="39"/>
      <c r="N59" s="30">
        <f t="shared" si="1"/>
        <v>81262000</v>
      </c>
      <c r="O59" s="32">
        <f t="shared" si="0"/>
        <v>538506438</v>
      </c>
      <c r="P59" s="32">
        <f t="shared" si="0"/>
        <v>0</v>
      </c>
      <c r="Q59" s="32">
        <v>4421250</v>
      </c>
      <c r="R59" s="32"/>
      <c r="S59" s="32">
        <f t="shared" si="2"/>
        <v>4421250</v>
      </c>
      <c r="T59" s="33" t="s">
        <v>605</v>
      </c>
      <c r="U59" s="33" t="s">
        <v>209</v>
      </c>
      <c r="V59" s="33">
        <v>12</v>
      </c>
      <c r="W59" s="36"/>
      <c r="X59" s="36"/>
      <c r="Y59" s="36"/>
      <c r="Z59" s="36"/>
      <c r="AA59" s="28"/>
      <c r="AB59" s="36"/>
      <c r="AC59" s="36"/>
      <c r="AD59" s="36" t="s">
        <v>606</v>
      </c>
      <c r="AE59" s="37">
        <v>0</v>
      </c>
      <c r="AF59" s="37">
        <v>0</v>
      </c>
      <c r="AG59" s="37"/>
      <c r="AH59" s="37"/>
      <c r="AI59" s="37"/>
      <c r="AJ59" s="37"/>
      <c r="AK59" s="37"/>
      <c r="AL59" s="37"/>
      <c r="AM59" s="37"/>
      <c r="AN59" s="37"/>
      <c r="AO59" s="37"/>
      <c r="AP59" s="37">
        <v>0</v>
      </c>
    </row>
    <row r="60" spans="1:42" ht="105" x14ac:dyDescent="0.25">
      <c r="A60" s="28" t="s">
        <v>483</v>
      </c>
      <c r="B60" s="28" t="s">
        <v>550</v>
      </c>
      <c r="C60" s="28" t="s">
        <v>551</v>
      </c>
      <c r="D60" s="28">
        <v>241110600</v>
      </c>
      <c r="E60" s="35">
        <v>12301090</v>
      </c>
      <c r="F60" s="29" t="s">
        <v>603</v>
      </c>
      <c r="G60" s="28" t="s">
        <v>607</v>
      </c>
      <c r="H60" s="30">
        <v>72922000</v>
      </c>
      <c r="I60" s="39">
        <v>72922000</v>
      </c>
      <c r="J60" s="39"/>
      <c r="K60" s="39"/>
      <c r="L60" s="39"/>
      <c r="M60" s="39"/>
      <c r="N60" s="30">
        <f t="shared" si="1"/>
        <v>72922000</v>
      </c>
      <c r="O60" s="32">
        <f t="shared" si="0"/>
        <v>72922000</v>
      </c>
      <c r="P60" s="32">
        <f t="shared" si="0"/>
        <v>0</v>
      </c>
      <c r="Q60" s="32">
        <v>30990966</v>
      </c>
      <c r="R60" s="32"/>
      <c r="S60" s="32">
        <f t="shared" si="2"/>
        <v>30990966</v>
      </c>
      <c r="T60" s="33" t="s">
        <v>605</v>
      </c>
      <c r="U60" s="33">
        <v>0</v>
      </c>
      <c r="V60" s="33">
        <v>0</v>
      </c>
      <c r="W60" s="36"/>
      <c r="X60" s="36"/>
      <c r="Y60" s="36"/>
      <c r="Z60" s="36"/>
      <c r="AA60" s="28"/>
      <c r="AB60" s="36"/>
      <c r="AC60" s="36"/>
      <c r="AD60" s="36" t="s">
        <v>606</v>
      </c>
      <c r="AE60" s="37"/>
      <c r="AF60" s="37"/>
      <c r="AG60" s="37"/>
      <c r="AH60" s="37"/>
      <c r="AI60" s="37"/>
      <c r="AJ60" s="37"/>
      <c r="AK60" s="37"/>
      <c r="AL60" s="37"/>
      <c r="AM60" s="37"/>
      <c r="AN60" s="37"/>
      <c r="AO60" s="37"/>
      <c r="AP60" s="37"/>
    </row>
    <row r="61" spans="1:42" ht="105" x14ac:dyDescent="0.25">
      <c r="A61" s="28" t="s">
        <v>483</v>
      </c>
      <c r="B61" s="28" t="s">
        <v>550</v>
      </c>
      <c r="C61" s="28" t="s">
        <v>551</v>
      </c>
      <c r="D61" s="28">
        <v>241110900</v>
      </c>
      <c r="E61" s="35">
        <v>12301001</v>
      </c>
      <c r="F61" s="29" t="s">
        <v>603</v>
      </c>
      <c r="G61" s="28" t="s">
        <v>608</v>
      </c>
      <c r="H61" s="30">
        <v>705000000</v>
      </c>
      <c r="I61" s="39">
        <v>5825483979</v>
      </c>
      <c r="J61" s="39"/>
      <c r="K61" s="39"/>
      <c r="L61" s="39"/>
      <c r="M61" s="39"/>
      <c r="N61" s="30">
        <f t="shared" si="1"/>
        <v>705000000</v>
      </c>
      <c r="O61" s="32">
        <f t="shared" si="0"/>
        <v>5825483979</v>
      </c>
      <c r="P61" s="32">
        <f t="shared" si="0"/>
        <v>0</v>
      </c>
      <c r="Q61" s="32">
        <v>220000000</v>
      </c>
      <c r="R61" s="32"/>
      <c r="S61" s="32">
        <f t="shared" si="2"/>
        <v>220000000</v>
      </c>
      <c r="T61" s="33" t="s">
        <v>609</v>
      </c>
      <c r="U61" s="33" t="s">
        <v>209</v>
      </c>
      <c r="V61" s="33">
        <v>44</v>
      </c>
      <c r="W61" s="36"/>
      <c r="X61" s="36"/>
      <c r="Y61" s="36"/>
      <c r="Z61" s="36"/>
      <c r="AA61" s="28"/>
      <c r="AB61" s="36"/>
      <c r="AC61" s="36"/>
      <c r="AD61" s="36" t="s">
        <v>606</v>
      </c>
      <c r="AE61" s="37"/>
      <c r="AF61" s="37"/>
      <c r="AG61" s="37"/>
      <c r="AH61" s="37"/>
      <c r="AI61" s="37"/>
      <c r="AJ61" s="37"/>
      <c r="AK61" s="37"/>
      <c r="AL61" s="37"/>
      <c r="AM61" s="37"/>
      <c r="AN61" s="37"/>
      <c r="AO61" s="37"/>
      <c r="AP61" s="37"/>
    </row>
    <row r="62" spans="1:42" ht="105" x14ac:dyDescent="0.25">
      <c r="A62" s="28" t="s">
        <v>483</v>
      </c>
      <c r="B62" s="28" t="s">
        <v>550</v>
      </c>
      <c r="C62" s="28" t="s">
        <v>551</v>
      </c>
      <c r="D62" s="28">
        <v>241110900</v>
      </c>
      <c r="E62" s="35">
        <v>12301002</v>
      </c>
      <c r="F62" s="29" t="s">
        <v>603</v>
      </c>
      <c r="G62" s="28" t="s">
        <v>610</v>
      </c>
      <c r="H62" s="30">
        <v>3395000000</v>
      </c>
      <c r="I62" s="39">
        <v>3395000000</v>
      </c>
      <c r="J62" s="39"/>
      <c r="K62" s="39"/>
      <c r="L62" s="39"/>
      <c r="M62" s="39"/>
      <c r="N62" s="30">
        <f t="shared" si="1"/>
        <v>3395000000</v>
      </c>
      <c r="O62" s="32">
        <f t="shared" si="0"/>
        <v>3395000000</v>
      </c>
      <c r="P62" s="32">
        <f t="shared" si="0"/>
        <v>0</v>
      </c>
      <c r="Q62" s="32"/>
      <c r="R62" s="32"/>
      <c r="S62" s="32">
        <f t="shared" si="2"/>
        <v>0</v>
      </c>
      <c r="T62" s="33" t="s">
        <v>611</v>
      </c>
      <c r="U62" s="33" t="s">
        <v>209</v>
      </c>
      <c r="V62" s="33">
        <v>1</v>
      </c>
      <c r="W62" s="36"/>
      <c r="X62" s="36"/>
      <c r="Y62" s="36"/>
      <c r="Z62" s="36"/>
      <c r="AA62" s="28"/>
      <c r="AB62" s="36"/>
      <c r="AC62" s="36"/>
      <c r="AD62" s="36" t="s">
        <v>606</v>
      </c>
      <c r="AE62" s="37"/>
      <c r="AF62" s="37"/>
      <c r="AG62" s="37"/>
      <c r="AH62" s="37"/>
      <c r="AI62" s="37"/>
      <c r="AJ62" s="37"/>
      <c r="AK62" s="37"/>
      <c r="AL62" s="37"/>
      <c r="AM62" s="37"/>
      <c r="AN62" s="37"/>
      <c r="AO62" s="37"/>
      <c r="AP62" s="37"/>
    </row>
    <row r="63" spans="1:42" ht="105" x14ac:dyDescent="0.25">
      <c r="A63" s="28" t="s">
        <v>483</v>
      </c>
      <c r="B63" s="28" t="s">
        <v>550</v>
      </c>
      <c r="C63" s="28" t="s">
        <v>551</v>
      </c>
      <c r="D63" s="28">
        <v>241110900</v>
      </c>
      <c r="E63" s="35">
        <v>12301004</v>
      </c>
      <c r="F63" s="29" t="s">
        <v>603</v>
      </c>
      <c r="G63" s="28" t="s">
        <v>612</v>
      </c>
      <c r="H63" s="30">
        <v>1000000000</v>
      </c>
      <c r="I63" s="39">
        <v>1000000000</v>
      </c>
      <c r="J63" s="39"/>
      <c r="K63" s="39"/>
      <c r="L63" s="39"/>
      <c r="M63" s="39"/>
      <c r="N63" s="30">
        <f t="shared" si="1"/>
        <v>1000000000</v>
      </c>
      <c r="O63" s="32">
        <f t="shared" si="0"/>
        <v>1000000000</v>
      </c>
      <c r="P63" s="32">
        <f t="shared" si="0"/>
        <v>0</v>
      </c>
      <c r="Q63" s="32"/>
      <c r="R63" s="32"/>
      <c r="S63" s="32">
        <f t="shared" si="2"/>
        <v>0</v>
      </c>
      <c r="T63" s="33" t="s">
        <v>613</v>
      </c>
      <c r="U63" s="33" t="s">
        <v>209</v>
      </c>
      <c r="V63" s="33">
        <v>1</v>
      </c>
      <c r="W63" s="36"/>
      <c r="X63" s="36"/>
      <c r="Y63" s="36"/>
      <c r="Z63" s="36"/>
      <c r="AA63" s="28"/>
      <c r="AB63" s="36"/>
      <c r="AC63" s="36"/>
      <c r="AD63" s="36" t="s">
        <v>606</v>
      </c>
      <c r="AE63" s="37"/>
      <c r="AF63" s="37"/>
      <c r="AG63" s="37"/>
      <c r="AH63" s="37"/>
      <c r="AI63" s="37"/>
      <c r="AJ63" s="37"/>
      <c r="AK63" s="37"/>
      <c r="AL63" s="37"/>
      <c r="AM63" s="37"/>
      <c r="AN63" s="37"/>
      <c r="AO63" s="37"/>
      <c r="AP63" s="37"/>
    </row>
    <row r="64" spans="1:42" ht="105" x14ac:dyDescent="0.25">
      <c r="A64" s="28" t="s">
        <v>483</v>
      </c>
      <c r="B64" s="28" t="s">
        <v>550</v>
      </c>
      <c r="C64" s="28" t="s">
        <v>551</v>
      </c>
      <c r="D64" s="28">
        <v>241110900</v>
      </c>
      <c r="E64" s="35">
        <v>12301005</v>
      </c>
      <c r="F64" s="29" t="s">
        <v>603</v>
      </c>
      <c r="G64" s="28" t="s">
        <v>614</v>
      </c>
      <c r="H64" s="30"/>
      <c r="I64" s="39">
        <v>1200000000</v>
      </c>
      <c r="J64" s="39"/>
      <c r="K64" s="39"/>
      <c r="L64" s="39"/>
      <c r="M64" s="39"/>
      <c r="N64" s="30"/>
      <c r="O64" s="32">
        <f t="shared" si="0"/>
        <v>1200000000</v>
      </c>
      <c r="P64" s="32"/>
      <c r="Q64" s="32">
        <v>600000000</v>
      </c>
      <c r="R64" s="32"/>
      <c r="S64" s="32"/>
      <c r="T64" s="36" t="s">
        <v>605</v>
      </c>
      <c r="U64" s="33" t="s">
        <v>209</v>
      </c>
      <c r="V64" s="33">
        <v>12</v>
      </c>
      <c r="W64" s="36"/>
      <c r="X64" s="36"/>
      <c r="Y64" s="36"/>
      <c r="Z64" s="36"/>
      <c r="AA64" s="28"/>
      <c r="AB64" s="36"/>
      <c r="AC64" s="36"/>
      <c r="AD64" s="36" t="s">
        <v>606</v>
      </c>
      <c r="AE64" s="37"/>
      <c r="AF64" s="37"/>
      <c r="AG64" s="37"/>
      <c r="AH64" s="37"/>
      <c r="AI64" s="37"/>
      <c r="AJ64" s="37"/>
      <c r="AK64" s="37"/>
      <c r="AL64" s="37"/>
      <c r="AM64" s="37"/>
      <c r="AN64" s="37"/>
      <c r="AO64" s="37"/>
      <c r="AP64" s="37"/>
    </row>
    <row r="65" spans="1:42" ht="105" x14ac:dyDescent="0.25">
      <c r="A65" s="28" t="s">
        <v>483</v>
      </c>
      <c r="B65" s="28" t="s">
        <v>550</v>
      </c>
      <c r="C65" s="28" t="s">
        <v>551</v>
      </c>
      <c r="D65" s="28">
        <v>241110900</v>
      </c>
      <c r="E65" s="35">
        <v>12301006</v>
      </c>
      <c r="F65" s="29" t="s">
        <v>603</v>
      </c>
      <c r="G65" s="28" t="s">
        <v>615</v>
      </c>
      <c r="H65" s="30"/>
      <c r="I65" s="39">
        <v>1526500</v>
      </c>
      <c r="J65" s="39"/>
      <c r="K65" s="39"/>
      <c r="L65" s="39"/>
      <c r="M65" s="39"/>
      <c r="N65" s="30"/>
      <c r="O65" s="32">
        <f t="shared" si="0"/>
        <v>1526500</v>
      </c>
      <c r="P65" s="32"/>
      <c r="Q65" s="32"/>
      <c r="R65" s="32"/>
      <c r="S65" s="32"/>
      <c r="T65" s="36" t="s">
        <v>605</v>
      </c>
      <c r="U65" s="33" t="s">
        <v>209</v>
      </c>
      <c r="V65" s="33">
        <v>12</v>
      </c>
      <c r="W65" s="36"/>
      <c r="X65" s="36"/>
      <c r="Y65" s="36"/>
      <c r="Z65" s="36"/>
      <c r="AA65" s="28"/>
      <c r="AB65" s="36"/>
      <c r="AC65" s="36"/>
      <c r="AD65" s="36" t="s">
        <v>606</v>
      </c>
      <c r="AE65" s="37"/>
      <c r="AF65" s="37"/>
      <c r="AG65" s="37"/>
      <c r="AH65" s="37"/>
      <c r="AI65" s="37"/>
      <c r="AJ65" s="37"/>
      <c r="AK65" s="37"/>
      <c r="AL65" s="37"/>
      <c r="AM65" s="37"/>
      <c r="AN65" s="37"/>
      <c r="AO65" s="37"/>
      <c r="AP65" s="37"/>
    </row>
    <row r="66" spans="1:42" ht="136.5" customHeight="1" x14ac:dyDescent="0.25">
      <c r="A66" s="28" t="s">
        <v>483</v>
      </c>
      <c r="B66" s="28" t="s">
        <v>550</v>
      </c>
      <c r="C66" s="28" t="s">
        <v>551</v>
      </c>
      <c r="D66" s="28">
        <v>241110900</v>
      </c>
      <c r="E66" s="35">
        <v>12301007</v>
      </c>
      <c r="F66" s="29" t="s">
        <v>603</v>
      </c>
      <c r="G66" s="28" t="s">
        <v>616</v>
      </c>
      <c r="H66" s="30"/>
      <c r="I66" s="39">
        <v>1447264</v>
      </c>
      <c r="J66" s="39"/>
      <c r="K66" s="39"/>
      <c r="L66" s="39"/>
      <c r="M66" s="39"/>
      <c r="N66" s="30"/>
      <c r="O66" s="32">
        <f t="shared" si="0"/>
        <v>1447264</v>
      </c>
      <c r="P66" s="32"/>
      <c r="Q66" s="32"/>
      <c r="R66" s="32"/>
      <c r="S66" s="32"/>
      <c r="T66" s="36" t="s">
        <v>605</v>
      </c>
      <c r="U66" s="33" t="s">
        <v>209</v>
      </c>
      <c r="V66" s="33">
        <v>12</v>
      </c>
      <c r="W66" s="36"/>
      <c r="X66" s="36"/>
      <c r="Y66" s="36"/>
      <c r="Z66" s="36"/>
      <c r="AA66" s="28"/>
      <c r="AB66" s="36"/>
      <c r="AC66" s="36"/>
      <c r="AD66" s="36" t="s">
        <v>606</v>
      </c>
      <c r="AE66" s="37"/>
      <c r="AF66" s="37"/>
      <c r="AG66" s="37"/>
      <c r="AH66" s="37"/>
      <c r="AI66" s="37"/>
      <c r="AJ66" s="37"/>
      <c r="AK66" s="37"/>
      <c r="AL66" s="37"/>
      <c r="AM66" s="37"/>
      <c r="AN66" s="37"/>
      <c r="AO66" s="37"/>
      <c r="AP66" s="37"/>
    </row>
    <row r="67" spans="1:42" ht="56.25" x14ac:dyDescent="0.25">
      <c r="A67" s="28"/>
      <c r="B67" s="28"/>
      <c r="C67" s="28"/>
      <c r="D67" s="28"/>
      <c r="E67" s="35"/>
      <c r="F67" s="29"/>
      <c r="G67" s="28"/>
      <c r="H67" s="30"/>
      <c r="I67" s="39"/>
      <c r="J67" s="39"/>
      <c r="K67" s="39"/>
      <c r="L67" s="39"/>
      <c r="M67" s="39"/>
      <c r="N67" s="30"/>
      <c r="O67" s="32"/>
      <c r="P67" s="32"/>
      <c r="Q67" s="32"/>
      <c r="R67" s="32"/>
      <c r="S67" s="32"/>
      <c r="T67" s="243" t="s">
        <v>617</v>
      </c>
      <c r="U67" s="244" t="s">
        <v>209</v>
      </c>
      <c r="V67" s="245">
        <v>1</v>
      </c>
      <c r="W67" s="36"/>
      <c r="X67" s="36"/>
      <c r="Y67" s="36"/>
      <c r="Z67" s="36"/>
      <c r="AA67" s="28">
        <v>360</v>
      </c>
      <c r="AB67" s="36">
        <v>180</v>
      </c>
      <c r="AC67" s="36"/>
      <c r="AD67" s="36"/>
      <c r="AE67" s="37" t="s">
        <v>179</v>
      </c>
      <c r="AF67" s="37" t="s">
        <v>179</v>
      </c>
      <c r="AG67" s="37" t="s">
        <v>179</v>
      </c>
      <c r="AH67" s="37" t="s">
        <v>179</v>
      </c>
      <c r="AI67" s="37" t="s">
        <v>179</v>
      </c>
      <c r="AJ67" s="37" t="s">
        <v>179</v>
      </c>
      <c r="AK67" s="37" t="s">
        <v>179</v>
      </c>
      <c r="AL67" s="37" t="s">
        <v>179</v>
      </c>
      <c r="AM67" s="37" t="s">
        <v>179</v>
      </c>
      <c r="AN67" s="37" t="s">
        <v>179</v>
      </c>
      <c r="AO67" s="37" t="s">
        <v>179</v>
      </c>
      <c r="AP67" s="37" t="s">
        <v>179</v>
      </c>
    </row>
    <row r="68" spans="1:42" ht="60" x14ac:dyDescent="0.25">
      <c r="A68" s="28"/>
      <c r="B68" s="28"/>
      <c r="C68" s="28"/>
      <c r="D68" s="28"/>
      <c r="E68" s="35"/>
      <c r="F68" s="29"/>
      <c r="G68" s="28"/>
      <c r="H68" s="30"/>
      <c r="I68" s="39"/>
      <c r="J68" s="39"/>
      <c r="K68" s="39"/>
      <c r="L68" s="39"/>
      <c r="M68" s="39"/>
      <c r="N68" s="30"/>
      <c r="O68" s="32"/>
      <c r="P68" s="32"/>
      <c r="Q68" s="32"/>
      <c r="R68" s="32"/>
      <c r="S68" s="32"/>
      <c r="T68" s="243" t="s">
        <v>618</v>
      </c>
      <c r="U68" s="244" t="s">
        <v>209</v>
      </c>
      <c r="V68" s="245">
        <v>48</v>
      </c>
      <c r="W68" s="36"/>
      <c r="X68" s="36"/>
      <c r="Y68" s="36"/>
      <c r="Z68" s="36"/>
      <c r="AA68" s="28">
        <v>360</v>
      </c>
      <c r="AB68" s="36">
        <v>180</v>
      </c>
      <c r="AC68" s="36"/>
      <c r="AD68" s="36" t="s">
        <v>619</v>
      </c>
      <c r="AE68" s="37" t="s">
        <v>179</v>
      </c>
      <c r="AF68" s="37" t="s">
        <v>179</v>
      </c>
      <c r="AG68" s="37" t="s">
        <v>179</v>
      </c>
      <c r="AH68" s="37" t="s">
        <v>179</v>
      </c>
      <c r="AI68" s="37" t="s">
        <v>179</v>
      </c>
      <c r="AJ68" s="37" t="s">
        <v>179</v>
      </c>
      <c r="AK68" s="37" t="s">
        <v>179</v>
      </c>
      <c r="AL68" s="37" t="s">
        <v>179</v>
      </c>
      <c r="AM68" s="37" t="s">
        <v>179</v>
      </c>
      <c r="AN68" s="37" t="s">
        <v>179</v>
      </c>
      <c r="AO68" s="37" t="s">
        <v>179</v>
      </c>
      <c r="AP68" s="37" t="s">
        <v>179</v>
      </c>
    </row>
    <row r="69" spans="1:42" ht="60" x14ac:dyDescent="0.25">
      <c r="A69" s="28"/>
      <c r="B69" s="28"/>
      <c r="C69" s="28"/>
      <c r="D69" s="28"/>
      <c r="E69" s="35"/>
      <c r="F69" s="29"/>
      <c r="G69" s="28"/>
      <c r="H69" s="30"/>
      <c r="I69" s="39"/>
      <c r="J69" s="39"/>
      <c r="K69" s="39"/>
      <c r="L69" s="39"/>
      <c r="M69" s="39"/>
      <c r="N69" s="30"/>
      <c r="O69" s="32"/>
      <c r="P69" s="32"/>
      <c r="Q69" s="32"/>
      <c r="R69" s="32"/>
      <c r="S69" s="32"/>
      <c r="T69" s="243" t="s">
        <v>620</v>
      </c>
      <c r="U69" s="244" t="s">
        <v>209</v>
      </c>
      <c r="V69" s="245">
        <v>40</v>
      </c>
      <c r="W69" s="36"/>
      <c r="X69" s="36"/>
      <c r="Y69" s="36"/>
      <c r="Z69" s="36"/>
      <c r="AA69" s="28">
        <v>360</v>
      </c>
      <c r="AB69" s="36">
        <v>180</v>
      </c>
      <c r="AC69" s="36"/>
      <c r="AD69" s="36" t="s">
        <v>619</v>
      </c>
      <c r="AE69" s="37" t="s">
        <v>179</v>
      </c>
      <c r="AF69" s="37" t="s">
        <v>179</v>
      </c>
      <c r="AG69" s="37" t="s">
        <v>179</v>
      </c>
      <c r="AH69" s="37" t="s">
        <v>179</v>
      </c>
      <c r="AI69" s="37" t="s">
        <v>179</v>
      </c>
      <c r="AJ69" s="37" t="s">
        <v>179</v>
      </c>
      <c r="AK69" s="37" t="s">
        <v>179</v>
      </c>
      <c r="AL69" s="37" t="s">
        <v>179</v>
      </c>
      <c r="AM69" s="37" t="s">
        <v>179</v>
      </c>
      <c r="AN69" s="37" t="s">
        <v>179</v>
      </c>
      <c r="AO69" s="37" t="s">
        <v>179</v>
      </c>
      <c r="AP69" s="37" t="s">
        <v>179</v>
      </c>
    </row>
    <row r="70" spans="1:42" ht="105" x14ac:dyDescent="0.25">
      <c r="A70" s="28"/>
      <c r="B70" s="28"/>
      <c r="C70" s="28"/>
      <c r="D70" s="28"/>
      <c r="E70" s="35"/>
      <c r="F70" s="29"/>
      <c r="G70" s="28"/>
      <c r="H70" s="30"/>
      <c r="I70" s="39"/>
      <c r="J70" s="39"/>
      <c r="K70" s="39"/>
      <c r="L70" s="39"/>
      <c r="M70" s="39"/>
      <c r="N70" s="30"/>
      <c r="O70" s="32"/>
      <c r="P70" s="32"/>
      <c r="Q70" s="32"/>
      <c r="R70" s="32"/>
      <c r="S70" s="32"/>
      <c r="T70" s="243" t="s">
        <v>621</v>
      </c>
      <c r="U70" s="244" t="s">
        <v>209</v>
      </c>
      <c r="V70" s="245">
        <v>133</v>
      </c>
      <c r="W70" s="36"/>
      <c r="X70" s="36"/>
      <c r="Y70" s="36">
        <v>5</v>
      </c>
      <c r="Z70" s="36"/>
      <c r="AA70" s="28">
        <v>360</v>
      </c>
      <c r="AB70" s="36">
        <v>180</v>
      </c>
      <c r="AC70" s="36"/>
      <c r="AD70" s="36" t="s">
        <v>622</v>
      </c>
      <c r="AE70" s="37" t="s">
        <v>179</v>
      </c>
      <c r="AF70" s="37" t="s">
        <v>179</v>
      </c>
      <c r="AG70" s="37" t="s">
        <v>179</v>
      </c>
      <c r="AH70" s="37" t="s">
        <v>179</v>
      </c>
      <c r="AI70" s="37" t="s">
        <v>179</v>
      </c>
      <c r="AJ70" s="37" t="s">
        <v>179</v>
      </c>
      <c r="AK70" s="37" t="s">
        <v>179</v>
      </c>
      <c r="AL70" s="37" t="s">
        <v>179</v>
      </c>
      <c r="AM70" s="37" t="s">
        <v>179</v>
      </c>
      <c r="AN70" s="37" t="s">
        <v>179</v>
      </c>
      <c r="AO70" s="37" t="s">
        <v>179</v>
      </c>
      <c r="AP70" s="37" t="s">
        <v>179</v>
      </c>
    </row>
    <row r="71" spans="1:42" ht="60" x14ac:dyDescent="0.25">
      <c r="A71" s="28"/>
      <c r="B71" s="28"/>
      <c r="C71" s="28"/>
      <c r="D71" s="28"/>
      <c r="E71" s="35"/>
      <c r="F71" s="29"/>
      <c r="G71" s="28"/>
      <c r="H71" s="30"/>
      <c r="I71" s="39"/>
      <c r="J71" s="39"/>
      <c r="K71" s="39"/>
      <c r="L71" s="39"/>
      <c r="M71" s="39"/>
      <c r="N71" s="30"/>
      <c r="O71" s="32"/>
      <c r="P71" s="32"/>
      <c r="Q71" s="32"/>
      <c r="R71" s="32"/>
      <c r="S71" s="32"/>
      <c r="T71" s="243" t="s">
        <v>623</v>
      </c>
      <c r="U71" s="244" t="s">
        <v>152</v>
      </c>
      <c r="V71" s="245">
        <v>1</v>
      </c>
      <c r="W71" s="36"/>
      <c r="X71" s="36"/>
      <c r="Y71" s="36"/>
      <c r="Z71" s="36"/>
      <c r="AA71" s="28">
        <v>360</v>
      </c>
      <c r="AB71" s="36">
        <v>180</v>
      </c>
      <c r="AC71" s="36"/>
      <c r="AD71" s="36" t="s">
        <v>624</v>
      </c>
      <c r="AE71" s="37" t="s">
        <v>179</v>
      </c>
      <c r="AF71" s="37" t="s">
        <v>179</v>
      </c>
      <c r="AG71" s="37" t="s">
        <v>179</v>
      </c>
      <c r="AH71" s="37" t="s">
        <v>179</v>
      </c>
      <c r="AI71" s="37" t="s">
        <v>179</v>
      </c>
      <c r="AJ71" s="37" t="s">
        <v>179</v>
      </c>
      <c r="AK71" s="37" t="s">
        <v>179</v>
      </c>
      <c r="AL71" s="37" t="s">
        <v>179</v>
      </c>
      <c r="AM71" s="37" t="s">
        <v>179</v>
      </c>
      <c r="AN71" s="37" t="s">
        <v>179</v>
      </c>
      <c r="AO71" s="37" t="s">
        <v>179</v>
      </c>
      <c r="AP71" s="37" t="s">
        <v>179</v>
      </c>
    </row>
    <row r="72" spans="1:42" ht="45" x14ac:dyDescent="0.25">
      <c r="A72" s="28"/>
      <c r="B72" s="28"/>
      <c r="C72" s="28"/>
      <c r="D72" s="28"/>
      <c r="E72" s="35"/>
      <c r="F72" s="29"/>
      <c r="G72" s="28"/>
      <c r="H72" s="30"/>
      <c r="I72" s="39"/>
      <c r="J72" s="39"/>
      <c r="K72" s="39"/>
      <c r="L72" s="39"/>
      <c r="M72" s="39"/>
      <c r="N72" s="30"/>
      <c r="O72" s="32"/>
      <c r="P72" s="32"/>
      <c r="Q72" s="32"/>
      <c r="R72" s="32"/>
      <c r="S72" s="32"/>
      <c r="T72" s="243" t="s">
        <v>625</v>
      </c>
      <c r="U72" s="244" t="s">
        <v>209</v>
      </c>
      <c r="V72" s="245">
        <v>14</v>
      </c>
      <c r="W72" s="36"/>
      <c r="X72" s="36"/>
      <c r="Y72" s="36"/>
      <c r="Z72" s="36"/>
      <c r="AA72" s="28">
        <v>360</v>
      </c>
      <c r="AB72" s="36">
        <v>180</v>
      </c>
      <c r="AC72" s="36" t="s">
        <v>626</v>
      </c>
      <c r="AD72" s="36" t="s">
        <v>627</v>
      </c>
      <c r="AE72" s="37" t="s">
        <v>179</v>
      </c>
      <c r="AF72" s="37" t="s">
        <v>179</v>
      </c>
      <c r="AG72" s="37" t="s">
        <v>179</v>
      </c>
      <c r="AH72" s="37" t="s">
        <v>179</v>
      </c>
      <c r="AI72" s="37" t="s">
        <v>179</v>
      </c>
      <c r="AJ72" s="37" t="s">
        <v>179</v>
      </c>
      <c r="AK72" s="37" t="s">
        <v>179</v>
      </c>
      <c r="AL72" s="37" t="s">
        <v>179</v>
      </c>
      <c r="AM72" s="37" t="s">
        <v>179</v>
      </c>
      <c r="AN72" s="37" t="s">
        <v>179</v>
      </c>
      <c r="AO72" s="37" t="s">
        <v>179</v>
      </c>
      <c r="AP72" s="37" t="s">
        <v>179</v>
      </c>
    </row>
    <row r="73" spans="1:42" ht="33.75" x14ac:dyDescent="0.25">
      <c r="A73" s="28"/>
      <c r="B73" s="28"/>
      <c r="C73" s="28"/>
      <c r="D73" s="28"/>
      <c r="E73" s="35"/>
      <c r="F73" s="29"/>
      <c r="G73" s="28"/>
      <c r="H73" s="30"/>
      <c r="I73" s="39"/>
      <c r="J73" s="39"/>
      <c r="K73" s="39"/>
      <c r="L73" s="39"/>
      <c r="M73" s="39"/>
      <c r="N73" s="30"/>
      <c r="O73" s="32"/>
      <c r="P73" s="32"/>
      <c r="Q73" s="32"/>
      <c r="R73" s="32"/>
      <c r="S73" s="32"/>
      <c r="T73" s="243" t="s">
        <v>628</v>
      </c>
      <c r="U73" s="244" t="s">
        <v>209</v>
      </c>
      <c r="V73" s="245">
        <v>4</v>
      </c>
      <c r="W73" s="36"/>
      <c r="X73" s="36"/>
      <c r="Y73" s="36">
        <v>2</v>
      </c>
      <c r="Z73" s="36"/>
      <c r="AA73" s="28">
        <v>360</v>
      </c>
      <c r="AB73" s="36">
        <v>180</v>
      </c>
      <c r="AC73" s="36"/>
      <c r="AD73" s="36"/>
      <c r="AE73" s="37" t="s">
        <v>179</v>
      </c>
      <c r="AF73" s="37" t="s">
        <v>179</v>
      </c>
      <c r="AG73" s="37" t="s">
        <v>179</v>
      </c>
      <c r="AH73" s="37" t="s">
        <v>179</v>
      </c>
      <c r="AI73" s="37" t="s">
        <v>179</v>
      </c>
      <c r="AJ73" s="37" t="s">
        <v>179</v>
      </c>
      <c r="AK73" s="37" t="s">
        <v>179</v>
      </c>
      <c r="AL73" s="37" t="s">
        <v>179</v>
      </c>
      <c r="AM73" s="37" t="s">
        <v>179</v>
      </c>
      <c r="AN73" s="37" t="s">
        <v>179</v>
      </c>
      <c r="AO73" s="37" t="s">
        <v>179</v>
      </c>
      <c r="AP73" s="37" t="s">
        <v>179</v>
      </c>
    </row>
    <row r="74" spans="1:42" ht="90" x14ac:dyDescent="0.25">
      <c r="A74" s="28"/>
      <c r="B74" s="28"/>
      <c r="C74" s="28"/>
      <c r="D74" s="28"/>
      <c r="E74" s="35"/>
      <c r="F74" s="29"/>
      <c r="G74" s="28"/>
      <c r="H74" s="30"/>
      <c r="I74" s="39"/>
      <c r="J74" s="39"/>
      <c r="K74" s="39"/>
      <c r="L74" s="39"/>
      <c r="M74" s="39"/>
      <c r="N74" s="30"/>
      <c r="O74" s="32"/>
      <c r="P74" s="32"/>
      <c r="Q74" s="32"/>
      <c r="R74" s="32"/>
      <c r="S74" s="32"/>
      <c r="T74" s="243" t="s">
        <v>629</v>
      </c>
      <c r="U74" s="244" t="s">
        <v>209</v>
      </c>
      <c r="V74" s="245">
        <v>2</v>
      </c>
      <c r="W74" s="36"/>
      <c r="X74" s="36"/>
      <c r="Y74" s="36"/>
      <c r="Z74" s="36"/>
      <c r="AA74" s="28">
        <v>360</v>
      </c>
      <c r="AB74" s="36">
        <v>180</v>
      </c>
      <c r="AC74" s="36"/>
      <c r="AD74" s="36" t="s">
        <v>630</v>
      </c>
      <c r="AE74" s="37" t="s">
        <v>179</v>
      </c>
      <c r="AF74" s="37" t="s">
        <v>179</v>
      </c>
      <c r="AG74" s="37" t="s">
        <v>179</v>
      </c>
      <c r="AH74" s="37" t="s">
        <v>179</v>
      </c>
      <c r="AI74" s="37" t="s">
        <v>179</v>
      </c>
      <c r="AJ74" s="37" t="s">
        <v>179</v>
      </c>
      <c r="AK74" s="37" t="s">
        <v>179</v>
      </c>
      <c r="AL74" s="37" t="s">
        <v>179</v>
      </c>
      <c r="AM74" s="37" t="s">
        <v>179</v>
      </c>
      <c r="AN74" s="37" t="s">
        <v>179</v>
      </c>
      <c r="AO74" s="37" t="s">
        <v>179</v>
      </c>
      <c r="AP74" s="37" t="s">
        <v>179</v>
      </c>
    </row>
    <row r="75" spans="1:42" ht="90" x14ac:dyDescent="0.25">
      <c r="A75" s="28"/>
      <c r="B75" s="28"/>
      <c r="C75" s="28"/>
      <c r="D75" s="28"/>
      <c r="E75" s="35"/>
      <c r="F75" s="29"/>
      <c r="G75" s="28"/>
      <c r="H75" s="30"/>
      <c r="I75" s="39"/>
      <c r="J75" s="39"/>
      <c r="K75" s="39"/>
      <c r="L75" s="39"/>
      <c r="M75" s="39"/>
      <c r="N75" s="30"/>
      <c r="O75" s="32"/>
      <c r="P75" s="32"/>
      <c r="Q75" s="32"/>
      <c r="R75" s="32"/>
      <c r="S75" s="32"/>
      <c r="T75" s="243" t="s">
        <v>631</v>
      </c>
      <c r="U75" s="244" t="s">
        <v>209</v>
      </c>
      <c r="V75" s="245">
        <v>2</v>
      </c>
      <c r="W75" s="36"/>
      <c r="X75" s="36"/>
      <c r="Y75" s="36"/>
      <c r="Z75" s="36"/>
      <c r="AA75" s="28">
        <v>360</v>
      </c>
      <c r="AB75" s="36">
        <v>180</v>
      </c>
      <c r="AC75" s="36"/>
      <c r="AD75" s="36" t="s">
        <v>632</v>
      </c>
      <c r="AE75" s="37" t="s">
        <v>179</v>
      </c>
      <c r="AF75" s="37" t="s">
        <v>179</v>
      </c>
      <c r="AG75" s="37" t="s">
        <v>179</v>
      </c>
      <c r="AH75" s="37" t="s">
        <v>179</v>
      </c>
      <c r="AI75" s="37" t="s">
        <v>179</v>
      </c>
      <c r="AJ75" s="37" t="s">
        <v>179</v>
      </c>
      <c r="AK75" s="37" t="s">
        <v>179</v>
      </c>
      <c r="AL75" s="37" t="s">
        <v>179</v>
      </c>
      <c r="AM75" s="37" t="s">
        <v>179</v>
      </c>
      <c r="AN75" s="37" t="s">
        <v>179</v>
      </c>
      <c r="AO75" s="37" t="s">
        <v>179</v>
      </c>
      <c r="AP75" s="37" t="s">
        <v>179</v>
      </c>
    </row>
    <row r="76" spans="1:42" ht="90" x14ac:dyDescent="0.25">
      <c r="A76" s="28"/>
      <c r="B76" s="28"/>
      <c r="C76" s="28"/>
      <c r="D76" s="28"/>
      <c r="E76" s="35"/>
      <c r="F76" s="29"/>
      <c r="G76" s="28"/>
      <c r="H76" s="30"/>
      <c r="I76" s="39"/>
      <c r="J76" s="39"/>
      <c r="K76" s="39"/>
      <c r="L76" s="39"/>
      <c r="M76" s="39"/>
      <c r="N76" s="30"/>
      <c r="O76" s="32"/>
      <c r="P76" s="32"/>
      <c r="Q76" s="32"/>
      <c r="R76" s="32"/>
      <c r="S76" s="32"/>
      <c r="T76" s="243" t="s">
        <v>633</v>
      </c>
      <c r="U76" s="244" t="s">
        <v>209</v>
      </c>
      <c r="V76" s="245">
        <v>1</v>
      </c>
      <c r="W76" s="36"/>
      <c r="X76" s="36"/>
      <c r="Y76" s="36"/>
      <c r="Z76" s="36"/>
      <c r="AA76" s="28">
        <v>360</v>
      </c>
      <c r="AB76" s="36">
        <v>180</v>
      </c>
      <c r="AC76" s="36"/>
      <c r="AD76" s="36" t="s">
        <v>624</v>
      </c>
      <c r="AE76" s="37" t="s">
        <v>179</v>
      </c>
      <c r="AF76" s="37" t="s">
        <v>179</v>
      </c>
      <c r="AG76" s="37" t="s">
        <v>179</v>
      </c>
      <c r="AH76" s="37" t="s">
        <v>179</v>
      </c>
      <c r="AI76" s="37" t="s">
        <v>179</v>
      </c>
      <c r="AJ76" s="37" t="s">
        <v>179</v>
      </c>
      <c r="AK76" s="37" t="s">
        <v>179</v>
      </c>
      <c r="AL76" s="37" t="s">
        <v>179</v>
      </c>
      <c r="AM76" s="37" t="s">
        <v>179</v>
      </c>
      <c r="AN76" s="37" t="s">
        <v>179</v>
      </c>
      <c r="AO76" s="37" t="s">
        <v>179</v>
      </c>
      <c r="AP76" s="37" t="s">
        <v>179</v>
      </c>
    </row>
    <row r="77" spans="1:42" ht="22.5" x14ac:dyDescent="0.25">
      <c r="A77" s="28"/>
      <c r="B77" s="28"/>
      <c r="C77" s="28"/>
      <c r="D77" s="28"/>
      <c r="E77" s="35"/>
      <c r="F77" s="29"/>
      <c r="G77" s="28"/>
      <c r="H77" s="30"/>
      <c r="I77" s="39"/>
      <c r="J77" s="39"/>
      <c r="K77" s="39"/>
      <c r="L77" s="39"/>
      <c r="M77" s="39"/>
      <c r="N77" s="30"/>
      <c r="O77" s="32"/>
      <c r="P77" s="32"/>
      <c r="Q77" s="32"/>
      <c r="R77" s="32"/>
      <c r="S77" s="32"/>
      <c r="T77" s="243" t="s">
        <v>634</v>
      </c>
      <c r="U77" s="244" t="s">
        <v>209</v>
      </c>
      <c r="V77" s="245">
        <v>25</v>
      </c>
      <c r="W77" s="36"/>
      <c r="X77" s="36"/>
      <c r="Y77" s="36"/>
      <c r="Z77" s="36"/>
      <c r="AA77" s="28">
        <v>360</v>
      </c>
      <c r="AB77" s="36">
        <v>180</v>
      </c>
      <c r="AC77" s="36"/>
      <c r="AD77" s="36"/>
      <c r="AE77" s="37" t="s">
        <v>179</v>
      </c>
      <c r="AF77" s="37" t="s">
        <v>179</v>
      </c>
      <c r="AG77" s="37" t="s">
        <v>179</v>
      </c>
      <c r="AH77" s="37" t="s">
        <v>179</v>
      </c>
      <c r="AI77" s="37" t="s">
        <v>179</v>
      </c>
      <c r="AJ77" s="37" t="s">
        <v>179</v>
      </c>
      <c r="AK77" s="37" t="s">
        <v>179</v>
      </c>
      <c r="AL77" s="37" t="s">
        <v>179</v>
      </c>
      <c r="AM77" s="37" t="s">
        <v>179</v>
      </c>
      <c r="AN77" s="37" t="s">
        <v>179</v>
      </c>
      <c r="AO77" s="37" t="s">
        <v>179</v>
      </c>
      <c r="AP77" s="37" t="s">
        <v>179</v>
      </c>
    </row>
    <row r="78" spans="1:42" ht="45" x14ac:dyDescent="0.25">
      <c r="A78" s="28"/>
      <c r="B78" s="28"/>
      <c r="C78" s="28"/>
      <c r="D78" s="28"/>
      <c r="E78" s="35"/>
      <c r="F78" s="29"/>
      <c r="G78" s="28"/>
      <c r="H78" s="30"/>
      <c r="I78" s="39"/>
      <c r="J78" s="39"/>
      <c r="K78" s="39"/>
      <c r="L78" s="39"/>
      <c r="M78" s="39"/>
      <c r="N78" s="30"/>
      <c r="O78" s="32"/>
      <c r="P78" s="32"/>
      <c r="Q78" s="32"/>
      <c r="R78" s="32"/>
      <c r="S78" s="32"/>
      <c r="T78" s="243" t="s">
        <v>635</v>
      </c>
      <c r="U78" s="244" t="s">
        <v>209</v>
      </c>
      <c r="V78" s="245">
        <v>40</v>
      </c>
      <c r="W78" s="36"/>
      <c r="X78" s="36"/>
      <c r="Y78" s="36">
        <v>12</v>
      </c>
      <c r="Z78" s="36"/>
      <c r="AA78" s="28">
        <v>360</v>
      </c>
      <c r="AB78" s="36">
        <v>180</v>
      </c>
      <c r="AC78" s="36"/>
      <c r="AD78" s="36"/>
      <c r="AE78" s="37" t="s">
        <v>179</v>
      </c>
      <c r="AF78" s="37" t="s">
        <v>179</v>
      </c>
      <c r="AG78" s="37" t="s">
        <v>179</v>
      </c>
      <c r="AH78" s="37" t="s">
        <v>179</v>
      </c>
      <c r="AI78" s="37" t="s">
        <v>179</v>
      </c>
      <c r="AJ78" s="37" t="s">
        <v>179</v>
      </c>
      <c r="AK78" s="37" t="s">
        <v>179</v>
      </c>
      <c r="AL78" s="37" t="s">
        <v>179</v>
      </c>
      <c r="AM78" s="37" t="s">
        <v>179</v>
      </c>
      <c r="AN78" s="37" t="s">
        <v>179</v>
      </c>
      <c r="AO78" s="37" t="s">
        <v>179</v>
      </c>
      <c r="AP78" s="37" t="s">
        <v>179</v>
      </c>
    </row>
    <row r="79" spans="1:42" x14ac:dyDescent="0.25">
      <c r="A79" s="28"/>
      <c r="B79" s="28"/>
      <c r="C79" s="28"/>
      <c r="D79" s="28"/>
      <c r="E79" s="35"/>
      <c r="F79" s="29"/>
      <c r="G79" s="28"/>
      <c r="H79" s="30"/>
      <c r="I79" s="39"/>
      <c r="J79" s="39"/>
      <c r="K79" s="39"/>
      <c r="L79" s="39"/>
      <c r="M79" s="39"/>
      <c r="N79" s="30"/>
      <c r="O79" s="32"/>
      <c r="P79" s="32"/>
      <c r="Q79" s="32"/>
      <c r="R79" s="32"/>
      <c r="S79" s="32"/>
      <c r="T79" s="243"/>
      <c r="U79" s="244"/>
      <c r="V79" s="33"/>
      <c r="W79" s="36"/>
      <c r="X79" s="36"/>
      <c r="Y79" s="36"/>
      <c r="Z79" s="36"/>
      <c r="AA79" s="28"/>
      <c r="AB79" s="36"/>
      <c r="AC79" s="36"/>
      <c r="AD79" s="36"/>
      <c r="AE79" s="37"/>
      <c r="AF79" s="37"/>
      <c r="AG79" s="37"/>
      <c r="AH79" s="37"/>
      <c r="AI79" s="37"/>
      <c r="AJ79" s="37"/>
      <c r="AK79" s="37"/>
      <c r="AL79" s="37"/>
      <c r="AM79" s="37"/>
      <c r="AN79" s="37"/>
      <c r="AO79" s="37"/>
      <c r="AP79" s="37"/>
    </row>
    <row r="80" spans="1:42" ht="84" x14ac:dyDescent="0.25">
      <c r="A80" s="28" t="s">
        <v>483</v>
      </c>
      <c r="B80" s="28" t="s">
        <v>550</v>
      </c>
      <c r="C80" s="28" t="s">
        <v>551</v>
      </c>
      <c r="D80" s="28">
        <v>241110900</v>
      </c>
      <c r="E80" s="35">
        <v>12301091</v>
      </c>
      <c r="F80" s="29" t="s">
        <v>603</v>
      </c>
      <c r="G80" s="28" t="s">
        <v>636</v>
      </c>
      <c r="H80" s="30">
        <v>673206000</v>
      </c>
      <c r="I80" s="39">
        <v>673206000</v>
      </c>
      <c r="J80" s="39"/>
      <c r="K80" s="39"/>
      <c r="L80" s="39"/>
      <c r="M80" s="39"/>
      <c r="N80" s="30">
        <f t="shared" si="1"/>
        <v>673206000</v>
      </c>
      <c r="O80" s="32">
        <f t="shared" si="0"/>
        <v>673206000</v>
      </c>
      <c r="P80" s="32">
        <f t="shared" si="0"/>
        <v>0</v>
      </c>
      <c r="Q80" s="32">
        <v>194569552</v>
      </c>
      <c r="R80" s="32"/>
      <c r="S80" s="32">
        <f t="shared" si="2"/>
        <v>194569552</v>
      </c>
      <c r="T80" s="33" t="s">
        <v>605</v>
      </c>
      <c r="U80" s="33" t="s">
        <v>209</v>
      </c>
      <c r="V80" s="33">
        <v>12</v>
      </c>
      <c r="W80" s="36">
        <v>1</v>
      </c>
      <c r="X80" s="36"/>
      <c r="Y80" s="36">
        <v>1</v>
      </c>
      <c r="Z80" s="36"/>
      <c r="AA80" s="28">
        <v>365</v>
      </c>
      <c r="AB80" s="36">
        <v>180</v>
      </c>
      <c r="AC80" s="36"/>
      <c r="AD80" s="36"/>
      <c r="AE80" s="37" t="s">
        <v>192</v>
      </c>
      <c r="AF80" s="37" t="s">
        <v>192</v>
      </c>
      <c r="AG80" s="37" t="s">
        <v>192</v>
      </c>
      <c r="AH80" s="37" t="s">
        <v>192</v>
      </c>
      <c r="AI80" s="37" t="s">
        <v>192</v>
      </c>
      <c r="AJ80" s="37" t="s">
        <v>192</v>
      </c>
      <c r="AK80" s="37" t="s">
        <v>192</v>
      </c>
      <c r="AL80" s="37" t="s">
        <v>192</v>
      </c>
      <c r="AM80" s="37" t="s">
        <v>192</v>
      </c>
      <c r="AN80" s="37" t="s">
        <v>192</v>
      </c>
      <c r="AO80" s="37" t="s">
        <v>192</v>
      </c>
      <c r="AP80" s="37" t="s">
        <v>192</v>
      </c>
    </row>
    <row r="81" spans="1:42" ht="72" x14ac:dyDescent="0.25">
      <c r="A81" s="28" t="s">
        <v>483</v>
      </c>
      <c r="B81" s="28" t="s">
        <v>550</v>
      </c>
      <c r="C81" s="28" t="s">
        <v>551</v>
      </c>
      <c r="D81" s="28">
        <v>241110900</v>
      </c>
      <c r="E81" s="35">
        <v>12302001</v>
      </c>
      <c r="F81" s="29" t="s">
        <v>637</v>
      </c>
      <c r="G81" s="28" t="s">
        <v>638</v>
      </c>
      <c r="H81" s="30">
        <v>800000000</v>
      </c>
      <c r="I81" s="39">
        <v>800000000</v>
      </c>
      <c r="J81" s="39"/>
      <c r="K81" s="39"/>
      <c r="L81" s="39"/>
      <c r="M81" s="39"/>
      <c r="N81" s="30">
        <f t="shared" si="1"/>
        <v>800000000</v>
      </c>
      <c r="O81" s="32">
        <f t="shared" si="0"/>
        <v>800000000</v>
      </c>
      <c r="P81" s="32">
        <f t="shared" si="0"/>
        <v>0</v>
      </c>
      <c r="Q81" s="32">
        <v>3375840</v>
      </c>
      <c r="R81" s="32"/>
      <c r="S81" s="32">
        <f t="shared" si="2"/>
        <v>3375840</v>
      </c>
      <c r="T81" s="33" t="s">
        <v>639</v>
      </c>
      <c r="U81" s="33" t="s">
        <v>209</v>
      </c>
      <c r="V81" s="33">
        <v>2</v>
      </c>
      <c r="W81" s="36"/>
      <c r="X81" s="36"/>
      <c r="Y81" s="36">
        <v>2</v>
      </c>
      <c r="Z81" s="36"/>
      <c r="AA81" s="28">
        <v>210</v>
      </c>
      <c r="AB81" s="36">
        <v>105</v>
      </c>
      <c r="AC81" s="36"/>
      <c r="AD81" s="36" t="s">
        <v>640</v>
      </c>
      <c r="AE81" s="37">
        <v>0</v>
      </c>
      <c r="AF81" s="37">
        <v>0</v>
      </c>
      <c r="AG81" s="37" t="s">
        <v>192</v>
      </c>
      <c r="AH81" s="37" t="s">
        <v>192</v>
      </c>
      <c r="AI81" s="37" t="s">
        <v>192</v>
      </c>
      <c r="AJ81" s="37" t="s">
        <v>192</v>
      </c>
      <c r="AK81" s="37" t="s">
        <v>192</v>
      </c>
      <c r="AL81" s="37" t="s">
        <v>192</v>
      </c>
      <c r="AM81" s="37" t="s">
        <v>192</v>
      </c>
      <c r="AN81" s="37">
        <v>0</v>
      </c>
      <c r="AO81" s="37">
        <v>0</v>
      </c>
      <c r="AP81" s="37">
        <v>0</v>
      </c>
    </row>
    <row r="82" spans="1:42" ht="81.75" customHeight="1" x14ac:dyDescent="0.25">
      <c r="A82" s="28"/>
      <c r="B82" s="28"/>
      <c r="C82" s="28"/>
      <c r="D82" s="28"/>
      <c r="E82" s="35"/>
      <c r="F82" s="29"/>
      <c r="G82" s="28"/>
      <c r="H82" s="30"/>
      <c r="I82" s="39"/>
      <c r="J82" s="39"/>
      <c r="K82" s="39"/>
      <c r="L82" s="39"/>
      <c r="M82" s="39"/>
      <c r="N82" s="30"/>
      <c r="O82" s="32"/>
      <c r="P82" s="32"/>
      <c r="Q82" s="32"/>
      <c r="R82" s="32"/>
      <c r="S82" s="32"/>
      <c r="T82" s="33"/>
      <c r="U82" s="33"/>
      <c r="V82" s="33"/>
      <c r="W82" s="36"/>
      <c r="X82" s="36"/>
      <c r="Y82" s="36"/>
      <c r="Z82" s="36"/>
      <c r="AA82" s="28"/>
      <c r="AB82" s="36"/>
      <c r="AC82" s="36"/>
      <c r="AD82" s="36"/>
      <c r="AE82" s="37"/>
      <c r="AF82" s="37"/>
      <c r="AG82" s="37"/>
      <c r="AH82" s="37"/>
      <c r="AI82" s="37"/>
      <c r="AJ82" s="37"/>
      <c r="AK82" s="37"/>
      <c r="AL82" s="37"/>
      <c r="AM82" s="37"/>
      <c r="AN82" s="37"/>
      <c r="AO82" s="37"/>
      <c r="AP82" s="37"/>
    </row>
    <row r="83" spans="1:42" ht="144" x14ac:dyDescent="0.25">
      <c r="A83" s="28" t="s">
        <v>483</v>
      </c>
      <c r="B83" s="28" t="s">
        <v>550</v>
      </c>
      <c r="C83" s="28" t="s">
        <v>551</v>
      </c>
      <c r="D83" s="28">
        <v>241110900</v>
      </c>
      <c r="E83" s="35">
        <v>12302002</v>
      </c>
      <c r="F83" s="29" t="s">
        <v>637</v>
      </c>
      <c r="G83" s="28" t="s">
        <v>641</v>
      </c>
      <c r="H83" s="30">
        <v>140666000</v>
      </c>
      <c r="I83" s="39">
        <v>140666000</v>
      </c>
      <c r="J83" s="39"/>
      <c r="K83" s="39"/>
      <c r="L83" s="39"/>
      <c r="M83" s="39"/>
      <c r="N83" s="30">
        <f t="shared" si="1"/>
        <v>140666000</v>
      </c>
      <c r="O83" s="32">
        <f t="shared" si="0"/>
        <v>140666000</v>
      </c>
      <c r="P83" s="32">
        <f t="shared" si="0"/>
        <v>0</v>
      </c>
      <c r="Q83" s="32">
        <v>22676981</v>
      </c>
      <c r="R83" s="32"/>
      <c r="S83" s="32">
        <f t="shared" si="2"/>
        <v>22676981</v>
      </c>
      <c r="T83" s="33" t="s">
        <v>642</v>
      </c>
      <c r="U83" s="33" t="s">
        <v>209</v>
      </c>
      <c r="V83" s="33">
        <v>1</v>
      </c>
      <c r="W83" s="36"/>
      <c r="X83" s="36"/>
      <c r="Y83" s="36"/>
      <c r="Z83" s="36"/>
      <c r="AA83" s="28">
        <v>210</v>
      </c>
      <c r="AB83" s="36">
        <v>105</v>
      </c>
      <c r="AC83" s="36"/>
      <c r="AD83" s="36" t="s">
        <v>630</v>
      </c>
      <c r="AE83" s="37">
        <v>0</v>
      </c>
      <c r="AF83" s="37">
        <v>0</v>
      </c>
      <c r="AG83" s="37" t="s">
        <v>192</v>
      </c>
      <c r="AH83" s="37" t="s">
        <v>192</v>
      </c>
      <c r="AI83" s="37" t="s">
        <v>192</v>
      </c>
      <c r="AJ83" s="37" t="s">
        <v>192</v>
      </c>
      <c r="AK83" s="37" t="s">
        <v>192</v>
      </c>
      <c r="AL83" s="37" t="s">
        <v>192</v>
      </c>
      <c r="AM83" s="37" t="s">
        <v>192</v>
      </c>
      <c r="AN83" s="37" t="s">
        <v>192</v>
      </c>
      <c r="AO83" s="37">
        <v>0</v>
      </c>
      <c r="AP83" s="37">
        <v>0</v>
      </c>
    </row>
    <row r="84" spans="1:42" ht="60" x14ac:dyDescent="0.25">
      <c r="A84" s="28"/>
      <c r="B84" s="28"/>
      <c r="C84" s="28"/>
      <c r="D84" s="28"/>
      <c r="E84" s="35"/>
      <c r="F84" s="29"/>
      <c r="G84" s="28"/>
      <c r="H84" s="30"/>
      <c r="I84" s="39"/>
      <c r="J84" s="39"/>
      <c r="K84" s="39"/>
      <c r="L84" s="39"/>
      <c r="M84" s="39"/>
      <c r="N84" s="30"/>
      <c r="O84" s="32"/>
      <c r="P84" s="32"/>
      <c r="Q84" s="32"/>
      <c r="R84" s="32"/>
      <c r="S84" s="32"/>
      <c r="T84" s="33" t="s">
        <v>643</v>
      </c>
      <c r="U84" s="33"/>
      <c r="V84" s="33"/>
      <c r="W84" s="36"/>
      <c r="X84" s="36"/>
      <c r="Y84" s="36"/>
      <c r="Z84" s="36"/>
      <c r="AA84" s="28"/>
      <c r="AB84" s="36"/>
      <c r="AC84" s="36"/>
      <c r="AD84" s="36" t="s">
        <v>640</v>
      </c>
      <c r="AE84" s="37"/>
      <c r="AF84" s="37"/>
      <c r="AG84" s="37"/>
      <c r="AH84" s="37"/>
      <c r="AI84" s="37"/>
      <c r="AJ84" s="37"/>
      <c r="AK84" s="37"/>
      <c r="AL84" s="37"/>
      <c r="AM84" s="37"/>
      <c r="AN84" s="37"/>
      <c r="AO84" s="37"/>
      <c r="AP84" s="37"/>
    </row>
    <row r="85" spans="1:42" s="22" customFormat="1" ht="108" x14ac:dyDescent="0.25">
      <c r="A85" s="35" t="s">
        <v>483</v>
      </c>
      <c r="B85" s="35" t="s">
        <v>550</v>
      </c>
      <c r="C85" s="35" t="s">
        <v>551</v>
      </c>
      <c r="D85" s="35">
        <v>241110900</v>
      </c>
      <c r="E85" s="35">
        <v>12303001</v>
      </c>
      <c r="F85" s="105" t="s">
        <v>644</v>
      </c>
      <c r="G85" s="35" t="s">
        <v>645</v>
      </c>
      <c r="H85" s="32">
        <v>1000000000</v>
      </c>
      <c r="I85" s="39">
        <v>1000000000</v>
      </c>
      <c r="J85" s="39"/>
      <c r="K85" s="39"/>
      <c r="L85" s="39"/>
      <c r="M85" s="39"/>
      <c r="N85" s="32">
        <f t="shared" si="1"/>
        <v>1000000000</v>
      </c>
      <c r="O85" s="32">
        <f t="shared" si="0"/>
        <v>1000000000</v>
      </c>
      <c r="P85" s="32">
        <f t="shared" si="0"/>
        <v>0</v>
      </c>
      <c r="Q85" s="32">
        <v>257957600</v>
      </c>
      <c r="R85" s="32"/>
      <c r="S85" s="32">
        <f t="shared" si="2"/>
        <v>257957600</v>
      </c>
      <c r="T85" s="33" t="s">
        <v>646</v>
      </c>
      <c r="U85" s="33" t="s">
        <v>209</v>
      </c>
      <c r="V85" s="33">
        <v>100</v>
      </c>
      <c r="W85" s="36">
        <v>90</v>
      </c>
      <c r="X85" s="36"/>
      <c r="Y85" s="36">
        <v>19</v>
      </c>
      <c r="Z85" s="36"/>
      <c r="AA85" s="35">
        <v>305</v>
      </c>
      <c r="AB85" s="36">
        <v>180</v>
      </c>
      <c r="AC85" s="36"/>
      <c r="AD85" s="36"/>
      <c r="AE85" s="36">
        <v>0</v>
      </c>
      <c r="AF85" s="36">
        <v>0</v>
      </c>
      <c r="AG85" s="36" t="s">
        <v>192</v>
      </c>
      <c r="AH85" s="36" t="s">
        <v>192</v>
      </c>
      <c r="AI85" s="36" t="s">
        <v>192</v>
      </c>
      <c r="AJ85" s="36" t="s">
        <v>192</v>
      </c>
      <c r="AK85" s="36" t="s">
        <v>192</v>
      </c>
      <c r="AL85" s="36" t="s">
        <v>192</v>
      </c>
      <c r="AM85" s="36" t="s">
        <v>192</v>
      </c>
      <c r="AN85" s="36" t="s">
        <v>192</v>
      </c>
      <c r="AO85" s="36" t="s">
        <v>192</v>
      </c>
      <c r="AP85" s="36" t="s">
        <v>192</v>
      </c>
    </row>
    <row r="86" spans="1:42" s="22" customFormat="1" ht="84" x14ac:dyDescent="0.25">
      <c r="A86" s="35" t="s">
        <v>483</v>
      </c>
      <c r="B86" s="35" t="s">
        <v>550</v>
      </c>
      <c r="C86" s="35" t="s">
        <v>551</v>
      </c>
      <c r="D86" s="35">
        <v>241110900</v>
      </c>
      <c r="E86" s="35">
        <v>12303090</v>
      </c>
      <c r="F86" s="105" t="s">
        <v>644</v>
      </c>
      <c r="G86" s="35" t="s">
        <v>647</v>
      </c>
      <c r="H86" s="32">
        <v>68963000</v>
      </c>
      <c r="I86" s="39">
        <v>68963000</v>
      </c>
      <c r="J86" s="39"/>
      <c r="K86" s="39"/>
      <c r="L86" s="39"/>
      <c r="M86" s="39"/>
      <c r="N86" s="32">
        <f t="shared" si="1"/>
        <v>68963000</v>
      </c>
      <c r="O86" s="32">
        <f t="shared" si="0"/>
        <v>68963000</v>
      </c>
      <c r="P86" s="32">
        <f t="shared" si="0"/>
        <v>0</v>
      </c>
      <c r="Q86" s="32">
        <v>1109790</v>
      </c>
      <c r="R86" s="32"/>
      <c r="S86" s="32">
        <f t="shared" si="2"/>
        <v>1109790</v>
      </c>
      <c r="T86" s="33" t="s">
        <v>648</v>
      </c>
      <c r="U86" s="33" t="s">
        <v>209</v>
      </c>
      <c r="V86" s="33">
        <v>18</v>
      </c>
      <c r="W86" s="36"/>
      <c r="X86" s="36"/>
      <c r="Y86" s="36">
        <v>25</v>
      </c>
      <c r="Z86" s="36"/>
      <c r="AA86" s="35">
        <v>275</v>
      </c>
      <c r="AB86" s="36">
        <v>137</v>
      </c>
      <c r="AC86" s="36"/>
      <c r="AD86" s="36"/>
      <c r="AE86" s="36">
        <v>0</v>
      </c>
      <c r="AF86" s="36">
        <v>0</v>
      </c>
      <c r="AG86" s="36" t="s">
        <v>192</v>
      </c>
      <c r="AH86" s="36" t="s">
        <v>192</v>
      </c>
      <c r="AI86" s="36" t="s">
        <v>192</v>
      </c>
      <c r="AJ86" s="36" t="s">
        <v>192</v>
      </c>
      <c r="AK86" s="36" t="s">
        <v>192</v>
      </c>
      <c r="AL86" s="36" t="s">
        <v>192</v>
      </c>
      <c r="AM86" s="36" t="s">
        <v>192</v>
      </c>
      <c r="AN86" s="36" t="s">
        <v>192</v>
      </c>
      <c r="AO86" s="36" t="s">
        <v>192</v>
      </c>
      <c r="AP86" s="36">
        <v>0</v>
      </c>
    </row>
    <row r="87" spans="1:42" s="22" customFormat="1" ht="72" x14ac:dyDescent="0.25">
      <c r="A87" s="35" t="s">
        <v>483</v>
      </c>
      <c r="B87" s="35" t="s">
        <v>550</v>
      </c>
      <c r="C87" s="35" t="s">
        <v>551</v>
      </c>
      <c r="D87" s="35">
        <v>241110900</v>
      </c>
      <c r="E87" s="35">
        <v>12304001</v>
      </c>
      <c r="F87" s="105" t="s">
        <v>649</v>
      </c>
      <c r="G87" s="35" t="s">
        <v>650</v>
      </c>
      <c r="H87" s="32">
        <v>550960000</v>
      </c>
      <c r="I87" s="39">
        <v>1590258837</v>
      </c>
      <c r="J87" s="39"/>
      <c r="K87" s="39"/>
      <c r="L87" s="39"/>
      <c r="M87" s="39"/>
      <c r="N87" s="32">
        <f t="shared" si="1"/>
        <v>550960000</v>
      </c>
      <c r="O87" s="32">
        <f t="shared" si="0"/>
        <v>1590258837</v>
      </c>
      <c r="P87" s="32">
        <f t="shared" si="0"/>
        <v>0</v>
      </c>
      <c r="Q87" s="32">
        <v>78412000</v>
      </c>
      <c r="R87" s="32"/>
      <c r="S87" s="32">
        <f t="shared" si="2"/>
        <v>78412000</v>
      </c>
      <c r="T87" s="33" t="s">
        <v>651</v>
      </c>
      <c r="U87" s="33" t="s">
        <v>209</v>
      </c>
      <c r="V87" s="104">
        <v>15</v>
      </c>
      <c r="W87" s="36"/>
      <c r="X87" s="36"/>
      <c r="Y87" s="36">
        <v>0</v>
      </c>
      <c r="Z87" s="36"/>
      <c r="AA87" s="35">
        <v>240</v>
      </c>
      <c r="AB87" s="36">
        <v>120</v>
      </c>
      <c r="AC87" s="36"/>
      <c r="AD87" s="36"/>
      <c r="AE87" s="36">
        <v>0</v>
      </c>
      <c r="AF87" s="36">
        <v>0</v>
      </c>
      <c r="AG87" s="36">
        <v>0</v>
      </c>
      <c r="AH87" s="36" t="s">
        <v>192</v>
      </c>
      <c r="AI87" s="36" t="s">
        <v>192</v>
      </c>
      <c r="AJ87" s="36" t="s">
        <v>192</v>
      </c>
      <c r="AK87" s="36" t="s">
        <v>192</v>
      </c>
      <c r="AL87" s="36" t="s">
        <v>192</v>
      </c>
      <c r="AM87" s="36" t="s">
        <v>192</v>
      </c>
      <c r="AN87" s="36" t="s">
        <v>192</v>
      </c>
      <c r="AO87" s="36" t="s">
        <v>192</v>
      </c>
      <c r="AP87" s="36" t="s">
        <v>192</v>
      </c>
    </row>
    <row r="88" spans="1:42" s="22" customFormat="1" ht="72" x14ac:dyDescent="0.25">
      <c r="A88" s="35" t="s">
        <v>483</v>
      </c>
      <c r="B88" s="35" t="s">
        <v>550</v>
      </c>
      <c r="C88" s="35" t="s">
        <v>551</v>
      </c>
      <c r="D88" s="35">
        <v>241110900</v>
      </c>
      <c r="E88" s="35">
        <v>12304002</v>
      </c>
      <c r="F88" s="105" t="s">
        <v>649</v>
      </c>
      <c r="G88" s="35" t="s">
        <v>652</v>
      </c>
      <c r="H88" s="32">
        <v>2203840000</v>
      </c>
      <c r="I88" s="39">
        <v>6366355537</v>
      </c>
      <c r="J88" s="39"/>
      <c r="K88" s="39"/>
      <c r="L88" s="39"/>
      <c r="M88" s="39"/>
      <c r="N88" s="32">
        <f t="shared" si="1"/>
        <v>2203840000</v>
      </c>
      <c r="O88" s="32">
        <f t="shared" si="0"/>
        <v>6366355537</v>
      </c>
      <c r="P88" s="32">
        <f t="shared" si="0"/>
        <v>0</v>
      </c>
      <c r="Q88" s="32">
        <v>314135000</v>
      </c>
      <c r="R88" s="32"/>
      <c r="S88" s="32">
        <f t="shared" si="2"/>
        <v>314135000</v>
      </c>
      <c r="T88" s="33" t="s">
        <v>653</v>
      </c>
      <c r="U88" s="33" t="s">
        <v>209</v>
      </c>
      <c r="V88" s="104">
        <v>20</v>
      </c>
      <c r="W88" s="36"/>
      <c r="X88" s="36"/>
      <c r="Y88" s="36">
        <v>8</v>
      </c>
      <c r="Z88" s="36"/>
      <c r="AA88" s="35">
        <v>210</v>
      </c>
      <c r="AB88" s="36">
        <v>105</v>
      </c>
      <c r="AC88" s="36"/>
      <c r="AD88" s="36"/>
      <c r="AE88" s="36">
        <v>0</v>
      </c>
      <c r="AF88" s="36">
        <v>0</v>
      </c>
      <c r="AG88" s="36">
        <v>0</v>
      </c>
      <c r="AH88" s="36">
        <v>0</v>
      </c>
      <c r="AI88" s="36" t="s">
        <v>192</v>
      </c>
      <c r="AJ88" s="36" t="s">
        <v>192</v>
      </c>
      <c r="AK88" s="36" t="s">
        <v>192</v>
      </c>
      <c r="AL88" s="36" t="s">
        <v>179</v>
      </c>
      <c r="AM88" s="36" t="s">
        <v>192</v>
      </c>
      <c r="AN88" s="36" t="s">
        <v>192</v>
      </c>
      <c r="AO88" s="36" t="s">
        <v>192</v>
      </c>
      <c r="AP88" s="36">
        <v>0</v>
      </c>
    </row>
    <row r="89" spans="1:42" s="22" customFormat="1" ht="72" x14ac:dyDescent="0.25">
      <c r="A89" s="35" t="s">
        <v>483</v>
      </c>
      <c r="B89" s="35" t="s">
        <v>550</v>
      </c>
      <c r="C89" s="35" t="s">
        <v>551</v>
      </c>
      <c r="D89" s="35">
        <v>241110900</v>
      </c>
      <c r="E89" s="35">
        <v>12304003</v>
      </c>
      <c r="F89" s="105" t="s">
        <v>649</v>
      </c>
      <c r="G89" s="35" t="s">
        <v>654</v>
      </c>
      <c r="H89" s="32">
        <v>2066100000</v>
      </c>
      <c r="I89" s="39">
        <v>2630200070</v>
      </c>
      <c r="J89" s="39"/>
      <c r="K89" s="39"/>
      <c r="L89" s="39"/>
      <c r="M89" s="39"/>
      <c r="N89" s="32">
        <f t="shared" si="1"/>
        <v>2066100000</v>
      </c>
      <c r="O89" s="32">
        <f t="shared" si="0"/>
        <v>2630200070</v>
      </c>
      <c r="P89" s="32">
        <f t="shared" si="0"/>
        <v>0</v>
      </c>
      <c r="Q89" s="32"/>
      <c r="R89" s="32"/>
      <c r="S89" s="32">
        <f t="shared" si="2"/>
        <v>0</v>
      </c>
      <c r="T89" s="33" t="s">
        <v>651</v>
      </c>
      <c r="U89" s="33" t="s">
        <v>209</v>
      </c>
      <c r="V89" s="33">
        <v>86</v>
      </c>
      <c r="W89" s="36"/>
      <c r="X89" s="36"/>
      <c r="Y89" s="36">
        <v>0</v>
      </c>
      <c r="Z89" s="36"/>
      <c r="AA89" s="35">
        <v>360</v>
      </c>
      <c r="AB89" s="36">
        <v>180</v>
      </c>
      <c r="AC89" s="36"/>
      <c r="AD89" s="36"/>
      <c r="AE89" s="36">
        <v>0</v>
      </c>
      <c r="AF89" s="36">
        <v>0</v>
      </c>
      <c r="AG89" s="36">
        <v>0</v>
      </c>
      <c r="AH89" s="36" t="s">
        <v>192</v>
      </c>
      <c r="AI89" s="36" t="s">
        <v>192</v>
      </c>
      <c r="AJ89" s="36" t="s">
        <v>192</v>
      </c>
      <c r="AK89" s="36" t="s">
        <v>192</v>
      </c>
      <c r="AL89" s="36" t="s">
        <v>192</v>
      </c>
      <c r="AM89" s="36" t="s">
        <v>192</v>
      </c>
      <c r="AN89" s="36" t="s">
        <v>192</v>
      </c>
      <c r="AO89" s="36" t="s">
        <v>192</v>
      </c>
      <c r="AP89" s="36">
        <v>0</v>
      </c>
    </row>
    <row r="90" spans="1:42" s="22" customFormat="1" ht="72" x14ac:dyDescent="0.25">
      <c r="A90" s="35" t="s">
        <v>483</v>
      </c>
      <c r="B90" s="35" t="s">
        <v>550</v>
      </c>
      <c r="C90" s="35" t="s">
        <v>551</v>
      </c>
      <c r="D90" s="35">
        <v>241110900</v>
      </c>
      <c r="E90" s="35">
        <v>12304004</v>
      </c>
      <c r="F90" s="105" t="s">
        <v>649</v>
      </c>
      <c r="G90" s="35" t="s">
        <v>655</v>
      </c>
      <c r="H90" s="32">
        <v>2066100000</v>
      </c>
      <c r="I90" s="39">
        <v>2230389944</v>
      </c>
      <c r="J90" s="39"/>
      <c r="K90" s="39"/>
      <c r="L90" s="39"/>
      <c r="M90" s="39"/>
      <c r="N90" s="32">
        <f t="shared" si="1"/>
        <v>2066100000</v>
      </c>
      <c r="O90" s="32">
        <f t="shared" si="0"/>
        <v>2230389944</v>
      </c>
      <c r="P90" s="32">
        <f t="shared" si="0"/>
        <v>0</v>
      </c>
      <c r="Q90" s="32"/>
      <c r="R90" s="32"/>
      <c r="S90" s="32">
        <f t="shared" si="2"/>
        <v>0</v>
      </c>
      <c r="T90" s="33" t="s">
        <v>653</v>
      </c>
      <c r="U90" s="33" t="s">
        <v>209</v>
      </c>
      <c r="V90" s="33">
        <v>13</v>
      </c>
      <c r="W90" s="36"/>
      <c r="X90" s="36"/>
      <c r="Y90" s="36">
        <v>8</v>
      </c>
      <c r="Z90" s="36"/>
      <c r="AA90" s="35">
        <v>360</v>
      </c>
      <c r="AB90" s="36">
        <v>180</v>
      </c>
      <c r="AC90" s="36"/>
      <c r="AD90" s="36"/>
      <c r="AE90" s="36">
        <v>0</v>
      </c>
      <c r="AF90" s="36">
        <v>0</v>
      </c>
      <c r="AG90" s="36">
        <v>0</v>
      </c>
      <c r="AH90" s="36" t="s">
        <v>192</v>
      </c>
      <c r="AI90" s="36" t="s">
        <v>192</v>
      </c>
      <c r="AJ90" s="36" t="s">
        <v>192</v>
      </c>
      <c r="AK90" s="36" t="s">
        <v>192</v>
      </c>
      <c r="AL90" s="36" t="s">
        <v>192</v>
      </c>
      <c r="AM90" s="36" t="s">
        <v>192</v>
      </c>
      <c r="AN90" s="36" t="s">
        <v>192</v>
      </c>
      <c r="AO90" s="36" t="s">
        <v>192</v>
      </c>
      <c r="AP90" s="36">
        <v>0</v>
      </c>
    </row>
    <row r="91" spans="1:42" s="22" customFormat="1" ht="84" x14ac:dyDescent="0.25">
      <c r="A91" s="35" t="s">
        <v>483</v>
      </c>
      <c r="B91" s="35" t="s">
        <v>550</v>
      </c>
      <c r="C91" s="35" t="s">
        <v>551</v>
      </c>
      <c r="D91" s="35">
        <v>241110900</v>
      </c>
      <c r="E91" s="35">
        <v>12304090</v>
      </c>
      <c r="F91" s="105" t="s">
        <v>649</v>
      </c>
      <c r="G91" s="35" t="s">
        <v>656</v>
      </c>
      <c r="H91" s="32">
        <v>69236000</v>
      </c>
      <c r="I91" s="39">
        <v>69236000</v>
      </c>
      <c r="J91" s="39"/>
      <c r="K91" s="39"/>
      <c r="L91" s="39"/>
      <c r="M91" s="39"/>
      <c r="N91" s="32">
        <f t="shared" si="1"/>
        <v>69236000</v>
      </c>
      <c r="O91" s="32">
        <f t="shared" si="0"/>
        <v>69236000</v>
      </c>
      <c r="P91" s="32">
        <f t="shared" si="0"/>
        <v>0</v>
      </c>
      <c r="Q91" s="32">
        <v>31857810</v>
      </c>
      <c r="R91" s="32"/>
      <c r="S91" s="32">
        <f t="shared" si="2"/>
        <v>31857810</v>
      </c>
      <c r="T91" s="33" t="s">
        <v>657</v>
      </c>
      <c r="U91" s="33" t="s">
        <v>209</v>
      </c>
      <c r="V91" s="33">
        <v>0</v>
      </c>
      <c r="W91" s="36"/>
      <c r="X91" s="36"/>
      <c r="Y91" s="36"/>
      <c r="Z91" s="36"/>
      <c r="AA91" s="35">
        <v>365</v>
      </c>
      <c r="AB91" s="36">
        <v>180</v>
      </c>
      <c r="AC91" s="36"/>
      <c r="AD91" s="37"/>
      <c r="AE91" s="36" t="s">
        <v>192</v>
      </c>
      <c r="AF91" s="36" t="s">
        <v>192</v>
      </c>
      <c r="AG91" s="36" t="s">
        <v>192</v>
      </c>
      <c r="AH91" s="36" t="s">
        <v>192</v>
      </c>
      <c r="AI91" s="36" t="s">
        <v>192</v>
      </c>
      <c r="AJ91" s="36" t="s">
        <v>192</v>
      </c>
      <c r="AK91" s="36" t="s">
        <v>192</v>
      </c>
      <c r="AL91" s="36" t="s">
        <v>192</v>
      </c>
      <c r="AM91" s="36" t="s">
        <v>192</v>
      </c>
      <c r="AN91" s="36" t="s">
        <v>192</v>
      </c>
      <c r="AO91" s="36" t="s">
        <v>192</v>
      </c>
      <c r="AP91" s="36" t="s">
        <v>192</v>
      </c>
    </row>
    <row r="92" spans="1:42" ht="72" x14ac:dyDescent="0.25">
      <c r="A92" s="28" t="s">
        <v>483</v>
      </c>
      <c r="B92" s="28" t="s">
        <v>550</v>
      </c>
      <c r="C92" s="28" t="s">
        <v>551</v>
      </c>
      <c r="D92" s="28">
        <v>241110600</v>
      </c>
      <c r="E92" s="35">
        <v>13101090</v>
      </c>
      <c r="F92" s="29" t="s">
        <v>658</v>
      </c>
      <c r="G92" s="28" t="s">
        <v>659</v>
      </c>
      <c r="H92" s="30">
        <v>787110000</v>
      </c>
      <c r="I92" s="40">
        <v>858126000</v>
      </c>
      <c r="J92" s="40"/>
      <c r="K92" s="40"/>
      <c r="L92" s="40"/>
      <c r="M92" s="40"/>
      <c r="N92" s="30">
        <f t="shared" si="1"/>
        <v>787110000</v>
      </c>
      <c r="O92" s="32">
        <f t="shared" si="0"/>
        <v>858126000</v>
      </c>
      <c r="P92" s="32">
        <f t="shared" si="0"/>
        <v>0</v>
      </c>
      <c r="Q92" s="32">
        <v>188252857</v>
      </c>
      <c r="R92" s="32"/>
      <c r="S92" s="32">
        <f t="shared" si="2"/>
        <v>188252857</v>
      </c>
      <c r="T92" s="33" t="s">
        <v>660</v>
      </c>
      <c r="U92" s="33" t="s">
        <v>209</v>
      </c>
      <c r="V92" s="104">
        <v>50</v>
      </c>
      <c r="W92" s="37"/>
      <c r="X92" s="37"/>
      <c r="Y92" s="37">
        <v>19</v>
      </c>
      <c r="Z92" s="37"/>
      <c r="AA92" s="28">
        <v>365</v>
      </c>
      <c r="AB92" s="37">
        <v>180</v>
      </c>
      <c r="AC92" s="37"/>
      <c r="AD92" s="37"/>
      <c r="AE92" s="37" t="s">
        <v>192</v>
      </c>
      <c r="AF92" s="37" t="s">
        <v>192</v>
      </c>
      <c r="AG92" s="37" t="s">
        <v>192</v>
      </c>
      <c r="AH92" s="37" t="s">
        <v>192</v>
      </c>
      <c r="AI92" s="37" t="s">
        <v>192</v>
      </c>
      <c r="AJ92" s="37" t="s">
        <v>192</v>
      </c>
      <c r="AK92" s="37" t="s">
        <v>192</v>
      </c>
      <c r="AL92" s="37" t="s">
        <v>192</v>
      </c>
      <c r="AM92" s="37" t="s">
        <v>192</v>
      </c>
      <c r="AN92" s="37" t="s">
        <v>192</v>
      </c>
      <c r="AO92" s="37" t="s">
        <v>192</v>
      </c>
      <c r="AP92" s="37" t="s">
        <v>192</v>
      </c>
    </row>
    <row r="93" spans="1:42" ht="84" x14ac:dyDescent="0.25">
      <c r="A93" s="28" t="s">
        <v>483</v>
      </c>
      <c r="B93" s="28" t="s">
        <v>550</v>
      </c>
      <c r="C93" s="28" t="s">
        <v>551</v>
      </c>
      <c r="D93" s="28">
        <v>241110900</v>
      </c>
      <c r="E93" s="35">
        <v>13101001</v>
      </c>
      <c r="F93" s="29" t="s">
        <v>658</v>
      </c>
      <c r="G93" s="28" t="s">
        <v>661</v>
      </c>
      <c r="H93" s="30">
        <v>900000000</v>
      </c>
      <c r="I93" s="40">
        <v>3481941897</v>
      </c>
      <c r="J93" s="40"/>
      <c r="K93" s="40"/>
      <c r="L93" s="40"/>
      <c r="M93" s="40"/>
      <c r="N93" s="30">
        <f t="shared" si="1"/>
        <v>900000000</v>
      </c>
      <c r="O93" s="32">
        <f t="shared" si="0"/>
        <v>3481941897</v>
      </c>
      <c r="P93" s="32">
        <f t="shared" si="0"/>
        <v>0</v>
      </c>
      <c r="Q93" s="32">
        <v>872764701</v>
      </c>
      <c r="R93" s="32"/>
      <c r="S93" s="32">
        <f t="shared" si="2"/>
        <v>872764701</v>
      </c>
      <c r="T93" s="33" t="s">
        <v>662</v>
      </c>
      <c r="U93" s="33" t="s">
        <v>209</v>
      </c>
      <c r="V93" s="104">
        <v>45</v>
      </c>
      <c r="W93" s="37"/>
      <c r="X93" s="37"/>
      <c r="Y93" s="37">
        <v>26</v>
      </c>
      <c r="Z93" s="37"/>
      <c r="AA93" s="28">
        <v>365</v>
      </c>
      <c r="AB93" s="37">
        <v>180</v>
      </c>
      <c r="AC93" s="37"/>
      <c r="AD93" s="37"/>
      <c r="AE93" s="37" t="s">
        <v>192</v>
      </c>
      <c r="AF93" s="37" t="s">
        <v>192</v>
      </c>
      <c r="AG93" s="37" t="s">
        <v>192</v>
      </c>
      <c r="AH93" s="37" t="s">
        <v>192</v>
      </c>
      <c r="AI93" s="37" t="s">
        <v>192</v>
      </c>
      <c r="AJ93" s="37" t="s">
        <v>192</v>
      </c>
      <c r="AK93" s="37" t="s">
        <v>192</v>
      </c>
      <c r="AL93" s="37" t="s">
        <v>192</v>
      </c>
      <c r="AM93" s="37" t="s">
        <v>192</v>
      </c>
      <c r="AN93" s="37" t="s">
        <v>192</v>
      </c>
      <c r="AO93" s="37" t="s">
        <v>192</v>
      </c>
      <c r="AP93" s="37" t="s">
        <v>192</v>
      </c>
    </row>
    <row r="94" spans="1:42" ht="48" x14ac:dyDescent="0.25">
      <c r="A94" s="28">
        <v>0</v>
      </c>
      <c r="B94" s="28">
        <v>0</v>
      </c>
      <c r="C94" s="28">
        <v>0</v>
      </c>
      <c r="D94" s="28">
        <v>0</v>
      </c>
      <c r="E94" s="35">
        <v>0</v>
      </c>
      <c r="F94" s="29">
        <v>0</v>
      </c>
      <c r="G94" s="28">
        <v>0</v>
      </c>
      <c r="H94" s="30">
        <v>0</v>
      </c>
      <c r="I94" s="40"/>
      <c r="J94" s="40"/>
      <c r="K94" s="40"/>
      <c r="L94" s="40"/>
      <c r="M94" s="40"/>
      <c r="N94" s="30">
        <f t="shared" si="1"/>
        <v>0</v>
      </c>
      <c r="O94" s="32">
        <f t="shared" si="0"/>
        <v>0</v>
      </c>
      <c r="P94" s="32">
        <f t="shared" si="0"/>
        <v>0</v>
      </c>
      <c r="Q94" s="32"/>
      <c r="R94" s="32"/>
      <c r="S94" s="32">
        <f t="shared" si="2"/>
        <v>0</v>
      </c>
      <c r="T94" s="33" t="s">
        <v>663</v>
      </c>
      <c r="U94" s="33" t="s">
        <v>209</v>
      </c>
      <c r="V94" s="104">
        <v>25</v>
      </c>
      <c r="W94" s="37">
        <v>26</v>
      </c>
      <c r="X94" s="37"/>
      <c r="Y94" s="37">
        <v>26</v>
      </c>
      <c r="Z94" s="37"/>
      <c r="AA94" s="28">
        <v>365</v>
      </c>
      <c r="AB94" s="37">
        <v>180</v>
      </c>
      <c r="AC94" s="37"/>
      <c r="AD94" s="37"/>
      <c r="AE94" s="37" t="s">
        <v>192</v>
      </c>
      <c r="AF94" s="37" t="s">
        <v>192</v>
      </c>
      <c r="AG94" s="37" t="s">
        <v>192</v>
      </c>
      <c r="AH94" s="37" t="s">
        <v>192</v>
      </c>
      <c r="AI94" s="37" t="s">
        <v>192</v>
      </c>
      <c r="AJ94" s="37" t="s">
        <v>192</v>
      </c>
      <c r="AK94" s="37" t="s">
        <v>192</v>
      </c>
      <c r="AL94" s="37" t="s">
        <v>192</v>
      </c>
      <c r="AM94" s="37" t="s">
        <v>192</v>
      </c>
      <c r="AN94" s="37" t="s">
        <v>192</v>
      </c>
      <c r="AO94" s="37" t="s">
        <v>192</v>
      </c>
      <c r="AP94" s="37" t="s">
        <v>192</v>
      </c>
    </row>
    <row r="95" spans="1:42" x14ac:dyDescent="0.25">
      <c r="A95" s="28">
        <v>0</v>
      </c>
      <c r="B95" s="28">
        <v>0</v>
      </c>
      <c r="C95" s="28">
        <v>0</v>
      </c>
      <c r="D95" s="28">
        <v>0</v>
      </c>
      <c r="E95" s="35">
        <v>0</v>
      </c>
      <c r="F95" s="29">
        <v>0</v>
      </c>
      <c r="G95" s="28">
        <v>0</v>
      </c>
      <c r="H95" s="30">
        <v>0</v>
      </c>
      <c r="I95" s="40"/>
      <c r="J95" s="40"/>
      <c r="K95" s="40"/>
      <c r="L95" s="40"/>
      <c r="M95" s="40"/>
      <c r="N95" s="30">
        <f t="shared" si="1"/>
        <v>0</v>
      </c>
      <c r="O95" s="32">
        <f t="shared" si="0"/>
        <v>0</v>
      </c>
      <c r="P95" s="32">
        <f t="shared" si="0"/>
        <v>0</v>
      </c>
      <c r="Q95" s="32"/>
      <c r="R95" s="32"/>
      <c r="S95" s="32">
        <f t="shared" si="2"/>
        <v>0</v>
      </c>
      <c r="T95" s="33" t="s">
        <v>664</v>
      </c>
      <c r="U95" s="33" t="s">
        <v>209</v>
      </c>
      <c r="V95" s="104">
        <v>3</v>
      </c>
      <c r="W95" s="37"/>
      <c r="X95" s="37"/>
      <c r="Y95" s="37">
        <v>0</v>
      </c>
      <c r="Z95" s="37"/>
      <c r="AA95" s="28">
        <v>365</v>
      </c>
      <c r="AB95" s="37">
        <v>180</v>
      </c>
      <c r="AC95" s="37"/>
      <c r="AD95" s="37"/>
      <c r="AE95" s="37">
        <v>0</v>
      </c>
      <c r="AF95" s="37" t="s">
        <v>192</v>
      </c>
      <c r="AG95" s="37" t="s">
        <v>192</v>
      </c>
      <c r="AH95" s="37" t="s">
        <v>192</v>
      </c>
      <c r="AI95" s="37" t="s">
        <v>192</v>
      </c>
      <c r="AJ95" s="37" t="s">
        <v>192</v>
      </c>
      <c r="AK95" s="37" t="s">
        <v>192</v>
      </c>
      <c r="AL95" s="37" t="s">
        <v>192</v>
      </c>
      <c r="AM95" s="37" t="s">
        <v>192</v>
      </c>
      <c r="AN95" s="37" t="s">
        <v>192</v>
      </c>
      <c r="AO95" s="37" t="s">
        <v>192</v>
      </c>
      <c r="AP95" s="37" t="s">
        <v>192</v>
      </c>
    </row>
    <row r="96" spans="1:42" x14ac:dyDescent="0.25">
      <c r="A96" s="28"/>
      <c r="B96" s="28"/>
      <c r="C96" s="28"/>
      <c r="D96" s="28"/>
      <c r="E96" s="35"/>
      <c r="F96" s="29"/>
      <c r="G96" s="28"/>
      <c r="H96" s="30"/>
      <c r="I96" s="40"/>
      <c r="J96" s="40"/>
      <c r="K96" s="40"/>
      <c r="L96" s="40"/>
      <c r="M96" s="40"/>
      <c r="N96" s="30"/>
      <c r="O96" s="32"/>
      <c r="P96" s="32"/>
      <c r="Q96" s="32"/>
      <c r="R96" s="32"/>
      <c r="S96" s="32"/>
      <c r="T96" s="32"/>
      <c r="U96" s="32"/>
      <c r="V96" s="32"/>
      <c r="W96" s="32"/>
      <c r="X96" s="32"/>
      <c r="Y96" s="32"/>
      <c r="Z96" s="32"/>
      <c r="AA96" s="28"/>
      <c r="AB96" s="37"/>
      <c r="AC96" s="37"/>
      <c r="AD96" s="37"/>
      <c r="AE96" s="37"/>
      <c r="AF96" s="37"/>
      <c r="AG96" s="37"/>
      <c r="AH96" s="37"/>
      <c r="AI96" s="37"/>
      <c r="AJ96" s="37"/>
      <c r="AK96" s="37"/>
      <c r="AL96" s="37"/>
      <c r="AM96" s="37"/>
      <c r="AN96" s="37"/>
      <c r="AO96" s="37"/>
      <c r="AP96" s="37"/>
    </row>
    <row r="97" spans="1:42" ht="72" x14ac:dyDescent="0.25">
      <c r="A97" s="28" t="s">
        <v>483</v>
      </c>
      <c r="B97" s="28" t="s">
        <v>550</v>
      </c>
      <c r="C97" s="28" t="s">
        <v>551</v>
      </c>
      <c r="D97" s="28">
        <v>241110900</v>
      </c>
      <c r="E97" s="35">
        <v>18270001</v>
      </c>
      <c r="F97" s="29" t="s">
        <v>665</v>
      </c>
      <c r="G97" s="28" t="s">
        <v>666</v>
      </c>
      <c r="H97" s="30">
        <v>900000000</v>
      </c>
      <c r="I97" s="40">
        <v>900000000</v>
      </c>
      <c r="J97" s="40"/>
      <c r="K97" s="40"/>
      <c r="L97" s="40"/>
      <c r="M97" s="40"/>
      <c r="N97" s="30">
        <f t="shared" si="1"/>
        <v>900000000</v>
      </c>
      <c r="O97" s="32">
        <f t="shared" si="0"/>
        <v>900000000</v>
      </c>
      <c r="P97" s="32">
        <f t="shared" si="0"/>
        <v>0</v>
      </c>
      <c r="Q97" s="32">
        <v>834166344</v>
      </c>
      <c r="R97" s="32"/>
      <c r="S97" s="32">
        <f t="shared" si="2"/>
        <v>834166344</v>
      </c>
      <c r="T97" s="106" t="s">
        <v>667</v>
      </c>
      <c r="U97" s="33" t="s">
        <v>668</v>
      </c>
      <c r="V97" s="104">
        <v>2</v>
      </c>
      <c r="W97" s="37">
        <v>3</v>
      </c>
      <c r="X97" s="37"/>
      <c r="Y97" s="37">
        <v>3</v>
      </c>
      <c r="Z97" s="37"/>
      <c r="AA97" s="28">
        <v>365</v>
      </c>
      <c r="AB97" s="37">
        <v>180</v>
      </c>
      <c r="AC97" s="37"/>
      <c r="AD97" s="37"/>
      <c r="AE97" s="37" t="s">
        <v>192</v>
      </c>
      <c r="AF97" s="37" t="s">
        <v>192</v>
      </c>
      <c r="AG97" s="37" t="s">
        <v>192</v>
      </c>
      <c r="AH97" s="37" t="s">
        <v>192</v>
      </c>
      <c r="AI97" s="37" t="s">
        <v>192</v>
      </c>
      <c r="AJ97" s="37" t="s">
        <v>192</v>
      </c>
      <c r="AK97" s="37" t="s">
        <v>192</v>
      </c>
      <c r="AL97" s="37" t="s">
        <v>192</v>
      </c>
      <c r="AM97" s="37" t="s">
        <v>192</v>
      </c>
      <c r="AN97" s="37" t="s">
        <v>192</v>
      </c>
      <c r="AO97" s="37" t="s">
        <v>192</v>
      </c>
      <c r="AP97" s="37" t="s">
        <v>192</v>
      </c>
    </row>
    <row r="98" spans="1:42" ht="156" x14ac:dyDescent="0.25">
      <c r="A98" s="28" t="s">
        <v>483</v>
      </c>
      <c r="B98" s="28" t="s">
        <v>550</v>
      </c>
      <c r="C98" s="28" t="s">
        <v>551</v>
      </c>
      <c r="D98" s="28">
        <v>241110900</v>
      </c>
      <c r="E98" s="35">
        <v>18270002</v>
      </c>
      <c r="F98" s="29" t="s">
        <v>665</v>
      </c>
      <c r="G98" s="28" t="s">
        <v>669</v>
      </c>
      <c r="H98" s="30">
        <v>645945000</v>
      </c>
      <c r="I98" s="40">
        <v>2645945000</v>
      </c>
      <c r="J98" s="40"/>
      <c r="K98" s="40"/>
      <c r="L98" s="40"/>
      <c r="M98" s="40"/>
      <c r="N98" s="30">
        <f t="shared" si="1"/>
        <v>645945000</v>
      </c>
      <c r="O98" s="32">
        <f t="shared" si="0"/>
        <v>2645945000</v>
      </c>
      <c r="P98" s="32">
        <f t="shared" si="0"/>
        <v>0</v>
      </c>
      <c r="Q98" s="32">
        <v>354724948</v>
      </c>
      <c r="R98" s="32"/>
      <c r="S98" s="32">
        <f t="shared" si="2"/>
        <v>354724948</v>
      </c>
      <c r="T98" s="106" t="s">
        <v>670</v>
      </c>
      <c r="U98" s="106" t="s">
        <v>671</v>
      </c>
      <c r="V98" s="33">
        <v>1500</v>
      </c>
      <c r="W98" s="37"/>
      <c r="X98" s="37"/>
      <c r="Y98" s="37">
        <v>255</v>
      </c>
      <c r="Z98" s="37"/>
      <c r="AA98" s="28">
        <v>365</v>
      </c>
      <c r="AB98" s="37">
        <v>180</v>
      </c>
      <c r="AC98" s="37"/>
      <c r="AD98" s="37"/>
      <c r="AE98" s="37" t="s">
        <v>192</v>
      </c>
      <c r="AF98" s="37" t="s">
        <v>192</v>
      </c>
      <c r="AG98" s="37" t="s">
        <v>192</v>
      </c>
      <c r="AH98" s="37" t="s">
        <v>192</v>
      </c>
      <c r="AI98" s="37" t="s">
        <v>192</v>
      </c>
      <c r="AJ98" s="37" t="s">
        <v>192</v>
      </c>
      <c r="AK98" s="37" t="s">
        <v>192</v>
      </c>
      <c r="AL98" s="37" t="s">
        <v>192</v>
      </c>
      <c r="AM98" s="37" t="s">
        <v>192</v>
      </c>
      <c r="AN98" s="37" t="s">
        <v>192</v>
      </c>
      <c r="AO98" s="37" t="s">
        <v>192</v>
      </c>
      <c r="AP98" s="37" t="s">
        <v>192</v>
      </c>
    </row>
    <row r="99" spans="1:42" ht="84" x14ac:dyDescent="0.25">
      <c r="A99" s="28" t="s">
        <v>483</v>
      </c>
      <c r="B99" s="28" t="s">
        <v>550</v>
      </c>
      <c r="C99" s="28" t="s">
        <v>551</v>
      </c>
      <c r="D99" s="28">
        <v>241110900</v>
      </c>
      <c r="E99" s="35">
        <v>18270090</v>
      </c>
      <c r="F99" s="29" t="s">
        <v>665</v>
      </c>
      <c r="G99" s="28" t="s">
        <v>672</v>
      </c>
      <c r="H99" s="30">
        <v>2196778000</v>
      </c>
      <c r="I99" s="40">
        <v>2454629000</v>
      </c>
      <c r="J99" s="40"/>
      <c r="K99" s="40"/>
      <c r="L99" s="40"/>
      <c r="M99" s="40"/>
      <c r="N99" s="30">
        <f t="shared" si="1"/>
        <v>2196778000</v>
      </c>
      <c r="O99" s="32">
        <f t="shared" si="0"/>
        <v>2454629000</v>
      </c>
      <c r="P99" s="32">
        <f t="shared" si="0"/>
        <v>0</v>
      </c>
      <c r="Q99" s="32">
        <v>948544502</v>
      </c>
      <c r="R99" s="32"/>
      <c r="S99" s="32">
        <f t="shared" si="2"/>
        <v>948544502</v>
      </c>
      <c r="T99" s="106" t="s">
        <v>673</v>
      </c>
      <c r="U99" s="33">
        <v>0</v>
      </c>
      <c r="V99" s="33">
        <v>0</v>
      </c>
      <c r="W99" s="37"/>
      <c r="X99" s="37"/>
      <c r="Y99" s="37"/>
      <c r="Z99" s="37"/>
      <c r="AA99" s="28">
        <v>0</v>
      </c>
      <c r="AB99" s="37"/>
      <c r="AC99" s="37"/>
      <c r="AD99" s="37"/>
      <c r="AE99" s="37"/>
      <c r="AF99" s="37"/>
      <c r="AG99" s="37"/>
      <c r="AH99" s="37"/>
      <c r="AI99" s="37"/>
      <c r="AJ99" s="37"/>
      <c r="AK99" s="37"/>
      <c r="AL99" s="37"/>
      <c r="AM99" s="37"/>
      <c r="AN99" s="37"/>
      <c r="AO99" s="37"/>
      <c r="AP99" s="37"/>
    </row>
    <row r="100" spans="1:42" ht="60" x14ac:dyDescent="0.25">
      <c r="A100" s="28">
        <v>0</v>
      </c>
      <c r="B100" s="28">
        <v>0</v>
      </c>
      <c r="C100" s="28">
        <v>0</v>
      </c>
      <c r="D100" s="28">
        <v>0</v>
      </c>
      <c r="E100" s="35">
        <v>0</v>
      </c>
      <c r="F100" s="29">
        <v>0</v>
      </c>
      <c r="G100" s="28">
        <v>0</v>
      </c>
      <c r="H100" s="30">
        <v>0</v>
      </c>
      <c r="I100" s="40"/>
      <c r="J100" s="40"/>
      <c r="K100" s="40"/>
      <c r="L100" s="40"/>
      <c r="M100" s="40"/>
      <c r="N100" s="30">
        <f t="shared" si="1"/>
        <v>0</v>
      </c>
      <c r="O100" s="32">
        <f t="shared" si="0"/>
        <v>0</v>
      </c>
      <c r="P100" s="32">
        <f t="shared" si="0"/>
        <v>0</v>
      </c>
      <c r="Q100" s="32"/>
      <c r="R100" s="32"/>
      <c r="S100" s="32">
        <f t="shared" si="2"/>
        <v>0</v>
      </c>
      <c r="T100" s="104" t="s">
        <v>674</v>
      </c>
      <c r="U100" s="104" t="s">
        <v>675</v>
      </c>
      <c r="V100" s="104">
        <v>4800</v>
      </c>
      <c r="W100" s="37"/>
      <c r="X100" s="37"/>
      <c r="Y100" s="37">
        <v>2343</v>
      </c>
      <c r="Z100" s="37"/>
      <c r="AA100" s="28">
        <v>365</v>
      </c>
      <c r="AB100" s="37">
        <v>180</v>
      </c>
      <c r="AC100" s="37"/>
      <c r="AD100" s="37"/>
      <c r="AE100" s="37" t="s">
        <v>192</v>
      </c>
      <c r="AF100" s="37" t="s">
        <v>192</v>
      </c>
      <c r="AG100" s="37" t="s">
        <v>192</v>
      </c>
      <c r="AH100" s="37" t="s">
        <v>192</v>
      </c>
      <c r="AI100" s="37" t="s">
        <v>192</v>
      </c>
      <c r="AJ100" s="37" t="s">
        <v>192</v>
      </c>
      <c r="AK100" s="37" t="s">
        <v>192</v>
      </c>
      <c r="AL100" s="37" t="s">
        <v>192</v>
      </c>
      <c r="AM100" s="37" t="s">
        <v>192</v>
      </c>
      <c r="AN100" s="37" t="s">
        <v>192</v>
      </c>
      <c r="AO100" s="37" t="s">
        <v>192</v>
      </c>
      <c r="AP100" s="37" t="s">
        <v>192</v>
      </c>
    </row>
    <row r="101" spans="1:42" ht="48" x14ac:dyDescent="0.25">
      <c r="A101" s="28">
        <v>0</v>
      </c>
      <c r="B101" s="28">
        <v>0</v>
      </c>
      <c r="C101" s="28">
        <v>0</v>
      </c>
      <c r="D101" s="28">
        <v>0</v>
      </c>
      <c r="E101" s="35">
        <v>0</v>
      </c>
      <c r="F101" s="29">
        <v>0</v>
      </c>
      <c r="G101" s="28">
        <v>0</v>
      </c>
      <c r="H101" s="30">
        <v>0</v>
      </c>
      <c r="I101" s="40"/>
      <c r="J101" s="40"/>
      <c r="K101" s="40"/>
      <c r="L101" s="40"/>
      <c r="M101" s="40"/>
      <c r="N101" s="30">
        <f t="shared" si="1"/>
        <v>0</v>
      </c>
      <c r="O101" s="32">
        <f t="shared" si="0"/>
        <v>0</v>
      </c>
      <c r="P101" s="32">
        <f t="shared" si="0"/>
        <v>0</v>
      </c>
      <c r="Q101" s="32"/>
      <c r="R101" s="32"/>
      <c r="S101" s="32">
        <f t="shared" si="2"/>
        <v>0</v>
      </c>
      <c r="T101" s="104" t="s">
        <v>676</v>
      </c>
      <c r="U101" s="104" t="s">
        <v>677</v>
      </c>
      <c r="V101" s="104">
        <v>1762</v>
      </c>
      <c r="W101" s="37"/>
      <c r="X101" s="37"/>
      <c r="Y101" s="37">
        <v>3279</v>
      </c>
      <c r="Z101" s="37"/>
      <c r="AA101" s="28">
        <v>365</v>
      </c>
      <c r="AB101" s="37">
        <v>180</v>
      </c>
      <c r="AC101" s="37"/>
      <c r="AD101" s="37"/>
      <c r="AE101" s="37" t="s">
        <v>192</v>
      </c>
      <c r="AF101" s="37" t="s">
        <v>192</v>
      </c>
      <c r="AG101" s="37" t="s">
        <v>192</v>
      </c>
      <c r="AH101" s="37" t="s">
        <v>192</v>
      </c>
      <c r="AI101" s="37" t="s">
        <v>192</v>
      </c>
      <c r="AJ101" s="37" t="s">
        <v>192</v>
      </c>
      <c r="AK101" s="37" t="s">
        <v>192</v>
      </c>
      <c r="AL101" s="37" t="s">
        <v>192</v>
      </c>
      <c r="AM101" s="37" t="s">
        <v>192</v>
      </c>
      <c r="AN101" s="37" t="s">
        <v>192</v>
      </c>
      <c r="AO101" s="37" t="s">
        <v>192</v>
      </c>
      <c r="AP101" s="37" t="s">
        <v>192</v>
      </c>
    </row>
    <row r="102" spans="1:42" ht="36" x14ac:dyDescent="0.25">
      <c r="A102" s="28">
        <v>0</v>
      </c>
      <c r="B102" s="28">
        <v>0</v>
      </c>
      <c r="C102" s="28">
        <v>0</v>
      </c>
      <c r="D102" s="28">
        <v>0</v>
      </c>
      <c r="E102" s="35">
        <v>0</v>
      </c>
      <c r="F102" s="29">
        <v>0</v>
      </c>
      <c r="G102" s="28">
        <v>0</v>
      </c>
      <c r="H102" s="30">
        <v>0</v>
      </c>
      <c r="I102" s="40"/>
      <c r="J102" s="40"/>
      <c r="K102" s="40"/>
      <c r="L102" s="40"/>
      <c r="M102" s="40"/>
      <c r="N102" s="30">
        <f t="shared" si="1"/>
        <v>0</v>
      </c>
      <c r="O102" s="32">
        <f t="shared" si="0"/>
        <v>0</v>
      </c>
      <c r="P102" s="32">
        <f t="shared" si="0"/>
        <v>0</v>
      </c>
      <c r="Q102" s="32"/>
      <c r="R102" s="32"/>
      <c r="S102" s="32">
        <f t="shared" si="2"/>
        <v>0</v>
      </c>
      <c r="T102" s="104" t="s">
        <v>678</v>
      </c>
      <c r="U102" s="104" t="s">
        <v>679</v>
      </c>
      <c r="V102" s="104">
        <v>672</v>
      </c>
      <c r="W102" s="37">
        <v>336</v>
      </c>
      <c r="X102" s="37"/>
      <c r="Y102" s="37">
        <v>249</v>
      </c>
      <c r="Z102" s="37"/>
      <c r="AA102" s="28">
        <v>365</v>
      </c>
      <c r="AB102" s="37">
        <v>180</v>
      </c>
      <c r="AC102" s="37"/>
      <c r="AD102" s="37"/>
      <c r="AE102" s="37" t="s">
        <v>192</v>
      </c>
      <c r="AF102" s="37" t="s">
        <v>192</v>
      </c>
      <c r="AG102" s="37" t="s">
        <v>192</v>
      </c>
      <c r="AH102" s="37" t="s">
        <v>192</v>
      </c>
      <c r="AI102" s="37" t="s">
        <v>192</v>
      </c>
      <c r="AJ102" s="37" t="s">
        <v>192</v>
      </c>
      <c r="AK102" s="37" t="s">
        <v>192</v>
      </c>
      <c r="AL102" s="37" t="s">
        <v>192</v>
      </c>
      <c r="AM102" s="37" t="s">
        <v>192</v>
      </c>
      <c r="AN102" s="37" t="s">
        <v>192</v>
      </c>
      <c r="AO102" s="37" t="s">
        <v>192</v>
      </c>
      <c r="AP102" s="37" t="s">
        <v>192</v>
      </c>
    </row>
    <row r="103" spans="1:42" ht="84" x14ac:dyDescent="0.25">
      <c r="A103" s="28">
        <v>0</v>
      </c>
      <c r="B103" s="28">
        <v>0</v>
      </c>
      <c r="C103" s="28">
        <v>0</v>
      </c>
      <c r="D103" s="28">
        <v>0</v>
      </c>
      <c r="E103" s="35">
        <v>0</v>
      </c>
      <c r="F103" s="29">
        <v>0</v>
      </c>
      <c r="G103" s="28">
        <v>0</v>
      </c>
      <c r="H103" s="30">
        <v>0</v>
      </c>
      <c r="I103" s="40"/>
      <c r="J103" s="40"/>
      <c r="K103" s="40"/>
      <c r="L103" s="40"/>
      <c r="M103" s="40"/>
      <c r="N103" s="30">
        <f t="shared" si="1"/>
        <v>0</v>
      </c>
      <c r="O103" s="32">
        <f t="shared" si="0"/>
        <v>0</v>
      </c>
      <c r="P103" s="32">
        <f t="shared" si="0"/>
        <v>0</v>
      </c>
      <c r="Q103" s="32"/>
      <c r="R103" s="32"/>
      <c r="S103" s="32">
        <f t="shared" si="2"/>
        <v>0</v>
      </c>
      <c r="T103" s="104" t="s">
        <v>680</v>
      </c>
      <c r="U103" s="104" t="s">
        <v>675</v>
      </c>
      <c r="V103" s="104">
        <v>4500</v>
      </c>
      <c r="W103" s="37">
        <v>4</v>
      </c>
      <c r="X103" s="37"/>
      <c r="Y103" s="37">
        <v>2</v>
      </c>
      <c r="Z103" s="37"/>
      <c r="AA103" s="28">
        <v>300</v>
      </c>
      <c r="AB103" s="37">
        <v>150</v>
      </c>
      <c r="AC103" s="37"/>
      <c r="AD103" s="37"/>
      <c r="AE103" s="37">
        <v>0</v>
      </c>
      <c r="AF103" s="37">
        <v>0</v>
      </c>
      <c r="AG103" s="37" t="s">
        <v>192</v>
      </c>
      <c r="AH103" s="37" t="s">
        <v>192</v>
      </c>
      <c r="AI103" s="37" t="s">
        <v>192</v>
      </c>
      <c r="AJ103" s="37" t="s">
        <v>192</v>
      </c>
      <c r="AK103" s="37" t="s">
        <v>192</v>
      </c>
      <c r="AL103" s="37" t="s">
        <v>192</v>
      </c>
      <c r="AM103" s="37" t="s">
        <v>192</v>
      </c>
      <c r="AN103" s="37" t="s">
        <v>192</v>
      </c>
      <c r="AO103" s="37" t="s">
        <v>192</v>
      </c>
      <c r="AP103" s="37" t="s">
        <v>192</v>
      </c>
    </row>
    <row r="104" spans="1:42" ht="84" x14ac:dyDescent="0.25">
      <c r="A104" s="28">
        <v>0</v>
      </c>
      <c r="B104" s="28">
        <v>0</v>
      </c>
      <c r="C104" s="28">
        <v>0</v>
      </c>
      <c r="D104" s="28">
        <v>0</v>
      </c>
      <c r="E104" s="35">
        <v>0</v>
      </c>
      <c r="F104" s="29">
        <v>0</v>
      </c>
      <c r="G104" s="28">
        <v>0</v>
      </c>
      <c r="H104" s="30">
        <v>0</v>
      </c>
      <c r="I104" s="40"/>
      <c r="J104" s="40"/>
      <c r="K104" s="40"/>
      <c r="L104" s="40"/>
      <c r="M104" s="40"/>
      <c r="N104" s="30">
        <f t="shared" ref="N104:P199" si="3">H104+K104</f>
        <v>0</v>
      </c>
      <c r="O104" s="32">
        <f t="shared" si="3"/>
        <v>0</v>
      </c>
      <c r="P104" s="32">
        <f t="shared" si="3"/>
        <v>0</v>
      </c>
      <c r="Q104" s="32"/>
      <c r="R104" s="32"/>
      <c r="S104" s="32">
        <f t="shared" ref="S104:S199" si="4">Q104+R104</f>
        <v>0</v>
      </c>
      <c r="T104" s="104" t="s">
        <v>681</v>
      </c>
      <c r="U104" s="104" t="s">
        <v>682</v>
      </c>
      <c r="V104" s="104">
        <v>300</v>
      </c>
      <c r="W104" s="37"/>
      <c r="X104" s="37"/>
      <c r="Y104" s="37">
        <v>0</v>
      </c>
      <c r="Z104" s="37"/>
      <c r="AA104" s="28">
        <v>180</v>
      </c>
      <c r="AB104" s="37">
        <v>90</v>
      </c>
      <c r="AC104" s="37"/>
      <c r="AD104" s="37"/>
      <c r="AE104" s="37">
        <v>0</v>
      </c>
      <c r="AF104" s="37">
        <v>0</v>
      </c>
      <c r="AG104" s="37">
        <v>0</v>
      </c>
      <c r="AH104" s="37" t="s">
        <v>192</v>
      </c>
      <c r="AI104" s="37" t="s">
        <v>192</v>
      </c>
      <c r="AJ104" s="37" t="s">
        <v>192</v>
      </c>
      <c r="AK104" s="37" t="s">
        <v>192</v>
      </c>
      <c r="AL104" s="37" t="s">
        <v>192</v>
      </c>
      <c r="AM104" s="37" t="s">
        <v>192</v>
      </c>
      <c r="AN104" s="37">
        <v>0</v>
      </c>
      <c r="AO104" s="37">
        <v>0</v>
      </c>
      <c r="AP104" s="37">
        <v>0</v>
      </c>
    </row>
    <row r="105" spans="1:42" ht="108" x14ac:dyDescent="0.25">
      <c r="A105" s="28">
        <v>0</v>
      </c>
      <c r="B105" s="28">
        <v>0</v>
      </c>
      <c r="C105" s="28">
        <v>0</v>
      </c>
      <c r="D105" s="28">
        <v>0</v>
      </c>
      <c r="E105" s="35">
        <v>0</v>
      </c>
      <c r="F105" s="29">
        <v>0</v>
      </c>
      <c r="G105" s="28">
        <v>0</v>
      </c>
      <c r="H105" s="30">
        <v>0</v>
      </c>
      <c r="I105" s="40"/>
      <c r="J105" s="40"/>
      <c r="K105" s="40"/>
      <c r="L105" s="40"/>
      <c r="M105" s="40"/>
      <c r="N105" s="30">
        <f t="shared" si="3"/>
        <v>0</v>
      </c>
      <c r="O105" s="32">
        <f t="shared" si="3"/>
        <v>0</v>
      </c>
      <c r="P105" s="32">
        <f t="shared" si="3"/>
        <v>0</v>
      </c>
      <c r="Q105" s="32"/>
      <c r="R105" s="32"/>
      <c r="S105" s="32">
        <f t="shared" si="4"/>
        <v>0</v>
      </c>
      <c r="T105" s="104" t="s">
        <v>683</v>
      </c>
      <c r="U105" s="104" t="s">
        <v>684</v>
      </c>
      <c r="V105" s="104">
        <v>1</v>
      </c>
      <c r="W105" s="37"/>
      <c r="X105" s="37"/>
      <c r="Y105" s="37"/>
      <c r="Z105" s="37"/>
      <c r="AA105" s="28">
        <v>285</v>
      </c>
      <c r="AB105" s="37" t="s">
        <v>685</v>
      </c>
      <c r="AC105" s="37"/>
      <c r="AD105" s="37" t="s">
        <v>686</v>
      </c>
      <c r="AE105" s="37">
        <v>0</v>
      </c>
      <c r="AF105" s="37">
        <v>0</v>
      </c>
      <c r="AG105" s="37">
        <v>0</v>
      </c>
      <c r="AH105" s="37" t="s">
        <v>192</v>
      </c>
      <c r="AI105" s="37" t="s">
        <v>192</v>
      </c>
      <c r="AJ105" s="37" t="s">
        <v>192</v>
      </c>
      <c r="AK105" s="37" t="s">
        <v>192</v>
      </c>
      <c r="AL105" s="37" t="s">
        <v>192</v>
      </c>
      <c r="AM105" s="37" t="s">
        <v>192</v>
      </c>
      <c r="AN105" s="37" t="s">
        <v>192</v>
      </c>
      <c r="AO105" s="37" t="s">
        <v>192</v>
      </c>
      <c r="AP105" s="37" t="s">
        <v>192</v>
      </c>
    </row>
    <row r="106" spans="1:42" ht="108" x14ac:dyDescent="0.25">
      <c r="A106" s="28">
        <v>0</v>
      </c>
      <c r="B106" s="28">
        <v>0</v>
      </c>
      <c r="C106" s="28">
        <v>0</v>
      </c>
      <c r="D106" s="28">
        <v>0</v>
      </c>
      <c r="E106" s="35">
        <v>0</v>
      </c>
      <c r="F106" s="29">
        <v>0</v>
      </c>
      <c r="G106" s="28">
        <v>0</v>
      </c>
      <c r="H106" s="30">
        <v>0</v>
      </c>
      <c r="I106" s="40"/>
      <c r="J106" s="40"/>
      <c r="K106" s="40"/>
      <c r="L106" s="40"/>
      <c r="M106" s="40"/>
      <c r="N106" s="30">
        <f t="shared" si="3"/>
        <v>0</v>
      </c>
      <c r="O106" s="32">
        <f t="shared" si="3"/>
        <v>0</v>
      </c>
      <c r="P106" s="32">
        <f t="shared" si="3"/>
        <v>0</v>
      </c>
      <c r="Q106" s="32"/>
      <c r="R106" s="32"/>
      <c r="S106" s="32">
        <f t="shared" si="4"/>
        <v>0</v>
      </c>
      <c r="T106" s="104" t="s">
        <v>687</v>
      </c>
      <c r="U106" s="104" t="s">
        <v>688</v>
      </c>
      <c r="V106" s="104">
        <v>672</v>
      </c>
      <c r="W106" s="37">
        <v>260</v>
      </c>
      <c r="X106" s="37"/>
      <c r="Y106" s="37">
        <v>130</v>
      </c>
      <c r="Z106" s="37"/>
      <c r="AA106" s="28">
        <v>365</v>
      </c>
      <c r="AB106" s="37">
        <v>180</v>
      </c>
      <c r="AC106" s="37"/>
      <c r="AD106" s="37"/>
      <c r="AE106" s="37" t="s">
        <v>179</v>
      </c>
      <c r="AF106" s="37" t="s">
        <v>179</v>
      </c>
      <c r="AG106" s="37" t="s">
        <v>179</v>
      </c>
      <c r="AH106" s="37" t="s">
        <v>179</v>
      </c>
      <c r="AI106" s="37" t="s">
        <v>179</v>
      </c>
      <c r="AJ106" s="37" t="s">
        <v>179</v>
      </c>
      <c r="AK106" s="37" t="s">
        <v>179</v>
      </c>
      <c r="AL106" s="37" t="s">
        <v>179</v>
      </c>
      <c r="AM106" s="37" t="s">
        <v>179</v>
      </c>
      <c r="AN106" s="37" t="s">
        <v>179</v>
      </c>
      <c r="AO106" s="37" t="s">
        <v>179</v>
      </c>
      <c r="AP106" s="37" t="s">
        <v>179</v>
      </c>
    </row>
    <row r="107" spans="1:42" ht="144" x14ac:dyDescent="0.25">
      <c r="A107" s="28">
        <v>0</v>
      </c>
      <c r="B107" s="28">
        <v>0</v>
      </c>
      <c r="C107" s="28">
        <v>0</v>
      </c>
      <c r="D107" s="28">
        <v>0</v>
      </c>
      <c r="E107" s="35">
        <v>0</v>
      </c>
      <c r="F107" s="29">
        <v>0</v>
      </c>
      <c r="G107" s="28">
        <v>0</v>
      </c>
      <c r="H107" s="30">
        <v>0</v>
      </c>
      <c r="I107" s="40"/>
      <c r="J107" s="40"/>
      <c r="K107" s="40"/>
      <c r="L107" s="40"/>
      <c r="M107" s="40"/>
      <c r="N107" s="30">
        <f t="shared" si="3"/>
        <v>0</v>
      </c>
      <c r="O107" s="32">
        <f t="shared" si="3"/>
        <v>0</v>
      </c>
      <c r="P107" s="32">
        <f t="shared" si="3"/>
        <v>0</v>
      </c>
      <c r="Q107" s="32"/>
      <c r="R107" s="32"/>
      <c r="S107" s="32">
        <f t="shared" si="4"/>
        <v>0</v>
      </c>
      <c r="T107" s="106" t="s">
        <v>689</v>
      </c>
      <c r="U107" s="33" t="s">
        <v>690</v>
      </c>
      <c r="V107" s="104">
        <v>100</v>
      </c>
      <c r="W107" s="37"/>
      <c r="X107" s="37"/>
      <c r="Y107" s="37">
        <v>0</v>
      </c>
      <c r="Z107" s="37"/>
      <c r="AA107" s="28">
        <v>365</v>
      </c>
      <c r="AB107" s="37">
        <v>180</v>
      </c>
      <c r="AC107" s="37"/>
      <c r="AD107" s="37"/>
      <c r="AE107" s="37" t="s">
        <v>192</v>
      </c>
      <c r="AF107" s="37" t="s">
        <v>192</v>
      </c>
      <c r="AG107" s="37" t="s">
        <v>192</v>
      </c>
      <c r="AH107" s="37" t="s">
        <v>192</v>
      </c>
      <c r="AI107" s="37" t="s">
        <v>192</v>
      </c>
      <c r="AJ107" s="37" t="s">
        <v>192</v>
      </c>
      <c r="AK107" s="37" t="s">
        <v>192</v>
      </c>
      <c r="AL107" s="37" t="s">
        <v>192</v>
      </c>
      <c r="AM107" s="37" t="s">
        <v>192</v>
      </c>
      <c r="AN107" s="37" t="s">
        <v>192</v>
      </c>
      <c r="AO107" s="37" t="s">
        <v>192</v>
      </c>
      <c r="AP107" s="37" t="s">
        <v>192</v>
      </c>
    </row>
    <row r="108" spans="1:42" ht="144.75" customHeight="1" x14ac:dyDescent="0.25">
      <c r="A108" s="28">
        <v>0</v>
      </c>
      <c r="B108" s="28">
        <v>0</v>
      </c>
      <c r="C108" s="28">
        <v>0</v>
      </c>
      <c r="D108" s="28">
        <v>0</v>
      </c>
      <c r="E108" s="35">
        <v>0</v>
      </c>
      <c r="F108" s="29">
        <v>0</v>
      </c>
      <c r="G108" s="28">
        <v>0</v>
      </c>
      <c r="H108" s="30">
        <v>0</v>
      </c>
      <c r="I108" s="40"/>
      <c r="J108" s="40"/>
      <c r="K108" s="40"/>
      <c r="L108" s="40"/>
      <c r="M108" s="40"/>
      <c r="N108" s="30">
        <f t="shared" si="3"/>
        <v>0</v>
      </c>
      <c r="O108" s="32">
        <f t="shared" si="3"/>
        <v>0</v>
      </c>
      <c r="P108" s="32">
        <f t="shared" si="3"/>
        <v>0</v>
      </c>
      <c r="Q108" s="32"/>
      <c r="R108" s="32"/>
      <c r="S108" s="32">
        <f t="shared" si="4"/>
        <v>0</v>
      </c>
      <c r="T108" s="106" t="s">
        <v>691</v>
      </c>
      <c r="U108" s="33" t="s">
        <v>692</v>
      </c>
      <c r="V108" s="33">
        <v>11</v>
      </c>
      <c r="W108" s="37"/>
      <c r="X108" s="37"/>
      <c r="Y108" s="37">
        <v>0</v>
      </c>
      <c r="Z108" s="37"/>
      <c r="AA108" s="28">
        <v>240</v>
      </c>
      <c r="AB108" s="37">
        <v>120</v>
      </c>
      <c r="AC108" s="37"/>
      <c r="AD108" s="37"/>
      <c r="AE108" s="37">
        <v>0</v>
      </c>
      <c r="AF108" s="37">
        <v>0</v>
      </c>
      <c r="AG108" s="37">
        <v>0</v>
      </c>
      <c r="AH108" s="37" t="s">
        <v>192</v>
      </c>
      <c r="AI108" s="37" t="s">
        <v>192</v>
      </c>
      <c r="AJ108" s="37" t="s">
        <v>192</v>
      </c>
      <c r="AK108" s="37" t="s">
        <v>192</v>
      </c>
      <c r="AL108" s="37" t="s">
        <v>192</v>
      </c>
      <c r="AM108" s="37" t="s">
        <v>192</v>
      </c>
      <c r="AN108" s="37" t="s">
        <v>192</v>
      </c>
      <c r="AO108" s="37" t="s">
        <v>192</v>
      </c>
      <c r="AP108" s="37" t="s">
        <v>192</v>
      </c>
    </row>
    <row r="109" spans="1:42" ht="144.75" customHeight="1" x14ac:dyDescent="0.25">
      <c r="A109" s="28"/>
      <c r="B109" s="28"/>
      <c r="C109" s="28"/>
      <c r="D109" s="28"/>
      <c r="E109" s="35"/>
      <c r="F109" s="29"/>
      <c r="G109" s="28"/>
      <c r="H109" s="30"/>
      <c r="I109" s="40"/>
      <c r="J109" s="40"/>
      <c r="K109" s="40"/>
      <c r="L109" s="40"/>
      <c r="M109" s="40"/>
      <c r="N109" s="30"/>
      <c r="O109" s="32"/>
      <c r="P109" s="32"/>
      <c r="Q109" s="32"/>
      <c r="R109" s="32"/>
      <c r="S109" s="32"/>
      <c r="T109" s="106" t="s">
        <v>689</v>
      </c>
      <c r="U109" s="246" t="s">
        <v>690</v>
      </c>
      <c r="V109" s="247">
        <v>100</v>
      </c>
      <c r="W109" s="37"/>
      <c r="X109" s="37"/>
      <c r="Y109" s="37">
        <v>0</v>
      </c>
      <c r="Z109" s="37"/>
      <c r="AA109" s="28"/>
      <c r="AB109" s="37"/>
      <c r="AC109" s="37"/>
      <c r="AD109" s="37"/>
      <c r="AE109" s="37"/>
      <c r="AF109" s="37"/>
      <c r="AG109" s="37"/>
      <c r="AH109" s="37"/>
      <c r="AI109" s="37"/>
      <c r="AJ109" s="37"/>
      <c r="AK109" s="37"/>
      <c r="AL109" s="37"/>
      <c r="AM109" s="37"/>
      <c r="AN109" s="37"/>
      <c r="AO109" s="37"/>
      <c r="AP109" s="37"/>
    </row>
    <row r="110" spans="1:42" ht="60" x14ac:dyDescent="0.25">
      <c r="A110" s="28" t="s">
        <v>483</v>
      </c>
      <c r="B110" s="28" t="s">
        <v>550</v>
      </c>
      <c r="C110" s="28" t="s">
        <v>551</v>
      </c>
      <c r="D110" s="28">
        <v>241110900</v>
      </c>
      <c r="E110" s="35">
        <v>18464090</v>
      </c>
      <c r="F110" s="29" t="s">
        <v>693</v>
      </c>
      <c r="G110" s="28" t="s">
        <v>694</v>
      </c>
      <c r="H110" s="30">
        <v>1467376000</v>
      </c>
      <c r="I110" s="40">
        <v>1467376000</v>
      </c>
      <c r="J110" s="40"/>
      <c r="K110" s="40"/>
      <c r="L110" s="40"/>
      <c r="M110" s="40"/>
      <c r="N110" s="30">
        <f t="shared" si="3"/>
        <v>1467376000</v>
      </c>
      <c r="O110" s="32">
        <f t="shared" si="3"/>
        <v>1467376000</v>
      </c>
      <c r="P110" s="32">
        <f t="shared" si="3"/>
        <v>0</v>
      </c>
      <c r="Q110" s="32">
        <v>473737735</v>
      </c>
      <c r="R110" s="32"/>
      <c r="S110" s="32">
        <f t="shared" si="4"/>
        <v>473737735</v>
      </c>
      <c r="T110" s="32" t="s">
        <v>695</v>
      </c>
      <c r="U110" s="33" t="s">
        <v>209</v>
      </c>
      <c r="V110" s="104">
        <v>25</v>
      </c>
      <c r="W110" s="37"/>
      <c r="X110" s="37"/>
      <c r="Y110" s="248">
        <v>20</v>
      </c>
      <c r="Z110" s="37"/>
      <c r="AA110" s="28">
        <v>365</v>
      </c>
      <c r="AB110" s="37">
        <v>180</v>
      </c>
      <c r="AC110" s="37"/>
      <c r="AD110" s="37"/>
      <c r="AE110" s="37" t="s">
        <v>192</v>
      </c>
      <c r="AF110" s="37" t="s">
        <v>192</v>
      </c>
      <c r="AG110" s="37" t="s">
        <v>192</v>
      </c>
      <c r="AH110" s="37" t="s">
        <v>192</v>
      </c>
      <c r="AI110" s="37" t="s">
        <v>192</v>
      </c>
      <c r="AJ110" s="37" t="s">
        <v>192</v>
      </c>
      <c r="AK110" s="37" t="s">
        <v>192</v>
      </c>
      <c r="AL110" s="37" t="s">
        <v>192</v>
      </c>
      <c r="AM110" s="37" t="s">
        <v>192</v>
      </c>
      <c r="AN110" s="37" t="s">
        <v>192</v>
      </c>
      <c r="AO110" s="37" t="s">
        <v>192</v>
      </c>
      <c r="AP110" s="37" t="s">
        <v>192</v>
      </c>
    </row>
    <row r="111" spans="1:42" ht="67.5" x14ac:dyDescent="0.25">
      <c r="A111" s="28" t="s">
        <v>483</v>
      </c>
      <c r="B111" s="28" t="s">
        <v>550</v>
      </c>
      <c r="C111" s="28" t="s">
        <v>551</v>
      </c>
      <c r="D111" s="28">
        <v>241110900</v>
      </c>
      <c r="E111" s="35">
        <v>18464001</v>
      </c>
      <c r="F111" s="29" t="s">
        <v>693</v>
      </c>
      <c r="G111" s="28" t="s">
        <v>694</v>
      </c>
      <c r="H111" s="30"/>
      <c r="I111" s="40">
        <v>300000000</v>
      </c>
      <c r="J111" s="40"/>
      <c r="K111" s="40"/>
      <c r="L111" s="40"/>
      <c r="M111" s="40"/>
      <c r="N111" s="30"/>
      <c r="O111" s="32"/>
      <c r="P111" s="32"/>
      <c r="Q111" s="32"/>
      <c r="R111" s="32"/>
      <c r="S111" s="32"/>
      <c r="T111" s="243" t="s">
        <v>696</v>
      </c>
      <c r="U111" s="244" t="s">
        <v>209</v>
      </c>
      <c r="V111" s="245">
        <v>204965</v>
      </c>
      <c r="W111" s="37"/>
      <c r="X111" s="37"/>
      <c r="Y111" s="248">
        <v>45761</v>
      </c>
      <c r="Z111" s="37"/>
      <c r="AA111" s="28">
        <v>365</v>
      </c>
      <c r="AB111" s="37">
        <v>180</v>
      </c>
      <c r="AC111" s="37"/>
      <c r="AD111" s="37"/>
      <c r="AE111" s="37" t="s">
        <v>179</v>
      </c>
      <c r="AF111" s="37" t="s">
        <v>179</v>
      </c>
      <c r="AG111" s="37" t="s">
        <v>179</v>
      </c>
      <c r="AH111" s="37" t="s">
        <v>179</v>
      </c>
      <c r="AI111" s="37" t="s">
        <v>179</v>
      </c>
      <c r="AJ111" s="37" t="s">
        <v>179</v>
      </c>
      <c r="AK111" s="37" t="s">
        <v>179</v>
      </c>
      <c r="AL111" s="37" t="s">
        <v>179</v>
      </c>
      <c r="AM111" s="37" t="s">
        <v>179</v>
      </c>
      <c r="AN111" s="37" t="s">
        <v>179</v>
      </c>
      <c r="AO111" s="37" t="s">
        <v>179</v>
      </c>
      <c r="AP111" s="37" t="s">
        <v>179</v>
      </c>
    </row>
    <row r="112" spans="1:42" ht="78.75" x14ac:dyDescent="0.25">
      <c r="A112" s="28">
        <v>0</v>
      </c>
      <c r="B112" s="28">
        <v>0</v>
      </c>
      <c r="C112" s="28">
        <v>0</v>
      </c>
      <c r="D112" s="28">
        <v>0</v>
      </c>
      <c r="E112" s="35">
        <v>0</v>
      </c>
      <c r="F112" s="29">
        <v>0</v>
      </c>
      <c r="G112" s="28">
        <v>0</v>
      </c>
      <c r="H112" s="30">
        <v>0</v>
      </c>
      <c r="I112" s="40"/>
      <c r="J112" s="40"/>
      <c r="K112" s="40"/>
      <c r="L112" s="40"/>
      <c r="M112" s="40"/>
      <c r="N112" s="30">
        <f t="shared" si="3"/>
        <v>0</v>
      </c>
      <c r="O112" s="32">
        <f t="shared" si="3"/>
        <v>0</v>
      </c>
      <c r="P112" s="32">
        <f t="shared" si="3"/>
        <v>0</v>
      </c>
      <c r="Q112" s="32"/>
      <c r="R112" s="32"/>
      <c r="S112" s="32">
        <f t="shared" si="4"/>
        <v>0</v>
      </c>
      <c r="T112" s="243" t="s">
        <v>697</v>
      </c>
      <c r="U112" s="244" t="s">
        <v>209</v>
      </c>
      <c r="V112" s="245">
        <v>10788</v>
      </c>
      <c r="W112" s="37"/>
      <c r="X112" s="37"/>
      <c r="Y112" s="37"/>
      <c r="Z112" s="37"/>
      <c r="AA112" s="28">
        <v>365</v>
      </c>
      <c r="AB112" s="37">
        <v>180</v>
      </c>
      <c r="AC112" s="37"/>
      <c r="AD112" s="37"/>
      <c r="AE112" s="37" t="s">
        <v>192</v>
      </c>
      <c r="AF112" s="37" t="s">
        <v>192</v>
      </c>
      <c r="AG112" s="37" t="s">
        <v>192</v>
      </c>
      <c r="AH112" s="37" t="s">
        <v>192</v>
      </c>
      <c r="AI112" s="37" t="s">
        <v>192</v>
      </c>
      <c r="AJ112" s="37" t="s">
        <v>192</v>
      </c>
      <c r="AK112" s="37" t="s">
        <v>192</v>
      </c>
      <c r="AL112" s="37" t="s">
        <v>192</v>
      </c>
      <c r="AM112" s="37" t="s">
        <v>192</v>
      </c>
      <c r="AN112" s="37" t="s">
        <v>192</v>
      </c>
      <c r="AO112" s="37" t="s">
        <v>192</v>
      </c>
      <c r="AP112" s="37" t="s">
        <v>192</v>
      </c>
    </row>
    <row r="113" spans="1:42" ht="45" x14ac:dyDescent="0.25">
      <c r="A113" s="28">
        <v>0</v>
      </c>
      <c r="B113" s="28">
        <v>0</v>
      </c>
      <c r="C113" s="28">
        <v>0</v>
      </c>
      <c r="D113" s="28">
        <v>0</v>
      </c>
      <c r="E113" s="35">
        <v>0</v>
      </c>
      <c r="F113" s="29">
        <v>0</v>
      </c>
      <c r="G113" s="28">
        <v>0</v>
      </c>
      <c r="H113" s="30">
        <v>0</v>
      </c>
      <c r="I113" s="40"/>
      <c r="J113" s="40"/>
      <c r="K113" s="40"/>
      <c r="L113" s="40"/>
      <c r="M113" s="40"/>
      <c r="N113" s="30">
        <f t="shared" si="3"/>
        <v>0</v>
      </c>
      <c r="O113" s="32">
        <f t="shared" si="3"/>
        <v>0</v>
      </c>
      <c r="P113" s="32">
        <f t="shared" si="3"/>
        <v>0</v>
      </c>
      <c r="Q113" s="32"/>
      <c r="R113" s="32"/>
      <c r="S113" s="32">
        <f t="shared" si="4"/>
        <v>0</v>
      </c>
      <c r="T113" s="243" t="s">
        <v>698</v>
      </c>
      <c r="U113" s="244" t="s">
        <v>209</v>
      </c>
      <c r="V113" s="245">
        <v>90</v>
      </c>
      <c r="W113" s="37"/>
      <c r="X113" s="37"/>
      <c r="Y113" s="37"/>
      <c r="Z113" s="37"/>
      <c r="AA113" s="28">
        <v>365</v>
      </c>
      <c r="AB113" s="37">
        <v>180</v>
      </c>
      <c r="AC113" s="37"/>
      <c r="AD113" s="37"/>
      <c r="AE113" s="37" t="s">
        <v>192</v>
      </c>
      <c r="AF113" s="37" t="s">
        <v>192</v>
      </c>
      <c r="AG113" s="37" t="s">
        <v>192</v>
      </c>
      <c r="AH113" s="37" t="s">
        <v>192</v>
      </c>
      <c r="AI113" s="37" t="s">
        <v>192</v>
      </c>
      <c r="AJ113" s="37" t="s">
        <v>192</v>
      </c>
      <c r="AK113" s="37" t="s">
        <v>192</v>
      </c>
      <c r="AL113" s="37" t="s">
        <v>192</v>
      </c>
      <c r="AM113" s="37" t="s">
        <v>192</v>
      </c>
      <c r="AN113" s="37" t="s">
        <v>192</v>
      </c>
      <c r="AO113" s="37" t="s">
        <v>192</v>
      </c>
      <c r="AP113" s="37" t="s">
        <v>192</v>
      </c>
    </row>
    <row r="114" spans="1:42" ht="45" x14ac:dyDescent="0.25">
      <c r="A114" s="28">
        <v>0</v>
      </c>
      <c r="B114" s="28">
        <v>0</v>
      </c>
      <c r="C114" s="28">
        <v>0</v>
      </c>
      <c r="D114" s="28">
        <v>0</v>
      </c>
      <c r="E114" s="35">
        <v>0</v>
      </c>
      <c r="F114" s="29">
        <v>0</v>
      </c>
      <c r="G114" s="28">
        <v>0</v>
      </c>
      <c r="H114" s="30">
        <v>0</v>
      </c>
      <c r="I114" s="40"/>
      <c r="J114" s="40"/>
      <c r="K114" s="40"/>
      <c r="L114" s="40"/>
      <c r="M114" s="40"/>
      <c r="N114" s="30">
        <f t="shared" si="3"/>
        <v>0</v>
      </c>
      <c r="O114" s="32">
        <f t="shared" si="3"/>
        <v>0</v>
      </c>
      <c r="P114" s="32">
        <f t="shared" si="3"/>
        <v>0</v>
      </c>
      <c r="Q114" s="32"/>
      <c r="R114" s="32"/>
      <c r="S114" s="32">
        <f t="shared" si="4"/>
        <v>0</v>
      </c>
      <c r="T114" s="249" t="s">
        <v>699</v>
      </c>
      <c r="U114" s="244" t="s">
        <v>209</v>
      </c>
      <c r="V114" s="245">
        <v>137773</v>
      </c>
      <c r="W114" s="37"/>
      <c r="X114" s="37"/>
      <c r="Y114" s="37"/>
      <c r="Z114" s="37"/>
      <c r="AA114" s="28">
        <v>365</v>
      </c>
      <c r="AB114" s="37">
        <v>180</v>
      </c>
      <c r="AC114" s="37"/>
      <c r="AD114" s="37"/>
      <c r="AE114" s="37" t="s">
        <v>192</v>
      </c>
      <c r="AF114" s="37" t="s">
        <v>192</v>
      </c>
      <c r="AG114" s="37" t="s">
        <v>192</v>
      </c>
      <c r="AH114" s="37" t="s">
        <v>192</v>
      </c>
      <c r="AI114" s="37" t="s">
        <v>192</v>
      </c>
      <c r="AJ114" s="37" t="s">
        <v>192</v>
      </c>
      <c r="AK114" s="37" t="s">
        <v>192</v>
      </c>
      <c r="AL114" s="37" t="s">
        <v>192</v>
      </c>
      <c r="AM114" s="37" t="s">
        <v>192</v>
      </c>
      <c r="AN114" s="37" t="s">
        <v>192</v>
      </c>
      <c r="AO114" s="37" t="s">
        <v>192</v>
      </c>
      <c r="AP114" s="37" t="s">
        <v>192</v>
      </c>
    </row>
    <row r="115" spans="1:42" ht="56.25" x14ac:dyDescent="0.25">
      <c r="A115" s="28">
        <v>0</v>
      </c>
      <c r="B115" s="28">
        <v>0</v>
      </c>
      <c r="C115" s="28">
        <v>0</v>
      </c>
      <c r="D115" s="28">
        <v>0</v>
      </c>
      <c r="E115" s="35">
        <v>0</v>
      </c>
      <c r="F115" s="29">
        <v>0</v>
      </c>
      <c r="G115" s="28">
        <v>0</v>
      </c>
      <c r="H115" s="30">
        <v>0</v>
      </c>
      <c r="I115" s="40"/>
      <c r="J115" s="40"/>
      <c r="K115" s="40"/>
      <c r="L115" s="40"/>
      <c r="M115" s="40"/>
      <c r="N115" s="30">
        <f t="shared" si="3"/>
        <v>0</v>
      </c>
      <c r="O115" s="32">
        <f t="shared" si="3"/>
        <v>0</v>
      </c>
      <c r="P115" s="32">
        <f t="shared" si="3"/>
        <v>0</v>
      </c>
      <c r="Q115" s="32"/>
      <c r="R115" s="32"/>
      <c r="S115" s="32">
        <f t="shared" si="4"/>
        <v>0</v>
      </c>
      <c r="T115" s="249" t="s">
        <v>700</v>
      </c>
      <c r="U115" s="244" t="s">
        <v>209</v>
      </c>
      <c r="V115" s="245">
        <v>7251</v>
      </c>
      <c r="W115" s="37"/>
      <c r="X115" s="37"/>
      <c r="Y115" s="37"/>
      <c r="Z115" s="37"/>
      <c r="AA115" s="28">
        <v>365</v>
      </c>
      <c r="AB115" s="37">
        <v>180</v>
      </c>
      <c r="AC115" s="37"/>
      <c r="AD115" s="37"/>
      <c r="AE115" s="37" t="s">
        <v>192</v>
      </c>
      <c r="AF115" s="37" t="s">
        <v>192</v>
      </c>
      <c r="AG115" s="37" t="s">
        <v>192</v>
      </c>
      <c r="AH115" s="37" t="s">
        <v>192</v>
      </c>
      <c r="AI115" s="37" t="s">
        <v>192</v>
      </c>
      <c r="AJ115" s="37" t="s">
        <v>192</v>
      </c>
      <c r="AK115" s="37" t="s">
        <v>192</v>
      </c>
      <c r="AL115" s="37" t="s">
        <v>192</v>
      </c>
      <c r="AM115" s="37" t="s">
        <v>192</v>
      </c>
      <c r="AN115" s="37" t="s">
        <v>192</v>
      </c>
      <c r="AO115" s="37" t="s">
        <v>192</v>
      </c>
      <c r="AP115" s="37" t="s">
        <v>192</v>
      </c>
    </row>
    <row r="116" spans="1:42" ht="72" x14ac:dyDescent="0.25">
      <c r="A116" s="28">
        <v>0</v>
      </c>
      <c r="B116" s="28">
        <v>0</v>
      </c>
      <c r="C116" s="28">
        <v>0</v>
      </c>
      <c r="D116" s="28">
        <v>0</v>
      </c>
      <c r="E116" s="35">
        <v>0</v>
      </c>
      <c r="F116" s="29">
        <v>0</v>
      </c>
      <c r="G116" s="28">
        <v>0</v>
      </c>
      <c r="H116" s="30">
        <v>0</v>
      </c>
      <c r="I116" s="40"/>
      <c r="J116" s="40"/>
      <c r="K116" s="40"/>
      <c r="L116" s="40"/>
      <c r="M116" s="40"/>
      <c r="N116" s="30">
        <f t="shared" si="3"/>
        <v>0</v>
      </c>
      <c r="O116" s="32">
        <f t="shared" si="3"/>
        <v>0</v>
      </c>
      <c r="P116" s="32">
        <f t="shared" si="3"/>
        <v>0</v>
      </c>
      <c r="Q116" s="32"/>
      <c r="R116" s="32"/>
      <c r="S116" s="32">
        <f t="shared" si="4"/>
        <v>0</v>
      </c>
      <c r="T116" s="33" t="s">
        <v>701</v>
      </c>
      <c r="U116" s="33" t="s">
        <v>209</v>
      </c>
      <c r="V116" s="104">
        <v>2558</v>
      </c>
      <c r="W116" s="37"/>
      <c r="X116" s="37"/>
      <c r="Y116" s="37"/>
      <c r="Z116" s="37"/>
      <c r="AA116" s="28">
        <v>365</v>
      </c>
      <c r="AB116" s="37">
        <v>180</v>
      </c>
      <c r="AC116" s="37"/>
      <c r="AD116" s="37"/>
      <c r="AE116" s="37" t="s">
        <v>192</v>
      </c>
      <c r="AF116" s="37" t="s">
        <v>192</v>
      </c>
      <c r="AG116" s="37" t="s">
        <v>192</v>
      </c>
      <c r="AH116" s="37" t="s">
        <v>192</v>
      </c>
      <c r="AI116" s="37" t="s">
        <v>192</v>
      </c>
      <c r="AJ116" s="37" t="s">
        <v>192</v>
      </c>
      <c r="AK116" s="37" t="s">
        <v>192</v>
      </c>
      <c r="AL116" s="37" t="s">
        <v>192</v>
      </c>
      <c r="AM116" s="37" t="s">
        <v>192</v>
      </c>
      <c r="AN116" s="37" t="s">
        <v>192</v>
      </c>
      <c r="AO116" s="37" t="s">
        <v>192</v>
      </c>
      <c r="AP116" s="37" t="s">
        <v>192</v>
      </c>
    </row>
    <row r="117" spans="1:42" ht="72" x14ac:dyDescent="0.25">
      <c r="A117" s="28">
        <v>0</v>
      </c>
      <c r="B117" s="28">
        <v>0</v>
      </c>
      <c r="C117" s="28">
        <v>0</v>
      </c>
      <c r="D117" s="28">
        <v>0</v>
      </c>
      <c r="E117" s="35">
        <v>0</v>
      </c>
      <c r="F117" s="29">
        <v>0</v>
      </c>
      <c r="G117" s="28">
        <v>0</v>
      </c>
      <c r="H117" s="30">
        <v>0</v>
      </c>
      <c r="I117" s="40"/>
      <c r="J117" s="40"/>
      <c r="K117" s="40"/>
      <c r="L117" s="40"/>
      <c r="M117" s="40"/>
      <c r="N117" s="30">
        <f t="shared" si="3"/>
        <v>0</v>
      </c>
      <c r="O117" s="32">
        <f t="shared" si="3"/>
        <v>0</v>
      </c>
      <c r="P117" s="32">
        <f t="shared" si="3"/>
        <v>0</v>
      </c>
      <c r="Q117" s="32"/>
      <c r="R117" s="32"/>
      <c r="S117" s="32">
        <f t="shared" si="4"/>
        <v>0</v>
      </c>
      <c r="T117" s="33" t="s">
        <v>702</v>
      </c>
      <c r="U117" s="33" t="s">
        <v>703</v>
      </c>
      <c r="V117" s="104">
        <v>50</v>
      </c>
      <c r="W117" s="37"/>
      <c r="X117" s="37"/>
      <c r="Y117" s="37"/>
      <c r="Z117" s="37"/>
      <c r="AA117" s="28">
        <v>305</v>
      </c>
      <c r="AB117" s="37">
        <v>180</v>
      </c>
      <c r="AC117" s="37"/>
      <c r="AD117" s="37"/>
      <c r="AE117" s="37">
        <v>0</v>
      </c>
      <c r="AF117" s="37">
        <v>0</v>
      </c>
      <c r="AG117" s="37" t="s">
        <v>192</v>
      </c>
      <c r="AH117" s="37" t="s">
        <v>192</v>
      </c>
      <c r="AI117" s="37" t="s">
        <v>192</v>
      </c>
      <c r="AJ117" s="37" t="s">
        <v>192</v>
      </c>
      <c r="AK117" s="37" t="s">
        <v>192</v>
      </c>
      <c r="AL117" s="37" t="s">
        <v>192</v>
      </c>
      <c r="AM117" s="37" t="s">
        <v>192</v>
      </c>
      <c r="AN117" s="37" t="s">
        <v>192</v>
      </c>
      <c r="AO117" s="37" t="s">
        <v>192</v>
      </c>
      <c r="AP117" s="37" t="s">
        <v>192</v>
      </c>
    </row>
    <row r="118" spans="1:42" ht="60" x14ac:dyDescent="0.25">
      <c r="A118" s="28">
        <v>0</v>
      </c>
      <c r="B118" s="28">
        <v>0</v>
      </c>
      <c r="C118" s="28">
        <v>0</v>
      </c>
      <c r="D118" s="28">
        <v>0</v>
      </c>
      <c r="E118" s="35">
        <v>0</v>
      </c>
      <c r="F118" s="29">
        <v>0</v>
      </c>
      <c r="G118" s="28">
        <v>0</v>
      </c>
      <c r="H118" s="30">
        <v>0</v>
      </c>
      <c r="I118" s="40"/>
      <c r="J118" s="40"/>
      <c r="K118" s="40"/>
      <c r="L118" s="40"/>
      <c r="M118" s="40"/>
      <c r="N118" s="30">
        <f t="shared" si="3"/>
        <v>0</v>
      </c>
      <c r="O118" s="32">
        <f t="shared" si="3"/>
        <v>0</v>
      </c>
      <c r="P118" s="32">
        <f t="shared" si="3"/>
        <v>0</v>
      </c>
      <c r="Q118" s="32"/>
      <c r="R118" s="32"/>
      <c r="S118" s="32">
        <f t="shared" si="4"/>
        <v>0</v>
      </c>
      <c r="T118" s="33" t="s">
        <v>704</v>
      </c>
      <c r="U118" s="33" t="s">
        <v>209</v>
      </c>
      <c r="V118" s="104">
        <v>3209</v>
      </c>
      <c r="W118" s="37"/>
      <c r="X118" s="37"/>
      <c r="Y118" s="37"/>
      <c r="Z118" s="37"/>
      <c r="AA118" s="28">
        <v>365</v>
      </c>
      <c r="AB118" s="37">
        <v>180</v>
      </c>
      <c r="AC118" s="37"/>
      <c r="AD118" s="37"/>
      <c r="AE118" s="37" t="s">
        <v>192</v>
      </c>
      <c r="AF118" s="37" t="s">
        <v>192</v>
      </c>
      <c r="AG118" s="37" t="s">
        <v>192</v>
      </c>
      <c r="AH118" s="37" t="s">
        <v>192</v>
      </c>
      <c r="AI118" s="37" t="s">
        <v>192</v>
      </c>
      <c r="AJ118" s="37" t="s">
        <v>192</v>
      </c>
      <c r="AK118" s="37" t="s">
        <v>192</v>
      </c>
      <c r="AL118" s="37" t="s">
        <v>192</v>
      </c>
      <c r="AM118" s="37" t="s">
        <v>192</v>
      </c>
      <c r="AN118" s="37" t="s">
        <v>192</v>
      </c>
      <c r="AO118" s="37" t="s">
        <v>192</v>
      </c>
      <c r="AP118" s="37" t="s">
        <v>192</v>
      </c>
    </row>
    <row r="119" spans="1:42" ht="48" x14ac:dyDescent="0.25">
      <c r="A119" s="28">
        <v>0</v>
      </c>
      <c r="B119" s="28">
        <v>0</v>
      </c>
      <c r="C119" s="28">
        <v>0</v>
      </c>
      <c r="D119" s="28">
        <v>0</v>
      </c>
      <c r="E119" s="35">
        <v>0</v>
      </c>
      <c r="F119" s="29">
        <v>0</v>
      </c>
      <c r="G119" s="28">
        <v>0</v>
      </c>
      <c r="H119" s="30">
        <v>0</v>
      </c>
      <c r="I119" s="40"/>
      <c r="J119" s="40"/>
      <c r="K119" s="40"/>
      <c r="L119" s="40"/>
      <c r="M119" s="40"/>
      <c r="N119" s="30">
        <f t="shared" si="3"/>
        <v>0</v>
      </c>
      <c r="O119" s="32">
        <f t="shared" si="3"/>
        <v>0</v>
      </c>
      <c r="P119" s="32">
        <f t="shared" si="3"/>
        <v>0</v>
      </c>
      <c r="Q119" s="32"/>
      <c r="R119" s="32"/>
      <c r="S119" s="32">
        <f t="shared" si="4"/>
        <v>0</v>
      </c>
      <c r="T119" s="33" t="s">
        <v>705</v>
      </c>
      <c r="U119" s="33" t="s">
        <v>209</v>
      </c>
      <c r="V119" s="104">
        <v>2</v>
      </c>
      <c r="W119" s="37"/>
      <c r="X119" s="37"/>
      <c r="Y119" s="37"/>
      <c r="Z119" s="37"/>
      <c r="AA119" s="28">
        <v>365</v>
      </c>
      <c r="AB119" s="37">
        <v>180</v>
      </c>
      <c r="AC119" s="37"/>
      <c r="AD119" s="37"/>
      <c r="AE119" s="37" t="s">
        <v>192</v>
      </c>
      <c r="AF119" s="37" t="s">
        <v>192</v>
      </c>
      <c r="AG119" s="37" t="s">
        <v>192</v>
      </c>
      <c r="AH119" s="37" t="s">
        <v>192</v>
      </c>
      <c r="AI119" s="37" t="s">
        <v>192</v>
      </c>
      <c r="AJ119" s="37" t="s">
        <v>192</v>
      </c>
      <c r="AK119" s="37" t="s">
        <v>192</v>
      </c>
      <c r="AL119" s="37" t="s">
        <v>192</v>
      </c>
      <c r="AM119" s="37" t="s">
        <v>192</v>
      </c>
      <c r="AN119" s="37" t="s">
        <v>192</v>
      </c>
      <c r="AO119" s="37" t="s">
        <v>192</v>
      </c>
      <c r="AP119" s="37" t="s">
        <v>192</v>
      </c>
    </row>
    <row r="120" spans="1:42" ht="48" x14ac:dyDescent="0.25">
      <c r="A120" s="28">
        <v>0</v>
      </c>
      <c r="B120" s="28">
        <v>0</v>
      </c>
      <c r="C120" s="28">
        <v>0</v>
      </c>
      <c r="D120" s="28">
        <v>0</v>
      </c>
      <c r="E120" s="35">
        <v>0</v>
      </c>
      <c r="F120" s="29">
        <v>0</v>
      </c>
      <c r="G120" s="28">
        <v>0</v>
      </c>
      <c r="H120" s="30">
        <v>0</v>
      </c>
      <c r="I120" s="40"/>
      <c r="J120" s="40"/>
      <c r="K120" s="40"/>
      <c r="L120" s="40"/>
      <c r="M120" s="40"/>
      <c r="N120" s="30">
        <f t="shared" si="3"/>
        <v>0</v>
      </c>
      <c r="O120" s="32">
        <f t="shared" si="3"/>
        <v>0</v>
      </c>
      <c r="P120" s="32">
        <f t="shared" si="3"/>
        <v>0</v>
      </c>
      <c r="Q120" s="32"/>
      <c r="R120" s="32"/>
      <c r="S120" s="32">
        <f t="shared" si="4"/>
        <v>0</v>
      </c>
      <c r="T120" s="33" t="s">
        <v>706</v>
      </c>
      <c r="U120" s="33" t="s">
        <v>209</v>
      </c>
      <c r="V120" s="104">
        <v>18</v>
      </c>
      <c r="W120" s="37"/>
      <c r="X120" s="37"/>
      <c r="Y120" s="37"/>
      <c r="Z120" s="37"/>
      <c r="AA120" s="28">
        <v>305</v>
      </c>
      <c r="AB120" s="37">
        <v>180</v>
      </c>
      <c r="AC120" s="37"/>
      <c r="AD120" s="37"/>
      <c r="AE120" s="37">
        <v>0</v>
      </c>
      <c r="AF120" s="37">
        <v>0</v>
      </c>
      <c r="AG120" s="37" t="s">
        <v>192</v>
      </c>
      <c r="AH120" s="37" t="s">
        <v>192</v>
      </c>
      <c r="AI120" s="37" t="s">
        <v>192</v>
      </c>
      <c r="AJ120" s="37" t="s">
        <v>192</v>
      </c>
      <c r="AK120" s="37" t="s">
        <v>192</v>
      </c>
      <c r="AL120" s="37" t="s">
        <v>192</v>
      </c>
      <c r="AM120" s="37" t="s">
        <v>192</v>
      </c>
      <c r="AN120" s="37" t="s">
        <v>192</v>
      </c>
      <c r="AO120" s="37" t="s">
        <v>192</v>
      </c>
      <c r="AP120" s="37" t="s">
        <v>192</v>
      </c>
    </row>
    <row r="121" spans="1:42" ht="24" x14ac:dyDescent="0.25">
      <c r="A121" s="28">
        <v>0</v>
      </c>
      <c r="B121" s="28">
        <v>0</v>
      </c>
      <c r="C121" s="28">
        <v>0</v>
      </c>
      <c r="D121" s="28">
        <v>0</v>
      </c>
      <c r="E121" s="35">
        <v>0</v>
      </c>
      <c r="F121" s="29">
        <v>0</v>
      </c>
      <c r="G121" s="28">
        <v>0</v>
      </c>
      <c r="H121" s="30">
        <v>0</v>
      </c>
      <c r="I121" s="40"/>
      <c r="J121" s="40"/>
      <c r="K121" s="40"/>
      <c r="L121" s="40"/>
      <c r="M121" s="40"/>
      <c r="N121" s="30">
        <f t="shared" si="3"/>
        <v>0</v>
      </c>
      <c r="O121" s="32">
        <f t="shared" si="3"/>
        <v>0</v>
      </c>
      <c r="P121" s="32">
        <f t="shared" si="3"/>
        <v>0</v>
      </c>
      <c r="Q121" s="32"/>
      <c r="R121" s="32"/>
      <c r="S121" s="32">
        <f t="shared" si="4"/>
        <v>0</v>
      </c>
      <c r="T121" s="33" t="s">
        <v>707</v>
      </c>
      <c r="U121" s="33" t="s">
        <v>209</v>
      </c>
      <c r="V121" s="104">
        <v>4</v>
      </c>
      <c r="W121" s="37"/>
      <c r="X121" s="37"/>
      <c r="Y121" s="37"/>
      <c r="Z121" s="37"/>
      <c r="AA121" s="28">
        <v>270</v>
      </c>
      <c r="AB121" s="37">
        <v>135</v>
      </c>
      <c r="AC121" s="37"/>
      <c r="AD121" s="37"/>
      <c r="AE121" s="37">
        <v>0</v>
      </c>
      <c r="AF121" s="37">
        <v>0</v>
      </c>
      <c r="AG121" s="37">
        <v>0</v>
      </c>
      <c r="AH121" s="37" t="s">
        <v>192</v>
      </c>
      <c r="AI121" s="37" t="s">
        <v>192</v>
      </c>
      <c r="AJ121" s="37" t="s">
        <v>192</v>
      </c>
      <c r="AK121" s="37" t="s">
        <v>192</v>
      </c>
      <c r="AL121" s="37" t="s">
        <v>192</v>
      </c>
      <c r="AM121" s="37" t="s">
        <v>192</v>
      </c>
      <c r="AN121" s="37" t="s">
        <v>192</v>
      </c>
      <c r="AO121" s="37" t="s">
        <v>192</v>
      </c>
      <c r="AP121" s="37" t="s">
        <v>192</v>
      </c>
    </row>
    <row r="122" spans="1:42" ht="60" x14ac:dyDescent="0.25">
      <c r="A122" s="28">
        <v>0</v>
      </c>
      <c r="B122" s="28">
        <v>0</v>
      </c>
      <c r="C122" s="28">
        <v>0</v>
      </c>
      <c r="D122" s="28">
        <v>0</v>
      </c>
      <c r="E122" s="35">
        <v>0</v>
      </c>
      <c r="F122" s="29">
        <v>0</v>
      </c>
      <c r="G122" s="28">
        <v>0</v>
      </c>
      <c r="H122" s="30">
        <v>0</v>
      </c>
      <c r="I122" s="40"/>
      <c r="J122" s="40"/>
      <c r="K122" s="40"/>
      <c r="L122" s="40"/>
      <c r="M122" s="40"/>
      <c r="N122" s="30">
        <f t="shared" si="3"/>
        <v>0</v>
      </c>
      <c r="O122" s="32">
        <f t="shared" si="3"/>
        <v>0</v>
      </c>
      <c r="P122" s="32">
        <f t="shared" si="3"/>
        <v>0</v>
      </c>
      <c r="Q122" s="32"/>
      <c r="R122" s="32"/>
      <c r="S122" s="32">
        <f t="shared" si="4"/>
        <v>0</v>
      </c>
      <c r="T122" s="33" t="s">
        <v>708</v>
      </c>
      <c r="U122" s="33" t="s">
        <v>209</v>
      </c>
      <c r="V122" s="104">
        <v>3</v>
      </c>
      <c r="W122" s="37"/>
      <c r="X122" s="37"/>
      <c r="Y122" s="37"/>
      <c r="Z122" s="37"/>
      <c r="AA122" s="28">
        <v>270</v>
      </c>
      <c r="AB122" s="37">
        <v>135</v>
      </c>
      <c r="AC122" s="37"/>
      <c r="AD122" s="37"/>
      <c r="AE122" s="37">
        <v>0</v>
      </c>
      <c r="AF122" s="37">
        <v>0</v>
      </c>
      <c r="AG122" s="37">
        <v>0</v>
      </c>
      <c r="AH122" s="37" t="s">
        <v>192</v>
      </c>
      <c r="AI122" s="37" t="s">
        <v>192</v>
      </c>
      <c r="AJ122" s="37" t="s">
        <v>192</v>
      </c>
      <c r="AK122" s="37" t="s">
        <v>192</v>
      </c>
      <c r="AL122" s="37" t="s">
        <v>192</v>
      </c>
      <c r="AM122" s="37" t="s">
        <v>192</v>
      </c>
      <c r="AN122" s="37" t="s">
        <v>192</v>
      </c>
      <c r="AO122" s="37" t="s">
        <v>192</v>
      </c>
      <c r="AP122" s="37" t="s">
        <v>192</v>
      </c>
    </row>
    <row r="123" spans="1:42" ht="72" x14ac:dyDescent="0.25">
      <c r="A123" s="28" t="s">
        <v>483</v>
      </c>
      <c r="B123" s="28" t="s">
        <v>550</v>
      </c>
      <c r="C123" s="28" t="s">
        <v>551</v>
      </c>
      <c r="D123" s="28">
        <v>241110900</v>
      </c>
      <c r="E123" s="35">
        <v>242176001</v>
      </c>
      <c r="F123" s="29" t="s">
        <v>709</v>
      </c>
      <c r="G123" s="28" t="s">
        <v>710</v>
      </c>
      <c r="H123" s="30">
        <v>15435337000</v>
      </c>
      <c r="I123" s="40">
        <v>24486621451</v>
      </c>
      <c r="J123" s="40"/>
      <c r="K123" s="40"/>
      <c r="L123" s="40"/>
      <c r="M123" s="40"/>
      <c r="N123" s="30">
        <f t="shared" si="3"/>
        <v>15435337000</v>
      </c>
      <c r="O123" s="32">
        <f t="shared" si="3"/>
        <v>24486621451</v>
      </c>
      <c r="P123" s="32">
        <f t="shared" si="3"/>
        <v>0</v>
      </c>
      <c r="Q123" s="32">
        <v>180317056</v>
      </c>
      <c r="R123" s="32"/>
      <c r="S123" s="32">
        <f t="shared" si="4"/>
        <v>180317056</v>
      </c>
      <c r="T123" s="33" t="s">
        <v>711</v>
      </c>
      <c r="U123" s="33" t="s">
        <v>712</v>
      </c>
      <c r="V123" s="104">
        <v>1</v>
      </c>
      <c r="W123" s="37"/>
      <c r="X123" s="37"/>
      <c r="Y123" s="36"/>
      <c r="Z123" s="37"/>
      <c r="AA123" s="28">
        <v>245</v>
      </c>
      <c r="AB123" s="37">
        <v>123</v>
      </c>
      <c r="AC123" s="37"/>
      <c r="AD123" s="37"/>
      <c r="AE123" s="37">
        <v>0</v>
      </c>
      <c r="AF123" s="37">
        <v>0</v>
      </c>
      <c r="AG123" s="37">
        <v>0</v>
      </c>
      <c r="AH123" s="37" t="s">
        <v>192</v>
      </c>
      <c r="AI123" s="37" t="s">
        <v>192</v>
      </c>
      <c r="AJ123" s="37" t="s">
        <v>192</v>
      </c>
      <c r="AK123" s="37" t="s">
        <v>192</v>
      </c>
      <c r="AL123" s="37" t="s">
        <v>192</v>
      </c>
      <c r="AM123" s="37" t="s">
        <v>192</v>
      </c>
      <c r="AN123" s="37" t="s">
        <v>192</v>
      </c>
      <c r="AO123" s="37" t="s">
        <v>192</v>
      </c>
      <c r="AP123" s="37">
        <v>0</v>
      </c>
    </row>
    <row r="124" spans="1:42" ht="24" x14ac:dyDescent="0.25">
      <c r="A124" s="28">
        <v>0</v>
      </c>
      <c r="B124" s="28">
        <v>0</v>
      </c>
      <c r="C124" s="28">
        <v>0</v>
      </c>
      <c r="D124" s="28">
        <v>0</v>
      </c>
      <c r="E124" s="35">
        <v>0</v>
      </c>
      <c r="F124" s="29">
        <v>0</v>
      </c>
      <c r="G124" s="28">
        <v>0</v>
      </c>
      <c r="H124" s="30">
        <v>0</v>
      </c>
      <c r="I124" s="40"/>
      <c r="J124" s="40"/>
      <c r="K124" s="40"/>
      <c r="L124" s="40"/>
      <c r="M124" s="40"/>
      <c r="N124" s="30">
        <f t="shared" si="3"/>
        <v>0</v>
      </c>
      <c r="O124" s="32">
        <f t="shared" si="3"/>
        <v>0</v>
      </c>
      <c r="P124" s="32">
        <f t="shared" si="3"/>
        <v>0</v>
      </c>
      <c r="Q124" s="32"/>
      <c r="R124" s="32"/>
      <c r="S124" s="32">
        <f t="shared" si="4"/>
        <v>0</v>
      </c>
      <c r="T124" s="33" t="s">
        <v>713</v>
      </c>
      <c r="U124" s="33" t="s">
        <v>712</v>
      </c>
      <c r="V124" s="104">
        <v>1</v>
      </c>
      <c r="W124" s="37"/>
      <c r="X124" s="37"/>
      <c r="Y124" s="37"/>
      <c r="Z124" s="37"/>
      <c r="AA124" s="28">
        <v>245</v>
      </c>
      <c r="AB124" s="37">
        <v>123</v>
      </c>
      <c r="AC124" s="37"/>
      <c r="AD124" s="37"/>
      <c r="AE124" s="37">
        <v>0</v>
      </c>
      <c r="AF124" s="37">
        <v>0</v>
      </c>
      <c r="AG124" s="37">
        <v>0</v>
      </c>
      <c r="AH124" s="37">
        <v>0</v>
      </c>
      <c r="AI124" s="37">
        <v>0</v>
      </c>
      <c r="AJ124" s="37">
        <v>0</v>
      </c>
      <c r="AK124" s="37">
        <v>0</v>
      </c>
      <c r="AL124" s="37">
        <v>0</v>
      </c>
      <c r="AM124" s="37">
        <v>0</v>
      </c>
      <c r="AN124" s="37" t="s">
        <v>179</v>
      </c>
      <c r="AO124" s="37" t="s">
        <v>179</v>
      </c>
      <c r="AP124" s="37" t="s">
        <v>179</v>
      </c>
    </row>
    <row r="125" spans="1:42" ht="108" x14ac:dyDescent="0.25">
      <c r="A125" s="28" t="s">
        <v>483</v>
      </c>
      <c r="B125" s="28" t="s">
        <v>550</v>
      </c>
      <c r="C125" s="28" t="s">
        <v>551</v>
      </c>
      <c r="D125" s="28">
        <v>241120600</v>
      </c>
      <c r="E125" s="35">
        <v>12010090</v>
      </c>
      <c r="F125" s="29" t="s">
        <v>714</v>
      </c>
      <c r="G125" s="28" t="s">
        <v>715</v>
      </c>
      <c r="H125" s="30">
        <v>206889000</v>
      </c>
      <c r="I125" s="40">
        <v>395289000</v>
      </c>
      <c r="J125" s="40"/>
      <c r="K125" s="40"/>
      <c r="L125" s="40"/>
      <c r="M125" s="40"/>
      <c r="N125" s="30">
        <f t="shared" si="3"/>
        <v>206889000</v>
      </c>
      <c r="O125" s="32">
        <f t="shared" si="3"/>
        <v>395289000</v>
      </c>
      <c r="P125" s="32">
        <f t="shared" si="3"/>
        <v>0</v>
      </c>
      <c r="Q125" s="32">
        <v>104359108</v>
      </c>
      <c r="R125" s="32"/>
      <c r="S125" s="32">
        <f t="shared" si="4"/>
        <v>104359108</v>
      </c>
      <c r="T125" s="33" t="s">
        <v>716</v>
      </c>
      <c r="U125" s="104" t="s">
        <v>717</v>
      </c>
      <c r="V125" s="104">
        <v>3</v>
      </c>
      <c r="W125" s="37"/>
      <c r="X125" s="37"/>
      <c r="Y125" s="37">
        <v>0</v>
      </c>
      <c r="Z125" s="37"/>
      <c r="AA125" s="28">
        <v>365</v>
      </c>
      <c r="AB125" s="37">
        <v>182</v>
      </c>
      <c r="AC125" s="37"/>
      <c r="AD125" s="37"/>
      <c r="AE125" s="37" t="s">
        <v>192</v>
      </c>
      <c r="AF125" s="37" t="s">
        <v>192</v>
      </c>
      <c r="AG125" s="37" t="s">
        <v>192</v>
      </c>
      <c r="AH125" s="37" t="s">
        <v>192</v>
      </c>
      <c r="AI125" s="37" t="s">
        <v>192</v>
      </c>
      <c r="AJ125" s="37" t="s">
        <v>192</v>
      </c>
      <c r="AK125" s="37" t="s">
        <v>192</v>
      </c>
      <c r="AL125" s="37" t="s">
        <v>192</v>
      </c>
      <c r="AM125" s="37" t="s">
        <v>192</v>
      </c>
      <c r="AN125" s="37" t="s">
        <v>192</v>
      </c>
      <c r="AO125" s="37" t="s">
        <v>192</v>
      </c>
      <c r="AP125" s="37" t="s">
        <v>192</v>
      </c>
    </row>
    <row r="126" spans="1:42" ht="108" x14ac:dyDescent="0.25">
      <c r="A126" s="28" t="s">
        <v>483</v>
      </c>
      <c r="B126" s="28" t="s">
        <v>550</v>
      </c>
      <c r="C126" s="28" t="s">
        <v>551</v>
      </c>
      <c r="D126" s="28">
        <v>241120600</v>
      </c>
      <c r="E126" s="35">
        <v>12010001</v>
      </c>
      <c r="F126" s="29" t="s">
        <v>714</v>
      </c>
      <c r="G126" s="28" t="s">
        <v>715</v>
      </c>
      <c r="H126" s="40">
        <v>100000000</v>
      </c>
      <c r="I126" s="40">
        <v>265689606</v>
      </c>
      <c r="J126" s="40"/>
      <c r="K126" s="40"/>
      <c r="L126" s="40"/>
      <c r="M126" s="40"/>
      <c r="N126" s="30">
        <f t="shared" si="3"/>
        <v>100000000</v>
      </c>
      <c r="O126" s="32"/>
      <c r="P126" s="32"/>
      <c r="Q126" s="32">
        <v>38916996</v>
      </c>
      <c r="R126" s="32"/>
      <c r="S126" s="32"/>
      <c r="T126" s="33" t="s">
        <v>718</v>
      </c>
      <c r="U126" s="104" t="s">
        <v>152</v>
      </c>
      <c r="V126" s="104">
        <v>27</v>
      </c>
      <c r="W126" s="37"/>
      <c r="X126" s="37">
        <v>21</v>
      </c>
      <c r="Y126" s="37"/>
      <c r="Z126" s="37"/>
      <c r="AA126" s="28">
        <v>365</v>
      </c>
      <c r="AB126" s="37">
        <v>182</v>
      </c>
      <c r="AC126" s="37"/>
      <c r="AD126" s="37"/>
      <c r="AE126" s="37" t="s">
        <v>192</v>
      </c>
      <c r="AF126" s="37" t="s">
        <v>192</v>
      </c>
      <c r="AG126" s="37" t="s">
        <v>192</v>
      </c>
      <c r="AH126" s="37" t="s">
        <v>192</v>
      </c>
      <c r="AI126" s="37" t="s">
        <v>192</v>
      </c>
      <c r="AJ126" s="37" t="s">
        <v>192</v>
      </c>
      <c r="AK126" s="37" t="s">
        <v>192</v>
      </c>
      <c r="AL126" s="37" t="s">
        <v>192</v>
      </c>
      <c r="AM126" s="37" t="s">
        <v>192</v>
      </c>
      <c r="AN126" s="37" t="s">
        <v>192</v>
      </c>
      <c r="AO126" s="37" t="s">
        <v>192</v>
      </c>
      <c r="AP126" s="37" t="s">
        <v>192</v>
      </c>
    </row>
    <row r="127" spans="1:42" x14ac:dyDescent="0.25">
      <c r="A127" s="28"/>
      <c r="B127" s="28"/>
      <c r="C127" s="28"/>
      <c r="D127" s="28"/>
      <c r="E127" s="35"/>
      <c r="F127" s="29"/>
      <c r="G127" s="28"/>
      <c r="H127" s="30"/>
      <c r="I127" s="40"/>
      <c r="J127" s="40"/>
      <c r="K127" s="40"/>
      <c r="L127" s="40"/>
      <c r="M127" s="40"/>
      <c r="N127" s="30"/>
      <c r="O127" s="32"/>
      <c r="P127" s="32"/>
      <c r="Q127" s="32"/>
      <c r="R127" s="32"/>
      <c r="S127" s="32"/>
      <c r="T127" s="33" t="s">
        <v>719</v>
      </c>
      <c r="U127" s="104" t="s">
        <v>152</v>
      </c>
      <c r="V127" s="104">
        <v>1</v>
      </c>
      <c r="W127" s="37"/>
      <c r="X127" s="37">
        <v>0</v>
      </c>
      <c r="Y127" s="37"/>
      <c r="Z127" s="37"/>
      <c r="AA127" s="28">
        <v>365</v>
      </c>
      <c r="AB127" s="37">
        <v>182</v>
      </c>
      <c r="AC127" s="37"/>
      <c r="AD127" s="37"/>
      <c r="AE127" s="37" t="s">
        <v>192</v>
      </c>
      <c r="AF127" s="37" t="s">
        <v>192</v>
      </c>
      <c r="AG127" s="37" t="s">
        <v>192</v>
      </c>
      <c r="AH127" s="37" t="s">
        <v>192</v>
      </c>
      <c r="AI127" s="37" t="s">
        <v>192</v>
      </c>
      <c r="AJ127" s="37" t="s">
        <v>192</v>
      </c>
      <c r="AK127" s="37" t="s">
        <v>192</v>
      </c>
      <c r="AL127" s="37" t="s">
        <v>192</v>
      </c>
      <c r="AM127" s="37" t="s">
        <v>192</v>
      </c>
      <c r="AN127" s="37" t="s">
        <v>192</v>
      </c>
      <c r="AO127" s="37" t="s">
        <v>192</v>
      </c>
      <c r="AP127" s="37" t="s">
        <v>192</v>
      </c>
    </row>
    <row r="128" spans="1:42" ht="72" x14ac:dyDescent="0.25">
      <c r="A128" s="28"/>
      <c r="B128" s="28"/>
      <c r="C128" s="28"/>
      <c r="D128" s="28"/>
      <c r="E128" s="35"/>
      <c r="F128" s="29"/>
      <c r="G128" s="28"/>
      <c r="H128" s="30"/>
      <c r="I128" s="40"/>
      <c r="J128" s="40"/>
      <c r="K128" s="40"/>
      <c r="L128" s="40"/>
      <c r="M128" s="40"/>
      <c r="N128" s="30"/>
      <c r="O128" s="32"/>
      <c r="P128" s="32"/>
      <c r="Q128" s="32"/>
      <c r="R128" s="32"/>
      <c r="S128" s="32"/>
      <c r="T128" s="33" t="s">
        <v>720</v>
      </c>
      <c r="U128" s="104" t="s">
        <v>152</v>
      </c>
      <c r="V128" s="104">
        <v>1</v>
      </c>
      <c r="W128" s="37"/>
      <c r="X128" s="37">
        <v>0</v>
      </c>
      <c r="Y128" s="37"/>
      <c r="Z128" s="37"/>
      <c r="AA128" s="28">
        <v>365</v>
      </c>
      <c r="AB128" s="37">
        <v>182</v>
      </c>
      <c r="AC128" s="37"/>
      <c r="AD128" s="37"/>
      <c r="AE128" s="37" t="s">
        <v>192</v>
      </c>
      <c r="AF128" s="37" t="s">
        <v>192</v>
      </c>
      <c r="AG128" s="37" t="s">
        <v>192</v>
      </c>
      <c r="AH128" s="37" t="s">
        <v>192</v>
      </c>
      <c r="AI128" s="37" t="s">
        <v>192</v>
      </c>
      <c r="AJ128" s="37" t="s">
        <v>192</v>
      </c>
      <c r="AK128" s="37" t="s">
        <v>192</v>
      </c>
      <c r="AL128" s="37" t="s">
        <v>192</v>
      </c>
      <c r="AM128" s="37" t="s">
        <v>192</v>
      </c>
      <c r="AN128" s="37" t="s">
        <v>192</v>
      </c>
      <c r="AO128" s="37" t="s">
        <v>192</v>
      </c>
      <c r="AP128" s="37" t="s">
        <v>192</v>
      </c>
    </row>
    <row r="129" spans="1:122" ht="60" x14ac:dyDescent="0.25">
      <c r="A129" s="28"/>
      <c r="B129" s="28"/>
      <c r="C129" s="28"/>
      <c r="D129" s="28"/>
      <c r="E129" s="35"/>
      <c r="F129" s="29"/>
      <c r="G129" s="28"/>
      <c r="H129" s="30"/>
      <c r="I129" s="40"/>
      <c r="J129" s="40"/>
      <c r="K129" s="40"/>
      <c r="L129" s="40"/>
      <c r="M129" s="40"/>
      <c r="N129" s="30"/>
      <c r="O129" s="32"/>
      <c r="P129" s="32"/>
      <c r="Q129" s="32"/>
      <c r="R129" s="32"/>
      <c r="S129" s="32"/>
      <c r="T129" s="33" t="s">
        <v>721</v>
      </c>
      <c r="U129" s="104" t="s">
        <v>152</v>
      </c>
      <c r="V129" s="104">
        <v>1</v>
      </c>
      <c r="W129" s="37"/>
      <c r="X129" s="37"/>
      <c r="Y129" s="37">
        <v>0</v>
      </c>
      <c r="Z129" s="37"/>
      <c r="AA129" s="28">
        <v>365</v>
      </c>
      <c r="AB129" s="37">
        <v>182</v>
      </c>
      <c r="AC129" s="37"/>
      <c r="AD129" s="37"/>
      <c r="AE129" s="37" t="s">
        <v>192</v>
      </c>
      <c r="AF129" s="37" t="s">
        <v>192</v>
      </c>
      <c r="AG129" s="37" t="s">
        <v>192</v>
      </c>
      <c r="AH129" s="37" t="s">
        <v>192</v>
      </c>
      <c r="AI129" s="37" t="s">
        <v>192</v>
      </c>
      <c r="AJ129" s="37" t="s">
        <v>192</v>
      </c>
      <c r="AK129" s="37" t="s">
        <v>192</v>
      </c>
      <c r="AL129" s="37" t="s">
        <v>192</v>
      </c>
      <c r="AM129" s="37" t="s">
        <v>192</v>
      </c>
      <c r="AN129" s="37" t="s">
        <v>192</v>
      </c>
      <c r="AO129" s="37" t="s">
        <v>192</v>
      </c>
      <c r="AP129" s="37" t="s">
        <v>192</v>
      </c>
    </row>
    <row r="130" spans="1:122" ht="144" x14ac:dyDescent="0.25">
      <c r="A130" s="28" t="s">
        <v>483</v>
      </c>
      <c r="B130" s="28" t="s">
        <v>550</v>
      </c>
      <c r="C130" s="28" t="s">
        <v>551</v>
      </c>
      <c r="D130" s="28">
        <v>241120600</v>
      </c>
      <c r="E130" s="35">
        <v>12260001</v>
      </c>
      <c r="F130" s="29" t="s">
        <v>722</v>
      </c>
      <c r="G130" s="28" t="s">
        <v>723</v>
      </c>
      <c r="H130" s="30">
        <v>140000000</v>
      </c>
      <c r="I130" s="40">
        <v>140000000</v>
      </c>
      <c r="J130" s="40"/>
      <c r="K130" s="40"/>
      <c r="L130" s="40"/>
      <c r="M130" s="40"/>
      <c r="N130" s="30">
        <f t="shared" si="3"/>
        <v>140000000</v>
      </c>
      <c r="O130" s="32">
        <f t="shared" si="3"/>
        <v>140000000</v>
      </c>
      <c r="P130" s="32">
        <f t="shared" si="3"/>
        <v>0</v>
      </c>
      <c r="Q130" s="32">
        <v>58942000</v>
      </c>
      <c r="R130" s="32"/>
      <c r="S130" s="32">
        <f t="shared" si="4"/>
        <v>58942000</v>
      </c>
      <c r="T130" s="33" t="s">
        <v>724</v>
      </c>
      <c r="U130" s="33" t="s">
        <v>209</v>
      </c>
      <c r="V130" s="33">
        <v>509</v>
      </c>
      <c r="W130" s="37">
        <v>458</v>
      </c>
      <c r="X130" s="37"/>
      <c r="Y130" s="37"/>
      <c r="Z130" s="37"/>
      <c r="AA130" s="28">
        <v>335</v>
      </c>
      <c r="AB130" s="37">
        <v>167</v>
      </c>
      <c r="AC130" s="37"/>
      <c r="AD130" s="37"/>
      <c r="AE130" s="37">
        <v>0</v>
      </c>
      <c r="AF130" s="37" t="s">
        <v>192</v>
      </c>
      <c r="AG130" s="37" t="s">
        <v>192</v>
      </c>
      <c r="AH130" s="37" t="s">
        <v>192</v>
      </c>
      <c r="AI130" s="37" t="s">
        <v>192</v>
      </c>
      <c r="AJ130" s="37" t="s">
        <v>192</v>
      </c>
      <c r="AK130" s="37" t="s">
        <v>192</v>
      </c>
      <c r="AL130" s="37" t="s">
        <v>192</v>
      </c>
      <c r="AM130" s="37" t="s">
        <v>192</v>
      </c>
      <c r="AN130" s="37" t="s">
        <v>192</v>
      </c>
      <c r="AO130" s="37" t="s">
        <v>192</v>
      </c>
      <c r="AP130" s="37" t="s">
        <v>192</v>
      </c>
    </row>
    <row r="131" spans="1:122" ht="60" x14ac:dyDescent="0.25">
      <c r="A131" s="28"/>
      <c r="B131" s="28"/>
      <c r="C131" s="28"/>
      <c r="D131" s="28"/>
      <c r="E131" s="35"/>
      <c r="F131" s="29"/>
      <c r="G131" s="28"/>
      <c r="H131" s="30"/>
      <c r="I131" s="40"/>
      <c r="J131" s="40"/>
      <c r="K131" s="40"/>
      <c r="L131" s="40"/>
      <c r="M131" s="40"/>
      <c r="N131" s="30"/>
      <c r="O131" s="32"/>
      <c r="P131" s="32"/>
      <c r="Q131" s="32"/>
      <c r="R131" s="32"/>
      <c r="S131" s="32"/>
      <c r="T131" s="33" t="s">
        <v>725</v>
      </c>
      <c r="U131" s="33" t="s">
        <v>726</v>
      </c>
      <c r="V131" s="33">
        <v>509</v>
      </c>
      <c r="W131" s="37"/>
      <c r="X131" s="37"/>
      <c r="Y131" s="37"/>
      <c r="Z131" s="37"/>
      <c r="AA131" s="28">
        <v>335</v>
      </c>
      <c r="AB131" s="37">
        <v>167</v>
      </c>
      <c r="AC131" s="37"/>
      <c r="AD131" s="37"/>
      <c r="AE131" s="37" t="s">
        <v>192</v>
      </c>
      <c r="AF131" s="37" t="s">
        <v>192</v>
      </c>
      <c r="AG131" s="37" t="s">
        <v>192</v>
      </c>
      <c r="AH131" s="37" t="s">
        <v>192</v>
      </c>
      <c r="AI131" s="37" t="s">
        <v>192</v>
      </c>
      <c r="AJ131" s="37" t="s">
        <v>192</v>
      </c>
      <c r="AK131" s="37" t="s">
        <v>192</v>
      </c>
      <c r="AL131" s="37" t="s">
        <v>192</v>
      </c>
      <c r="AM131" s="37" t="s">
        <v>192</v>
      </c>
      <c r="AN131" s="37" t="s">
        <v>192</v>
      </c>
      <c r="AO131" s="37" t="s">
        <v>192</v>
      </c>
      <c r="AP131" s="37" t="s">
        <v>192</v>
      </c>
    </row>
    <row r="132" spans="1:122" ht="36" x14ac:dyDescent="0.25">
      <c r="A132" s="28"/>
      <c r="B132" s="28"/>
      <c r="C132" s="28"/>
      <c r="D132" s="28"/>
      <c r="E132" s="35"/>
      <c r="F132" s="29"/>
      <c r="G132" s="28"/>
      <c r="H132" s="30"/>
      <c r="I132" s="40"/>
      <c r="J132" s="40"/>
      <c r="K132" s="40"/>
      <c r="L132" s="40"/>
      <c r="M132" s="40"/>
      <c r="N132" s="30"/>
      <c r="O132" s="32"/>
      <c r="P132" s="32"/>
      <c r="Q132" s="32"/>
      <c r="R132" s="32"/>
      <c r="S132" s="32"/>
      <c r="T132" s="33" t="s">
        <v>727</v>
      </c>
      <c r="U132" s="33" t="s">
        <v>728</v>
      </c>
      <c r="V132" s="33">
        <v>7914</v>
      </c>
      <c r="W132" s="37"/>
      <c r="X132" s="37"/>
      <c r="Y132" s="37"/>
      <c r="Z132" s="37"/>
      <c r="AA132" s="28">
        <v>335</v>
      </c>
      <c r="AB132" s="37">
        <v>167</v>
      </c>
      <c r="AC132" s="37"/>
      <c r="AD132" s="37"/>
      <c r="AE132" s="37" t="s">
        <v>192</v>
      </c>
      <c r="AF132" s="37" t="s">
        <v>192</v>
      </c>
      <c r="AG132" s="37" t="s">
        <v>192</v>
      </c>
      <c r="AH132" s="37" t="s">
        <v>192</v>
      </c>
      <c r="AI132" s="37" t="s">
        <v>192</v>
      </c>
      <c r="AJ132" s="37" t="s">
        <v>192</v>
      </c>
      <c r="AK132" s="37" t="s">
        <v>192</v>
      </c>
      <c r="AL132" s="37" t="s">
        <v>192</v>
      </c>
      <c r="AM132" s="37" t="s">
        <v>192</v>
      </c>
      <c r="AN132" s="37" t="s">
        <v>192</v>
      </c>
      <c r="AO132" s="37" t="s">
        <v>192</v>
      </c>
      <c r="AP132" s="37" t="s">
        <v>192</v>
      </c>
    </row>
    <row r="133" spans="1:122" ht="48" x14ac:dyDescent="0.25">
      <c r="A133" s="28"/>
      <c r="B133" s="28"/>
      <c r="C133" s="28"/>
      <c r="D133" s="28"/>
      <c r="E133" s="35"/>
      <c r="F133" s="29"/>
      <c r="G133" s="28"/>
      <c r="H133" s="30"/>
      <c r="I133" s="40"/>
      <c r="J133" s="40"/>
      <c r="K133" s="40"/>
      <c r="L133" s="40"/>
      <c r="M133" s="40"/>
      <c r="N133" s="30"/>
      <c r="O133" s="32"/>
      <c r="P133" s="32"/>
      <c r="Q133" s="32"/>
      <c r="R133" s="32"/>
      <c r="S133" s="32"/>
      <c r="T133" s="33" t="s">
        <v>729</v>
      </c>
      <c r="U133" s="33" t="s">
        <v>730</v>
      </c>
      <c r="V133" s="33">
        <v>113</v>
      </c>
      <c r="W133" s="37"/>
      <c r="X133" s="37"/>
      <c r="Y133" s="37"/>
      <c r="Z133" s="37"/>
      <c r="AA133" s="28">
        <v>335</v>
      </c>
      <c r="AB133" s="37">
        <v>167</v>
      </c>
      <c r="AC133" s="37"/>
      <c r="AD133" s="37"/>
      <c r="AE133" s="37" t="s">
        <v>192</v>
      </c>
      <c r="AF133" s="37" t="s">
        <v>192</v>
      </c>
      <c r="AG133" s="37" t="s">
        <v>192</v>
      </c>
      <c r="AH133" s="37" t="s">
        <v>192</v>
      </c>
      <c r="AI133" s="37" t="s">
        <v>192</v>
      </c>
      <c r="AJ133" s="37" t="s">
        <v>192</v>
      </c>
      <c r="AK133" s="37" t="s">
        <v>192</v>
      </c>
      <c r="AL133" s="37" t="s">
        <v>192</v>
      </c>
      <c r="AM133" s="37" t="s">
        <v>192</v>
      </c>
      <c r="AN133" s="37" t="s">
        <v>192</v>
      </c>
      <c r="AO133" s="37" t="s">
        <v>192</v>
      </c>
      <c r="AP133" s="37" t="s">
        <v>192</v>
      </c>
    </row>
    <row r="134" spans="1:122" ht="120" x14ac:dyDescent="0.25">
      <c r="A134" s="28" t="s">
        <v>483</v>
      </c>
      <c r="B134" s="28" t="s">
        <v>550</v>
      </c>
      <c r="C134" s="28" t="s">
        <v>551</v>
      </c>
      <c r="D134" s="28">
        <v>241120600</v>
      </c>
      <c r="E134" s="35">
        <v>12260090</v>
      </c>
      <c r="F134" s="29" t="s">
        <v>722</v>
      </c>
      <c r="G134" s="28" t="s">
        <v>731</v>
      </c>
      <c r="H134" s="30">
        <v>71152000</v>
      </c>
      <c r="I134" s="40">
        <v>79437000</v>
      </c>
      <c r="J134" s="40"/>
      <c r="K134" s="40"/>
      <c r="L134" s="40"/>
      <c r="M134" s="40"/>
      <c r="N134" s="30">
        <f t="shared" si="3"/>
        <v>71152000</v>
      </c>
      <c r="O134" s="32">
        <f t="shared" si="3"/>
        <v>79437000</v>
      </c>
      <c r="P134" s="32">
        <f t="shared" si="3"/>
        <v>0</v>
      </c>
      <c r="Q134" s="32">
        <v>29324099</v>
      </c>
      <c r="R134" s="32"/>
      <c r="S134" s="32">
        <f t="shared" si="4"/>
        <v>29324099</v>
      </c>
      <c r="T134" s="33" t="s">
        <v>732</v>
      </c>
      <c r="U134" s="33" t="s">
        <v>525</v>
      </c>
      <c r="V134" s="33">
        <v>0</v>
      </c>
      <c r="W134" s="37"/>
      <c r="X134" s="37"/>
      <c r="Y134" s="37"/>
      <c r="Z134" s="37"/>
      <c r="AA134" s="28">
        <v>365</v>
      </c>
      <c r="AB134" s="37">
        <v>167</v>
      </c>
      <c r="AC134" s="37"/>
      <c r="AD134" s="37"/>
      <c r="AE134" s="37" t="s">
        <v>192</v>
      </c>
      <c r="AF134" s="37" t="s">
        <v>192</v>
      </c>
      <c r="AG134" s="37" t="s">
        <v>192</v>
      </c>
      <c r="AH134" s="37" t="s">
        <v>192</v>
      </c>
      <c r="AI134" s="37" t="s">
        <v>192</v>
      </c>
      <c r="AJ134" s="37" t="s">
        <v>192</v>
      </c>
      <c r="AK134" s="37" t="s">
        <v>192</v>
      </c>
      <c r="AL134" s="37" t="s">
        <v>192</v>
      </c>
      <c r="AM134" s="37" t="s">
        <v>192</v>
      </c>
      <c r="AN134" s="37" t="s">
        <v>192</v>
      </c>
      <c r="AO134" s="37" t="s">
        <v>192</v>
      </c>
      <c r="AP134" s="37" t="s">
        <v>192</v>
      </c>
    </row>
    <row r="135" spans="1:122" ht="96" x14ac:dyDescent="0.25">
      <c r="A135" s="28" t="s">
        <v>483</v>
      </c>
      <c r="B135" s="28" t="s">
        <v>550</v>
      </c>
      <c r="C135" s="28" t="s">
        <v>551</v>
      </c>
      <c r="D135" s="28">
        <v>241120600</v>
      </c>
      <c r="E135" s="35">
        <v>12261001</v>
      </c>
      <c r="F135" s="29" t="s">
        <v>733</v>
      </c>
      <c r="G135" s="28" t="s">
        <v>734</v>
      </c>
      <c r="H135" s="30">
        <v>130000000</v>
      </c>
      <c r="I135" s="40">
        <v>1012000000</v>
      </c>
      <c r="J135" s="40"/>
      <c r="K135" s="40"/>
      <c r="L135" s="40"/>
      <c r="M135" s="40"/>
      <c r="N135" s="30">
        <f t="shared" si="3"/>
        <v>130000000</v>
      </c>
      <c r="O135" s="32">
        <f t="shared" si="3"/>
        <v>1012000000</v>
      </c>
      <c r="P135" s="32">
        <f t="shared" si="3"/>
        <v>0</v>
      </c>
      <c r="Q135" s="32">
        <v>0</v>
      </c>
      <c r="R135" s="32"/>
      <c r="S135" s="32">
        <f t="shared" si="4"/>
        <v>0</v>
      </c>
      <c r="T135" s="33" t="s">
        <v>735</v>
      </c>
      <c r="U135" s="33" t="s">
        <v>736</v>
      </c>
      <c r="V135" s="104">
        <v>400000</v>
      </c>
      <c r="W135" s="37"/>
      <c r="X135" s="37"/>
      <c r="Y135" s="37">
        <v>104800</v>
      </c>
      <c r="Z135" s="37"/>
      <c r="AA135" s="28">
        <v>335</v>
      </c>
      <c r="AB135" s="37">
        <v>167</v>
      </c>
      <c r="AC135" s="37"/>
      <c r="AD135" s="37"/>
      <c r="AE135" s="37">
        <v>0</v>
      </c>
      <c r="AF135" s="37" t="s">
        <v>192</v>
      </c>
      <c r="AG135" s="37" t="s">
        <v>192</v>
      </c>
      <c r="AH135" s="37" t="s">
        <v>192</v>
      </c>
      <c r="AI135" s="37" t="s">
        <v>192</v>
      </c>
      <c r="AJ135" s="37" t="s">
        <v>192</v>
      </c>
      <c r="AK135" s="37" t="s">
        <v>192</v>
      </c>
      <c r="AL135" s="37" t="s">
        <v>192</v>
      </c>
      <c r="AM135" s="37" t="s">
        <v>192</v>
      </c>
      <c r="AN135" s="37" t="s">
        <v>192</v>
      </c>
      <c r="AO135" s="37" t="s">
        <v>192</v>
      </c>
      <c r="AP135" s="37" t="s">
        <v>192</v>
      </c>
    </row>
    <row r="136" spans="1:122" ht="45" x14ac:dyDescent="0.25">
      <c r="A136" s="28">
        <v>0</v>
      </c>
      <c r="B136" s="28">
        <v>0</v>
      </c>
      <c r="C136" s="28">
        <v>0</v>
      </c>
      <c r="D136" s="28">
        <v>0</v>
      </c>
      <c r="E136" s="35">
        <v>0</v>
      </c>
      <c r="F136" s="29">
        <v>0</v>
      </c>
      <c r="G136" s="28">
        <v>0</v>
      </c>
      <c r="H136" s="30">
        <v>0</v>
      </c>
      <c r="I136" s="40"/>
      <c r="J136" s="40"/>
      <c r="K136" s="40"/>
      <c r="L136" s="40"/>
      <c r="M136" s="40"/>
      <c r="N136" s="30">
        <f t="shared" si="3"/>
        <v>0</v>
      </c>
      <c r="O136" s="32">
        <f t="shared" si="3"/>
        <v>0</v>
      </c>
      <c r="P136" s="32">
        <f t="shared" si="3"/>
        <v>0</v>
      </c>
      <c r="Q136" s="32"/>
      <c r="R136" s="32"/>
      <c r="S136" s="32">
        <f t="shared" si="4"/>
        <v>0</v>
      </c>
      <c r="T136" s="33" t="s">
        <v>737</v>
      </c>
      <c r="U136" s="33" t="s">
        <v>738</v>
      </c>
      <c r="V136" s="104">
        <v>25</v>
      </c>
      <c r="W136" s="37"/>
      <c r="X136" s="37"/>
      <c r="Y136" s="37"/>
      <c r="Z136" s="37"/>
      <c r="AA136" s="28">
        <v>120</v>
      </c>
      <c r="AB136" s="37">
        <v>60</v>
      </c>
      <c r="AC136" s="37"/>
      <c r="AD136" s="10" t="s">
        <v>739</v>
      </c>
      <c r="AE136" s="37">
        <v>0</v>
      </c>
      <c r="AF136" s="37">
        <v>0</v>
      </c>
      <c r="AG136" s="37">
        <v>0</v>
      </c>
      <c r="AH136" s="37">
        <v>0</v>
      </c>
      <c r="AI136" s="37" t="s">
        <v>192</v>
      </c>
      <c r="AJ136" s="37" t="s">
        <v>192</v>
      </c>
      <c r="AK136" s="37" t="s">
        <v>192</v>
      </c>
      <c r="AL136" s="37" t="s">
        <v>192</v>
      </c>
      <c r="AM136" s="37">
        <v>0</v>
      </c>
      <c r="AN136" s="37">
        <v>0</v>
      </c>
      <c r="AO136" s="37">
        <v>0</v>
      </c>
      <c r="AP136" s="37">
        <v>0</v>
      </c>
    </row>
    <row r="137" spans="1:122" ht="60" x14ac:dyDescent="0.25">
      <c r="A137" s="28">
        <v>0</v>
      </c>
      <c r="B137" s="28">
        <v>0</v>
      </c>
      <c r="C137" s="28">
        <v>0</v>
      </c>
      <c r="D137" s="28">
        <v>0</v>
      </c>
      <c r="E137" s="35">
        <v>0</v>
      </c>
      <c r="F137" s="29">
        <v>0</v>
      </c>
      <c r="G137" s="28">
        <v>0</v>
      </c>
      <c r="H137" s="30">
        <v>0</v>
      </c>
      <c r="I137" s="40"/>
      <c r="J137" s="40"/>
      <c r="K137" s="40"/>
      <c r="L137" s="40"/>
      <c r="M137" s="40"/>
      <c r="N137" s="30">
        <f t="shared" si="3"/>
        <v>0</v>
      </c>
      <c r="O137" s="32">
        <f t="shared" si="3"/>
        <v>0</v>
      </c>
      <c r="P137" s="32">
        <f t="shared" si="3"/>
        <v>0</v>
      </c>
      <c r="Q137" s="32"/>
      <c r="R137" s="32"/>
      <c r="S137" s="32">
        <f t="shared" si="4"/>
        <v>0</v>
      </c>
      <c r="T137" s="33" t="s">
        <v>740</v>
      </c>
      <c r="U137" s="33" t="s">
        <v>741</v>
      </c>
      <c r="V137" s="104">
        <v>60</v>
      </c>
      <c r="W137" s="37"/>
      <c r="X137" s="37"/>
      <c r="Y137" s="37">
        <v>15</v>
      </c>
      <c r="Z137" s="37"/>
      <c r="AA137" s="28">
        <v>365</v>
      </c>
      <c r="AB137" s="37">
        <v>167</v>
      </c>
      <c r="AC137" s="37"/>
      <c r="AD137" s="37"/>
      <c r="AE137" s="37" t="s">
        <v>192</v>
      </c>
      <c r="AF137" s="37" t="s">
        <v>192</v>
      </c>
      <c r="AG137" s="37" t="s">
        <v>192</v>
      </c>
      <c r="AH137" s="37" t="s">
        <v>192</v>
      </c>
      <c r="AI137" s="37" t="s">
        <v>192</v>
      </c>
      <c r="AJ137" s="37" t="s">
        <v>192</v>
      </c>
      <c r="AK137" s="37" t="s">
        <v>192</v>
      </c>
      <c r="AL137" s="37" t="s">
        <v>192</v>
      </c>
      <c r="AM137" s="37" t="s">
        <v>192</v>
      </c>
      <c r="AN137" s="37" t="s">
        <v>192</v>
      </c>
      <c r="AO137" s="37" t="s">
        <v>192</v>
      </c>
      <c r="AP137" s="37" t="s">
        <v>192</v>
      </c>
    </row>
    <row r="138" spans="1:122" ht="72" x14ac:dyDescent="0.25">
      <c r="A138" s="28"/>
      <c r="B138" s="28"/>
      <c r="C138" s="28"/>
      <c r="D138" s="28"/>
      <c r="E138" s="35"/>
      <c r="F138" s="29"/>
      <c r="G138" s="28"/>
      <c r="H138" s="30"/>
      <c r="I138" s="40"/>
      <c r="J138" s="40"/>
      <c r="K138" s="40"/>
      <c r="L138" s="40"/>
      <c r="M138" s="40"/>
      <c r="N138" s="30"/>
      <c r="O138" s="32"/>
      <c r="P138" s="32"/>
      <c r="Q138" s="32"/>
      <c r="R138" s="32"/>
      <c r="S138" s="32"/>
      <c r="T138" s="33" t="s">
        <v>742</v>
      </c>
      <c r="U138" s="33" t="s">
        <v>152</v>
      </c>
      <c r="V138" s="104"/>
      <c r="W138" s="37">
        <v>5000</v>
      </c>
      <c r="X138" s="37"/>
      <c r="Y138" s="37"/>
      <c r="Z138" s="37"/>
      <c r="AA138" s="28">
        <v>365</v>
      </c>
      <c r="AB138" s="37">
        <v>167</v>
      </c>
      <c r="AC138" s="37"/>
      <c r="AD138" s="37"/>
      <c r="AE138" s="37"/>
      <c r="AF138" s="37"/>
      <c r="AG138" s="37"/>
      <c r="AH138" s="37"/>
      <c r="AI138" s="37"/>
      <c r="AJ138" s="37"/>
      <c r="AK138" s="37"/>
      <c r="AL138" s="37"/>
      <c r="AM138" s="37"/>
      <c r="AN138" s="37"/>
      <c r="AO138" s="37"/>
      <c r="AP138" s="37"/>
    </row>
    <row r="139" spans="1:122" ht="96" x14ac:dyDescent="0.25">
      <c r="A139" s="28" t="s">
        <v>483</v>
      </c>
      <c r="B139" s="28" t="s">
        <v>550</v>
      </c>
      <c r="C139" s="28" t="s">
        <v>551</v>
      </c>
      <c r="D139" s="28">
        <v>241120600</v>
      </c>
      <c r="E139" s="35">
        <v>12261090</v>
      </c>
      <c r="F139" s="29" t="s">
        <v>733</v>
      </c>
      <c r="G139" s="28" t="s">
        <v>743</v>
      </c>
      <c r="H139" s="30">
        <v>85548000</v>
      </c>
      <c r="I139" s="40">
        <v>99125000</v>
      </c>
      <c r="J139" s="40"/>
      <c r="K139" s="40"/>
      <c r="L139" s="40"/>
      <c r="M139" s="40"/>
      <c r="N139" s="30">
        <f t="shared" si="3"/>
        <v>85548000</v>
      </c>
      <c r="O139" s="32">
        <f t="shared" si="3"/>
        <v>99125000</v>
      </c>
      <c r="P139" s="32">
        <f t="shared" si="3"/>
        <v>0</v>
      </c>
      <c r="Q139" s="32">
        <v>28547620</v>
      </c>
      <c r="R139" s="32"/>
      <c r="S139" s="32">
        <f t="shared" si="4"/>
        <v>28547620</v>
      </c>
      <c r="T139" s="33" t="s">
        <v>744</v>
      </c>
      <c r="U139" s="33" t="s">
        <v>209</v>
      </c>
      <c r="V139" s="104">
        <v>2</v>
      </c>
      <c r="W139" s="37"/>
      <c r="X139" s="37"/>
      <c r="Y139" s="37"/>
      <c r="Z139" s="37"/>
      <c r="AA139" s="28">
        <v>365</v>
      </c>
      <c r="AB139" s="37">
        <v>167</v>
      </c>
      <c r="AC139" s="37"/>
      <c r="AD139" s="37"/>
      <c r="AE139" s="37" t="s">
        <v>192</v>
      </c>
      <c r="AF139" s="37" t="s">
        <v>192</v>
      </c>
      <c r="AG139" s="37" t="s">
        <v>192</v>
      </c>
      <c r="AH139" s="37" t="s">
        <v>192</v>
      </c>
      <c r="AI139" s="37" t="s">
        <v>192</v>
      </c>
      <c r="AJ139" s="37" t="s">
        <v>192</v>
      </c>
      <c r="AK139" s="37" t="s">
        <v>192</v>
      </c>
      <c r="AL139" s="37" t="s">
        <v>192</v>
      </c>
      <c r="AM139" s="37" t="s">
        <v>192</v>
      </c>
      <c r="AN139" s="37" t="s">
        <v>192</v>
      </c>
      <c r="AO139" s="37" t="s">
        <v>192</v>
      </c>
      <c r="AP139" s="37" t="s">
        <v>192</v>
      </c>
    </row>
    <row r="140" spans="1:122" s="107" customFormat="1" ht="60" x14ac:dyDescent="0.25">
      <c r="A140" s="35" t="s">
        <v>483</v>
      </c>
      <c r="B140" s="35" t="s">
        <v>550</v>
      </c>
      <c r="C140" s="35" t="s">
        <v>551</v>
      </c>
      <c r="D140" s="35">
        <v>241120600</v>
      </c>
      <c r="E140" s="35">
        <v>12263001</v>
      </c>
      <c r="F140" s="105" t="s">
        <v>745</v>
      </c>
      <c r="G140" s="35" t="s">
        <v>746</v>
      </c>
      <c r="H140" s="32">
        <v>3516000000</v>
      </c>
      <c r="I140" s="39">
        <v>7672821810</v>
      </c>
      <c r="J140" s="39"/>
      <c r="K140" s="39"/>
      <c r="L140" s="39"/>
      <c r="M140" s="39"/>
      <c r="N140" s="32">
        <f t="shared" si="3"/>
        <v>3516000000</v>
      </c>
      <c r="O140" s="32">
        <f t="shared" si="3"/>
        <v>7672821810</v>
      </c>
      <c r="P140" s="32">
        <f t="shared" si="3"/>
        <v>0</v>
      </c>
      <c r="Q140" s="32">
        <v>3825792899</v>
      </c>
      <c r="R140" s="32"/>
      <c r="S140" s="32">
        <f t="shared" si="4"/>
        <v>3825792899</v>
      </c>
      <c r="T140" s="33" t="s">
        <v>747</v>
      </c>
      <c r="U140" s="33" t="s">
        <v>748</v>
      </c>
      <c r="V140" s="104">
        <v>27525</v>
      </c>
      <c r="W140" s="36"/>
      <c r="X140" s="36"/>
      <c r="Y140" s="36"/>
      <c r="Z140" s="36"/>
      <c r="AA140" s="35">
        <v>240</v>
      </c>
      <c r="AB140" s="36">
        <v>120</v>
      </c>
      <c r="AC140" s="36"/>
      <c r="AD140" s="37"/>
      <c r="AE140" s="36"/>
      <c r="AF140" s="36"/>
      <c r="AG140" s="36"/>
      <c r="AH140" s="36"/>
      <c r="AI140" s="36"/>
      <c r="AJ140" s="36"/>
      <c r="AK140" s="36"/>
      <c r="AL140" s="36"/>
      <c r="AM140" s="36"/>
      <c r="AN140" s="36"/>
      <c r="AO140" s="36"/>
      <c r="AP140" s="36"/>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row>
    <row r="141" spans="1:122" s="22" customFormat="1" ht="72" x14ac:dyDescent="0.25">
      <c r="A141" s="35"/>
      <c r="B141" s="35"/>
      <c r="C141" s="35"/>
      <c r="D141" s="35"/>
      <c r="E141" s="35"/>
      <c r="F141" s="105"/>
      <c r="G141" s="35"/>
      <c r="H141" s="32"/>
      <c r="I141" s="39"/>
      <c r="J141" s="39"/>
      <c r="K141" s="39"/>
      <c r="L141" s="39"/>
      <c r="M141" s="39"/>
      <c r="N141" s="32"/>
      <c r="O141" s="32"/>
      <c r="P141" s="32"/>
      <c r="Q141" s="32"/>
      <c r="R141" s="32"/>
      <c r="S141" s="32"/>
      <c r="T141" s="33" t="s">
        <v>749</v>
      </c>
      <c r="U141" s="33" t="s">
        <v>748</v>
      </c>
      <c r="V141" s="177"/>
      <c r="W141" s="36">
        <v>47595</v>
      </c>
      <c r="X141" s="36"/>
      <c r="Y141" s="36">
        <v>104421</v>
      </c>
      <c r="Z141" s="36"/>
      <c r="AA141" s="35"/>
      <c r="AB141" s="36"/>
      <c r="AC141" s="36"/>
      <c r="AD141" s="36"/>
      <c r="AE141" s="36" t="s">
        <v>192</v>
      </c>
      <c r="AF141" s="36" t="s">
        <v>192</v>
      </c>
      <c r="AG141" s="36" t="s">
        <v>192</v>
      </c>
      <c r="AH141" s="36" t="s">
        <v>192</v>
      </c>
      <c r="AI141" s="36" t="s">
        <v>192</v>
      </c>
      <c r="AJ141" s="36" t="s">
        <v>192</v>
      </c>
      <c r="AK141" s="36" t="s">
        <v>192</v>
      </c>
      <c r="AL141" s="36" t="s">
        <v>192</v>
      </c>
      <c r="AM141" s="36" t="s">
        <v>192</v>
      </c>
      <c r="AN141" s="36" t="s">
        <v>192</v>
      </c>
      <c r="AO141" s="36" t="s">
        <v>192</v>
      </c>
      <c r="AP141" s="36" t="s">
        <v>192</v>
      </c>
    </row>
    <row r="142" spans="1:122" s="22" customFormat="1" ht="36" x14ac:dyDescent="0.25">
      <c r="A142" s="35">
        <v>0</v>
      </c>
      <c r="B142" s="35">
        <v>0</v>
      </c>
      <c r="C142" s="35">
        <v>0</v>
      </c>
      <c r="D142" s="35">
        <v>0</v>
      </c>
      <c r="E142" s="35">
        <v>0</v>
      </c>
      <c r="F142" s="105">
        <v>0</v>
      </c>
      <c r="G142" s="35">
        <v>0</v>
      </c>
      <c r="H142" s="32">
        <v>0</v>
      </c>
      <c r="I142" s="39"/>
      <c r="J142" s="39"/>
      <c r="K142" s="39"/>
      <c r="L142" s="39"/>
      <c r="M142" s="39"/>
      <c r="N142" s="32">
        <f t="shared" si="3"/>
        <v>0</v>
      </c>
      <c r="O142" s="32">
        <f t="shared" si="3"/>
        <v>0</v>
      </c>
      <c r="P142" s="32">
        <f t="shared" si="3"/>
        <v>0</v>
      </c>
      <c r="Q142" s="32"/>
      <c r="R142" s="32"/>
      <c r="S142" s="32">
        <f t="shared" si="4"/>
        <v>0</v>
      </c>
      <c r="T142" s="33" t="s">
        <v>750</v>
      </c>
      <c r="U142" s="33" t="s">
        <v>751</v>
      </c>
      <c r="V142" s="104">
        <v>20070</v>
      </c>
      <c r="W142" s="36">
        <v>0</v>
      </c>
      <c r="X142" s="36"/>
      <c r="Y142" s="36"/>
      <c r="Z142" s="36"/>
      <c r="AA142" s="35">
        <v>240</v>
      </c>
      <c r="AB142" s="36">
        <v>120</v>
      </c>
      <c r="AC142" s="36"/>
      <c r="AD142" s="36"/>
      <c r="AE142" s="36"/>
      <c r="AF142" s="36"/>
      <c r="AG142" s="36"/>
      <c r="AH142" s="36"/>
      <c r="AI142" s="36"/>
      <c r="AJ142" s="36"/>
      <c r="AK142" s="36"/>
      <c r="AL142" s="36"/>
      <c r="AM142" s="36"/>
      <c r="AN142" s="36"/>
      <c r="AO142" s="36"/>
      <c r="AP142" s="36"/>
    </row>
    <row r="143" spans="1:122" ht="24" x14ac:dyDescent="0.25">
      <c r="A143" s="28">
        <v>0</v>
      </c>
      <c r="B143" s="28">
        <v>0</v>
      </c>
      <c r="C143" s="28">
        <v>0</v>
      </c>
      <c r="D143" s="28">
        <v>0</v>
      </c>
      <c r="E143" s="35">
        <v>0</v>
      </c>
      <c r="F143" s="29">
        <v>0</v>
      </c>
      <c r="G143" s="28">
        <v>0</v>
      </c>
      <c r="H143" s="30">
        <v>0</v>
      </c>
      <c r="I143" s="40"/>
      <c r="J143" s="40"/>
      <c r="K143" s="40"/>
      <c r="L143" s="40"/>
      <c r="M143" s="40"/>
      <c r="N143" s="30">
        <f t="shared" si="3"/>
        <v>0</v>
      </c>
      <c r="O143" s="32">
        <f t="shared" si="3"/>
        <v>0</v>
      </c>
      <c r="P143" s="32">
        <f t="shared" si="3"/>
        <v>0</v>
      </c>
      <c r="Q143" s="32"/>
      <c r="R143" s="32"/>
      <c r="S143" s="32">
        <f t="shared" si="4"/>
        <v>0</v>
      </c>
      <c r="T143" s="33" t="s">
        <v>752</v>
      </c>
      <c r="U143" s="33" t="s">
        <v>753</v>
      </c>
      <c r="V143" s="104">
        <v>10</v>
      </c>
      <c r="W143" s="37"/>
      <c r="X143" s="37"/>
      <c r="Y143" s="37"/>
      <c r="Z143" s="37"/>
      <c r="AA143" s="28">
        <v>70</v>
      </c>
      <c r="AB143" s="37">
        <v>35</v>
      </c>
      <c r="AC143" s="37"/>
      <c r="AD143" s="37"/>
      <c r="AE143" s="37" t="s">
        <v>192</v>
      </c>
      <c r="AF143" s="37" t="s">
        <v>192</v>
      </c>
      <c r="AG143" s="37" t="s">
        <v>192</v>
      </c>
      <c r="AH143" s="37" t="s">
        <v>192</v>
      </c>
      <c r="AI143" s="37" t="s">
        <v>192</v>
      </c>
      <c r="AJ143" s="37" t="s">
        <v>192</v>
      </c>
      <c r="AK143" s="37" t="s">
        <v>192</v>
      </c>
      <c r="AL143" s="37" t="s">
        <v>192</v>
      </c>
      <c r="AM143" s="37" t="s">
        <v>192</v>
      </c>
      <c r="AN143" s="37" t="s">
        <v>192</v>
      </c>
      <c r="AO143" s="37" t="s">
        <v>192</v>
      </c>
      <c r="AP143" s="37" t="s">
        <v>192</v>
      </c>
    </row>
    <row r="144" spans="1:122" ht="72" x14ac:dyDescent="0.25">
      <c r="A144" s="35" t="s">
        <v>483</v>
      </c>
      <c r="B144" s="35" t="s">
        <v>550</v>
      </c>
      <c r="C144" s="35" t="s">
        <v>551</v>
      </c>
      <c r="D144" s="35">
        <v>241120600</v>
      </c>
      <c r="E144" s="35">
        <v>12263090</v>
      </c>
      <c r="F144" s="105" t="s">
        <v>745</v>
      </c>
      <c r="G144" s="35" t="s">
        <v>754</v>
      </c>
      <c r="H144" s="32">
        <v>119280000</v>
      </c>
      <c r="I144" s="39">
        <v>131280000</v>
      </c>
      <c r="J144" s="39"/>
      <c r="K144" s="39"/>
      <c r="L144" s="39"/>
      <c r="M144" s="39"/>
      <c r="N144" s="32">
        <f t="shared" si="3"/>
        <v>119280000</v>
      </c>
      <c r="O144" s="32">
        <f t="shared" si="3"/>
        <v>131280000</v>
      </c>
      <c r="P144" s="32">
        <f t="shared" si="3"/>
        <v>0</v>
      </c>
      <c r="Q144" s="32">
        <v>40528603</v>
      </c>
      <c r="R144" s="32"/>
      <c r="S144" s="32">
        <f t="shared" si="4"/>
        <v>40528603</v>
      </c>
      <c r="T144" s="33" t="s">
        <v>755</v>
      </c>
      <c r="U144" s="33" t="s">
        <v>209</v>
      </c>
      <c r="V144" s="104">
        <v>1</v>
      </c>
      <c r="W144" s="36"/>
      <c r="X144" s="36"/>
      <c r="Y144" s="36"/>
      <c r="Z144" s="36"/>
      <c r="AA144" s="35">
        <v>240</v>
      </c>
      <c r="AB144" s="36">
        <v>120</v>
      </c>
      <c r="AC144" s="36"/>
      <c r="AD144" s="36"/>
      <c r="AE144" s="36" t="s">
        <v>179</v>
      </c>
      <c r="AF144" s="36" t="s">
        <v>192</v>
      </c>
      <c r="AG144" s="36" t="s">
        <v>192</v>
      </c>
      <c r="AH144" s="36" t="s">
        <v>192</v>
      </c>
      <c r="AI144" s="36" t="s">
        <v>192</v>
      </c>
      <c r="AJ144" s="36" t="s">
        <v>192</v>
      </c>
      <c r="AK144" s="36" t="s">
        <v>192</v>
      </c>
      <c r="AL144" s="36" t="s">
        <v>192</v>
      </c>
      <c r="AM144" s="36" t="s">
        <v>192</v>
      </c>
      <c r="AN144" s="36" t="s">
        <v>192</v>
      </c>
      <c r="AO144" s="36" t="s">
        <v>192</v>
      </c>
      <c r="AP144" s="36" t="s">
        <v>192</v>
      </c>
    </row>
    <row r="145" spans="1:42" ht="120" x14ac:dyDescent="0.25">
      <c r="A145" s="28" t="s">
        <v>483</v>
      </c>
      <c r="B145" s="28" t="s">
        <v>550</v>
      </c>
      <c r="C145" s="28" t="s">
        <v>551</v>
      </c>
      <c r="D145" s="28">
        <v>241120600</v>
      </c>
      <c r="E145" s="35">
        <v>12264002</v>
      </c>
      <c r="F145" s="29" t="s">
        <v>756</v>
      </c>
      <c r="G145" s="28" t="s">
        <v>757</v>
      </c>
      <c r="H145" s="30">
        <v>506000000</v>
      </c>
      <c r="I145" s="40">
        <v>660137100</v>
      </c>
      <c r="J145" s="40"/>
      <c r="K145" s="40"/>
      <c r="L145" s="40"/>
      <c r="M145" s="40"/>
      <c r="N145" s="30">
        <f t="shared" si="3"/>
        <v>506000000</v>
      </c>
      <c r="O145" s="32">
        <f t="shared" si="3"/>
        <v>660137100</v>
      </c>
      <c r="P145" s="32">
        <f t="shared" si="3"/>
        <v>0</v>
      </c>
      <c r="Q145" s="32">
        <v>506000000</v>
      </c>
      <c r="R145" s="32"/>
      <c r="S145" s="32">
        <f t="shared" si="4"/>
        <v>506000000</v>
      </c>
      <c r="T145" s="33" t="s">
        <v>758</v>
      </c>
      <c r="U145" s="33" t="s">
        <v>525</v>
      </c>
      <c r="V145" s="33">
        <v>125</v>
      </c>
      <c r="W145" s="37"/>
      <c r="X145" s="37"/>
      <c r="Y145" s="37"/>
      <c r="Z145" s="37"/>
      <c r="AA145" s="28">
        <v>335</v>
      </c>
      <c r="AB145" s="37">
        <v>167</v>
      </c>
      <c r="AC145" s="37"/>
      <c r="AD145" s="37" t="s">
        <v>759</v>
      </c>
      <c r="AE145" s="37">
        <v>0</v>
      </c>
      <c r="AF145" s="37"/>
      <c r="AG145" s="37"/>
      <c r="AH145" s="37"/>
      <c r="AI145" s="37"/>
      <c r="AJ145" s="37"/>
      <c r="AK145" s="37"/>
      <c r="AL145" s="37"/>
      <c r="AM145" s="37"/>
      <c r="AN145" s="37"/>
      <c r="AO145" s="37"/>
      <c r="AP145" s="37"/>
    </row>
    <row r="146" spans="1:42" ht="409.5" x14ac:dyDescent="0.25">
      <c r="A146" s="28">
        <v>0</v>
      </c>
      <c r="B146" s="28">
        <v>0</v>
      </c>
      <c r="C146" s="28">
        <v>0</v>
      </c>
      <c r="D146" s="28">
        <v>0</v>
      </c>
      <c r="E146" s="35">
        <v>0</v>
      </c>
      <c r="F146" s="29">
        <v>0</v>
      </c>
      <c r="G146" s="28">
        <v>0</v>
      </c>
      <c r="H146" s="30">
        <v>0</v>
      </c>
      <c r="I146" s="40"/>
      <c r="J146" s="40"/>
      <c r="K146" s="40"/>
      <c r="L146" s="40"/>
      <c r="M146" s="40"/>
      <c r="N146" s="30">
        <f t="shared" si="3"/>
        <v>0</v>
      </c>
      <c r="O146" s="32">
        <f t="shared" si="3"/>
        <v>0</v>
      </c>
      <c r="P146" s="32">
        <f t="shared" si="3"/>
        <v>0</v>
      </c>
      <c r="Q146" s="32"/>
      <c r="R146" s="32"/>
      <c r="S146" s="32">
        <f t="shared" si="4"/>
        <v>0</v>
      </c>
      <c r="T146" s="33" t="s">
        <v>760</v>
      </c>
      <c r="U146" s="33" t="s">
        <v>525</v>
      </c>
      <c r="V146" s="33">
        <v>125</v>
      </c>
      <c r="W146" s="37"/>
      <c r="X146" s="37"/>
      <c r="Y146" s="37"/>
      <c r="Z146" s="37"/>
      <c r="AA146" s="28">
        <v>335</v>
      </c>
      <c r="AB146" s="37">
        <v>167</v>
      </c>
      <c r="AC146" s="37"/>
      <c r="AD146" s="250" t="s">
        <v>761</v>
      </c>
      <c r="AE146" s="37">
        <v>0</v>
      </c>
      <c r="AF146" s="37"/>
      <c r="AG146" s="37"/>
      <c r="AH146" s="37"/>
      <c r="AI146" s="37"/>
      <c r="AJ146" s="37"/>
      <c r="AK146" s="37"/>
      <c r="AL146" s="37"/>
      <c r="AM146" s="37"/>
      <c r="AN146" s="37"/>
      <c r="AO146" s="37"/>
      <c r="AP146" s="37"/>
    </row>
    <row r="147" spans="1:42" ht="409.5" x14ac:dyDescent="0.25">
      <c r="A147" s="28">
        <v>0</v>
      </c>
      <c r="B147" s="28">
        <v>0</v>
      </c>
      <c r="C147" s="28">
        <v>0</v>
      </c>
      <c r="D147" s="28">
        <v>0</v>
      </c>
      <c r="E147" s="35">
        <v>0</v>
      </c>
      <c r="F147" s="29">
        <v>0</v>
      </c>
      <c r="G147" s="28">
        <v>0</v>
      </c>
      <c r="H147" s="30">
        <v>0</v>
      </c>
      <c r="I147" s="40"/>
      <c r="J147" s="40"/>
      <c r="K147" s="40"/>
      <c r="L147" s="40"/>
      <c r="M147" s="40"/>
      <c r="N147" s="30">
        <f t="shared" si="3"/>
        <v>0</v>
      </c>
      <c r="O147" s="32">
        <f t="shared" si="3"/>
        <v>0</v>
      </c>
      <c r="P147" s="32">
        <f t="shared" si="3"/>
        <v>0</v>
      </c>
      <c r="Q147" s="32"/>
      <c r="R147" s="32"/>
      <c r="S147" s="32">
        <f t="shared" si="4"/>
        <v>0</v>
      </c>
      <c r="T147" s="33" t="s">
        <v>762</v>
      </c>
      <c r="U147" s="33" t="s">
        <v>525</v>
      </c>
      <c r="V147" s="33">
        <v>125</v>
      </c>
      <c r="W147" s="37"/>
      <c r="X147" s="37"/>
      <c r="Y147" s="37"/>
      <c r="Z147" s="37"/>
      <c r="AA147" s="28">
        <v>335</v>
      </c>
      <c r="AB147" s="37">
        <v>164</v>
      </c>
      <c r="AC147" s="37"/>
      <c r="AD147" s="250" t="s">
        <v>761</v>
      </c>
      <c r="AE147" s="37">
        <v>0</v>
      </c>
      <c r="AF147" s="37"/>
      <c r="AG147" s="37"/>
      <c r="AH147" s="37"/>
      <c r="AI147" s="37"/>
      <c r="AJ147" s="37"/>
      <c r="AK147" s="37"/>
      <c r="AL147" s="37"/>
      <c r="AM147" s="37"/>
      <c r="AN147" s="37"/>
      <c r="AO147" s="37"/>
      <c r="AP147" s="37"/>
    </row>
    <row r="148" spans="1:42" ht="409.5" x14ac:dyDescent="0.25">
      <c r="A148" s="28">
        <v>0</v>
      </c>
      <c r="B148" s="28">
        <v>0</v>
      </c>
      <c r="C148" s="28">
        <v>0</v>
      </c>
      <c r="D148" s="28">
        <v>0</v>
      </c>
      <c r="E148" s="35">
        <v>0</v>
      </c>
      <c r="F148" s="29">
        <v>0</v>
      </c>
      <c r="G148" s="28">
        <v>0</v>
      </c>
      <c r="H148" s="30">
        <v>0</v>
      </c>
      <c r="I148" s="40"/>
      <c r="J148" s="40"/>
      <c r="K148" s="40"/>
      <c r="L148" s="40"/>
      <c r="M148" s="40"/>
      <c r="N148" s="30">
        <f t="shared" si="3"/>
        <v>0</v>
      </c>
      <c r="O148" s="32">
        <f t="shared" si="3"/>
        <v>0</v>
      </c>
      <c r="P148" s="32">
        <f t="shared" si="3"/>
        <v>0</v>
      </c>
      <c r="Q148" s="32"/>
      <c r="R148" s="32"/>
      <c r="S148" s="32">
        <f t="shared" si="4"/>
        <v>0</v>
      </c>
      <c r="T148" s="33" t="s">
        <v>763</v>
      </c>
      <c r="U148" s="33" t="s">
        <v>525</v>
      </c>
      <c r="V148" s="33">
        <v>125</v>
      </c>
      <c r="W148" s="37"/>
      <c r="X148" s="37"/>
      <c r="Y148" s="37"/>
      <c r="Z148" s="37"/>
      <c r="AA148" s="28">
        <v>335</v>
      </c>
      <c r="AB148" s="37" t="s">
        <v>764</v>
      </c>
      <c r="AC148" s="37"/>
      <c r="AD148" s="250" t="s">
        <v>761</v>
      </c>
      <c r="AE148" s="37">
        <v>0</v>
      </c>
      <c r="AF148" s="37"/>
      <c r="AG148" s="37"/>
      <c r="AH148" s="37"/>
      <c r="AI148" s="37"/>
      <c r="AJ148" s="37"/>
      <c r="AK148" s="37"/>
      <c r="AL148" s="37"/>
      <c r="AM148" s="37"/>
      <c r="AN148" s="37"/>
      <c r="AO148" s="37"/>
      <c r="AP148" s="37"/>
    </row>
    <row r="149" spans="1:42" ht="409.5" x14ac:dyDescent="0.25">
      <c r="A149" s="28">
        <v>0</v>
      </c>
      <c r="B149" s="28">
        <v>0</v>
      </c>
      <c r="C149" s="28">
        <v>0</v>
      </c>
      <c r="D149" s="28">
        <v>0</v>
      </c>
      <c r="E149" s="35">
        <v>0</v>
      </c>
      <c r="F149" s="29">
        <v>0</v>
      </c>
      <c r="G149" s="28">
        <v>0</v>
      </c>
      <c r="H149" s="30">
        <v>0</v>
      </c>
      <c r="I149" s="40"/>
      <c r="J149" s="40"/>
      <c r="K149" s="40"/>
      <c r="L149" s="40"/>
      <c r="M149" s="40"/>
      <c r="N149" s="30">
        <f t="shared" si="3"/>
        <v>0</v>
      </c>
      <c r="O149" s="32">
        <f t="shared" si="3"/>
        <v>0</v>
      </c>
      <c r="P149" s="32">
        <f t="shared" si="3"/>
        <v>0</v>
      </c>
      <c r="Q149" s="32"/>
      <c r="R149" s="32"/>
      <c r="S149" s="32">
        <f t="shared" si="4"/>
        <v>0</v>
      </c>
      <c r="T149" s="33" t="s">
        <v>765</v>
      </c>
      <c r="U149" s="33" t="s">
        <v>525</v>
      </c>
      <c r="V149" s="33">
        <v>125</v>
      </c>
      <c r="W149" s="37"/>
      <c r="X149" s="37"/>
      <c r="Y149" s="37"/>
      <c r="Z149" s="37"/>
      <c r="AA149" s="28">
        <v>335</v>
      </c>
      <c r="AB149" s="37" t="s">
        <v>764</v>
      </c>
      <c r="AC149" s="37"/>
      <c r="AD149" s="250" t="s">
        <v>761</v>
      </c>
      <c r="AE149" s="37">
        <v>0</v>
      </c>
      <c r="AF149" s="37"/>
      <c r="AG149" s="37"/>
      <c r="AH149" s="37"/>
      <c r="AI149" s="37"/>
      <c r="AJ149" s="37"/>
      <c r="AK149" s="37"/>
      <c r="AL149" s="37"/>
      <c r="AM149" s="37"/>
      <c r="AN149" s="37"/>
      <c r="AO149" s="37"/>
      <c r="AP149" s="37"/>
    </row>
    <row r="150" spans="1:42" ht="409.5" x14ac:dyDescent="0.25">
      <c r="A150" s="28">
        <v>0</v>
      </c>
      <c r="B150" s="28">
        <v>0</v>
      </c>
      <c r="C150" s="28">
        <v>0</v>
      </c>
      <c r="D150" s="28">
        <v>0</v>
      </c>
      <c r="E150" s="35">
        <v>0</v>
      </c>
      <c r="F150" s="29">
        <v>0</v>
      </c>
      <c r="G150" s="28">
        <v>0</v>
      </c>
      <c r="H150" s="30">
        <v>0</v>
      </c>
      <c r="I150" s="40"/>
      <c r="J150" s="40"/>
      <c r="K150" s="40"/>
      <c r="L150" s="40"/>
      <c r="M150" s="40"/>
      <c r="N150" s="30">
        <f t="shared" si="3"/>
        <v>0</v>
      </c>
      <c r="O150" s="32">
        <f t="shared" si="3"/>
        <v>0</v>
      </c>
      <c r="P150" s="32">
        <f t="shared" si="3"/>
        <v>0</v>
      </c>
      <c r="Q150" s="32"/>
      <c r="R150" s="32"/>
      <c r="S150" s="32">
        <f t="shared" si="4"/>
        <v>0</v>
      </c>
      <c r="T150" s="33" t="s">
        <v>766</v>
      </c>
      <c r="U150" s="33" t="s">
        <v>525</v>
      </c>
      <c r="V150" s="33">
        <v>125</v>
      </c>
      <c r="W150" s="37"/>
      <c r="X150" s="37"/>
      <c r="Y150" s="37"/>
      <c r="Z150" s="37"/>
      <c r="AA150" s="28">
        <v>335</v>
      </c>
      <c r="AB150" s="37" t="s">
        <v>764</v>
      </c>
      <c r="AC150" s="37"/>
      <c r="AD150" s="250" t="s">
        <v>761</v>
      </c>
      <c r="AE150" s="37">
        <v>0</v>
      </c>
      <c r="AF150" s="37"/>
      <c r="AG150" s="37"/>
      <c r="AH150" s="37"/>
      <c r="AI150" s="37"/>
      <c r="AJ150" s="37"/>
      <c r="AK150" s="37"/>
      <c r="AL150" s="37"/>
      <c r="AM150" s="37"/>
      <c r="AN150" s="37"/>
      <c r="AO150" s="37"/>
      <c r="AP150" s="37"/>
    </row>
    <row r="151" spans="1:42" ht="409.5" x14ac:dyDescent="0.25">
      <c r="A151" s="28">
        <v>0</v>
      </c>
      <c r="B151" s="28">
        <v>0</v>
      </c>
      <c r="C151" s="28">
        <v>0</v>
      </c>
      <c r="D151" s="28">
        <v>0</v>
      </c>
      <c r="E151" s="35">
        <v>0</v>
      </c>
      <c r="F151" s="29">
        <v>0</v>
      </c>
      <c r="G151" s="28">
        <v>0</v>
      </c>
      <c r="H151" s="30">
        <v>0</v>
      </c>
      <c r="I151" s="40"/>
      <c r="J151" s="40"/>
      <c r="K151" s="40"/>
      <c r="L151" s="40"/>
      <c r="M151" s="40"/>
      <c r="N151" s="30">
        <f t="shared" si="3"/>
        <v>0</v>
      </c>
      <c r="O151" s="32">
        <f t="shared" si="3"/>
        <v>0</v>
      </c>
      <c r="P151" s="32">
        <f t="shared" si="3"/>
        <v>0</v>
      </c>
      <c r="Q151" s="32"/>
      <c r="R151" s="32"/>
      <c r="S151" s="32">
        <f t="shared" si="4"/>
        <v>0</v>
      </c>
      <c r="T151" s="33" t="s">
        <v>767</v>
      </c>
      <c r="U151" s="33" t="s">
        <v>525</v>
      </c>
      <c r="V151" s="33">
        <v>125</v>
      </c>
      <c r="W151" s="37"/>
      <c r="X151" s="37"/>
      <c r="Y151" s="37"/>
      <c r="Z151" s="37"/>
      <c r="AA151" s="28">
        <v>335</v>
      </c>
      <c r="AB151" s="168"/>
      <c r="AC151" s="37"/>
      <c r="AD151" s="250" t="s">
        <v>761</v>
      </c>
      <c r="AE151" s="37">
        <v>0</v>
      </c>
      <c r="AF151" s="37"/>
      <c r="AG151" s="37"/>
      <c r="AH151" s="37"/>
      <c r="AI151" s="37"/>
      <c r="AJ151" s="37"/>
      <c r="AK151" s="37"/>
      <c r="AL151" s="37"/>
      <c r="AM151" s="37"/>
      <c r="AN151" s="37"/>
      <c r="AO151" s="37"/>
      <c r="AP151" s="37"/>
    </row>
    <row r="152" spans="1:42" ht="409.5" x14ac:dyDescent="0.25">
      <c r="A152" s="28">
        <v>0</v>
      </c>
      <c r="B152" s="28">
        <v>0</v>
      </c>
      <c r="C152" s="28">
        <v>0</v>
      </c>
      <c r="D152" s="28">
        <v>0</v>
      </c>
      <c r="E152" s="35">
        <v>0</v>
      </c>
      <c r="F152" s="29">
        <v>0</v>
      </c>
      <c r="G152" s="28">
        <v>0</v>
      </c>
      <c r="H152" s="30">
        <v>0</v>
      </c>
      <c r="I152" s="40"/>
      <c r="J152" s="40"/>
      <c r="K152" s="40"/>
      <c r="L152" s="40"/>
      <c r="M152" s="40"/>
      <c r="N152" s="30">
        <f t="shared" si="3"/>
        <v>0</v>
      </c>
      <c r="O152" s="32">
        <f t="shared" si="3"/>
        <v>0</v>
      </c>
      <c r="P152" s="32">
        <f t="shared" si="3"/>
        <v>0</v>
      </c>
      <c r="Q152" s="32"/>
      <c r="R152" s="32"/>
      <c r="S152" s="32">
        <f t="shared" si="4"/>
        <v>0</v>
      </c>
      <c r="T152" s="33" t="s">
        <v>768</v>
      </c>
      <c r="U152" s="33" t="s">
        <v>525</v>
      </c>
      <c r="V152" s="33">
        <v>125</v>
      </c>
      <c r="W152" s="37"/>
      <c r="X152" s="37"/>
      <c r="Y152" s="37"/>
      <c r="Z152" s="37"/>
      <c r="AA152" s="28">
        <v>335</v>
      </c>
      <c r="AB152" s="37"/>
      <c r="AC152" s="37"/>
      <c r="AD152" s="250" t="s">
        <v>761</v>
      </c>
      <c r="AE152" s="37">
        <v>0</v>
      </c>
      <c r="AF152" s="37"/>
      <c r="AG152" s="37"/>
      <c r="AH152" s="37"/>
      <c r="AI152" s="37"/>
      <c r="AJ152" s="37"/>
      <c r="AK152" s="37"/>
      <c r="AL152" s="37"/>
      <c r="AM152" s="37"/>
      <c r="AN152" s="37"/>
      <c r="AO152" s="37"/>
      <c r="AP152" s="37"/>
    </row>
    <row r="153" spans="1:42" ht="409.5" x14ac:dyDescent="0.25">
      <c r="A153" s="28">
        <v>0</v>
      </c>
      <c r="B153" s="28">
        <v>0</v>
      </c>
      <c r="C153" s="28">
        <v>0</v>
      </c>
      <c r="D153" s="28">
        <v>0</v>
      </c>
      <c r="E153" s="35">
        <v>0</v>
      </c>
      <c r="F153" s="29">
        <v>0</v>
      </c>
      <c r="G153" s="28">
        <v>0</v>
      </c>
      <c r="H153" s="30">
        <v>0</v>
      </c>
      <c r="I153" s="40"/>
      <c r="J153" s="40"/>
      <c r="K153" s="40"/>
      <c r="L153" s="40"/>
      <c r="M153" s="40"/>
      <c r="N153" s="30">
        <f t="shared" si="3"/>
        <v>0</v>
      </c>
      <c r="O153" s="32">
        <f t="shared" si="3"/>
        <v>0</v>
      </c>
      <c r="P153" s="32">
        <f t="shared" si="3"/>
        <v>0</v>
      </c>
      <c r="Q153" s="32"/>
      <c r="R153" s="32"/>
      <c r="S153" s="32">
        <f t="shared" si="4"/>
        <v>0</v>
      </c>
      <c r="T153" s="33" t="s">
        <v>769</v>
      </c>
      <c r="U153" s="33" t="s">
        <v>525</v>
      </c>
      <c r="V153" s="33">
        <v>125</v>
      </c>
      <c r="W153" s="37"/>
      <c r="X153" s="37"/>
      <c r="Y153" s="37"/>
      <c r="Z153" s="37"/>
      <c r="AA153" s="28">
        <v>335</v>
      </c>
      <c r="AB153" s="37"/>
      <c r="AC153" s="37"/>
      <c r="AD153" s="250" t="s">
        <v>761</v>
      </c>
      <c r="AE153" s="37">
        <v>0</v>
      </c>
      <c r="AF153" s="37"/>
      <c r="AG153" s="37"/>
      <c r="AH153" s="37"/>
      <c r="AI153" s="37"/>
      <c r="AJ153" s="37"/>
      <c r="AK153" s="37"/>
      <c r="AL153" s="37"/>
      <c r="AM153" s="37"/>
      <c r="AN153" s="37"/>
      <c r="AO153" s="37"/>
      <c r="AP153" s="37"/>
    </row>
    <row r="154" spans="1:42" ht="409.5" x14ac:dyDescent="0.25">
      <c r="A154" s="28">
        <v>0</v>
      </c>
      <c r="B154" s="28">
        <v>0</v>
      </c>
      <c r="C154" s="28">
        <v>0</v>
      </c>
      <c r="D154" s="28">
        <v>0</v>
      </c>
      <c r="E154" s="35">
        <v>0</v>
      </c>
      <c r="F154" s="29">
        <v>0</v>
      </c>
      <c r="G154" s="28">
        <v>0</v>
      </c>
      <c r="H154" s="30">
        <v>0</v>
      </c>
      <c r="I154" s="40"/>
      <c r="J154" s="40"/>
      <c r="K154" s="40"/>
      <c r="L154" s="40"/>
      <c r="M154" s="40"/>
      <c r="N154" s="30">
        <f t="shared" si="3"/>
        <v>0</v>
      </c>
      <c r="O154" s="32">
        <f t="shared" si="3"/>
        <v>0</v>
      </c>
      <c r="P154" s="32">
        <f t="shared" si="3"/>
        <v>0</v>
      </c>
      <c r="Q154" s="32"/>
      <c r="R154" s="32"/>
      <c r="S154" s="32">
        <f t="shared" si="4"/>
        <v>0</v>
      </c>
      <c r="T154" s="33" t="s">
        <v>770</v>
      </c>
      <c r="U154" s="33" t="s">
        <v>525</v>
      </c>
      <c r="V154" s="33">
        <v>125</v>
      </c>
      <c r="W154" s="37"/>
      <c r="X154" s="37"/>
      <c r="Y154" s="37"/>
      <c r="Z154" s="37"/>
      <c r="AA154" s="28">
        <v>335</v>
      </c>
      <c r="AB154" s="37"/>
      <c r="AC154" s="37"/>
      <c r="AD154" s="250" t="s">
        <v>761</v>
      </c>
      <c r="AE154" s="37">
        <v>0</v>
      </c>
      <c r="AF154" s="37"/>
      <c r="AG154" s="37"/>
      <c r="AH154" s="37"/>
      <c r="AI154" s="37"/>
      <c r="AJ154" s="37"/>
      <c r="AK154" s="37"/>
      <c r="AL154" s="37"/>
      <c r="AM154" s="37"/>
      <c r="AN154" s="37"/>
      <c r="AO154" s="37"/>
      <c r="AP154" s="37"/>
    </row>
    <row r="155" spans="1:42" ht="409.5" x14ac:dyDescent="0.25">
      <c r="A155" s="28">
        <v>0</v>
      </c>
      <c r="B155" s="28">
        <v>0</v>
      </c>
      <c r="C155" s="28">
        <v>0</v>
      </c>
      <c r="D155" s="28">
        <v>0</v>
      </c>
      <c r="E155" s="35">
        <v>0</v>
      </c>
      <c r="F155" s="29">
        <v>0</v>
      </c>
      <c r="G155" s="28">
        <v>0</v>
      </c>
      <c r="H155" s="30">
        <v>0</v>
      </c>
      <c r="I155" s="40"/>
      <c r="J155" s="40"/>
      <c r="K155" s="40"/>
      <c r="L155" s="40"/>
      <c r="M155" s="40"/>
      <c r="N155" s="30">
        <f t="shared" si="3"/>
        <v>0</v>
      </c>
      <c r="O155" s="32">
        <f t="shared" si="3"/>
        <v>0</v>
      </c>
      <c r="P155" s="32">
        <f t="shared" si="3"/>
        <v>0</v>
      </c>
      <c r="Q155" s="32"/>
      <c r="R155" s="32"/>
      <c r="S155" s="32">
        <f t="shared" si="4"/>
        <v>0</v>
      </c>
      <c r="T155" s="33" t="s">
        <v>771</v>
      </c>
      <c r="U155" s="33" t="s">
        <v>525</v>
      </c>
      <c r="V155" s="33">
        <v>125</v>
      </c>
      <c r="W155" s="37"/>
      <c r="X155" s="37"/>
      <c r="Y155" s="37"/>
      <c r="Z155" s="37"/>
      <c r="AA155" s="28">
        <v>335</v>
      </c>
      <c r="AB155" s="37"/>
      <c r="AC155" s="37"/>
      <c r="AD155" s="250" t="s">
        <v>761</v>
      </c>
      <c r="AE155" s="37">
        <v>0</v>
      </c>
      <c r="AF155" s="37"/>
      <c r="AG155" s="37"/>
      <c r="AH155" s="37"/>
      <c r="AI155" s="37"/>
      <c r="AJ155" s="37"/>
      <c r="AK155" s="37"/>
      <c r="AL155" s="37"/>
      <c r="AM155" s="37"/>
      <c r="AN155" s="37"/>
      <c r="AO155" s="37"/>
      <c r="AP155" s="37"/>
    </row>
    <row r="156" spans="1:42" ht="409.5" x14ac:dyDescent="0.25">
      <c r="A156" s="28">
        <v>0</v>
      </c>
      <c r="B156" s="28">
        <v>0</v>
      </c>
      <c r="C156" s="28">
        <v>0</v>
      </c>
      <c r="D156" s="28">
        <v>0</v>
      </c>
      <c r="E156" s="35">
        <v>0</v>
      </c>
      <c r="F156" s="29">
        <v>0</v>
      </c>
      <c r="G156" s="28">
        <v>0</v>
      </c>
      <c r="H156" s="30">
        <v>0</v>
      </c>
      <c r="I156" s="40"/>
      <c r="J156" s="40"/>
      <c r="K156" s="40"/>
      <c r="L156" s="40"/>
      <c r="M156" s="40"/>
      <c r="N156" s="30">
        <f t="shared" si="3"/>
        <v>0</v>
      </c>
      <c r="O156" s="32">
        <f t="shared" si="3"/>
        <v>0</v>
      </c>
      <c r="P156" s="32">
        <f t="shared" si="3"/>
        <v>0</v>
      </c>
      <c r="Q156" s="32"/>
      <c r="R156" s="32"/>
      <c r="S156" s="32">
        <f t="shared" si="4"/>
        <v>0</v>
      </c>
      <c r="T156" s="33" t="s">
        <v>772</v>
      </c>
      <c r="U156" s="33" t="s">
        <v>525</v>
      </c>
      <c r="V156" s="33">
        <v>125</v>
      </c>
      <c r="W156" s="37"/>
      <c r="X156" s="37"/>
      <c r="Y156" s="37"/>
      <c r="Z156" s="37"/>
      <c r="AA156" s="28">
        <v>335</v>
      </c>
      <c r="AB156" s="37"/>
      <c r="AC156" s="37"/>
      <c r="AD156" s="250" t="s">
        <v>761</v>
      </c>
      <c r="AE156" s="37">
        <v>0</v>
      </c>
      <c r="AF156" s="37"/>
      <c r="AG156" s="37"/>
      <c r="AH156" s="37"/>
      <c r="AI156" s="37"/>
      <c r="AJ156" s="37"/>
      <c r="AK156" s="37"/>
      <c r="AL156" s="37"/>
      <c r="AM156" s="37"/>
      <c r="AN156" s="37"/>
      <c r="AO156" s="37"/>
      <c r="AP156" s="37"/>
    </row>
    <row r="157" spans="1:42" ht="178.5" x14ac:dyDescent="0.25">
      <c r="A157" s="28">
        <v>0</v>
      </c>
      <c r="B157" s="28">
        <v>0</v>
      </c>
      <c r="C157" s="28">
        <v>0</v>
      </c>
      <c r="D157" s="28">
        <v>0</v>
      </c>
      <c r="E157" s="35">
        <v>0</v>
      </c>
      <c r="F157" s="29">
        <v>0</v>
      </c>
      <c r="G157" s="28">
        <v>0</v>
      </c>
      <c r="H157" s="30">
        <v>0</v>
      </c>
      <c r="I157" s="40"/>
      <c r="J157" s="40"/>
      <c r="K157" s="40"/>
      <c r="L157" s="40"/>
      <c r="M157" s="40"/>
      <c r="N157" s="30">
        <f t="shared" si="3"/>
        <v>0</v>
      </c>
      <c r="O157" s="32">
        <f t="shared" si="3"/>
        <v>0</v>
      </c>
      <c r="P157" s="32">
        <f t="shared" si="3"/>
        <v>0</v>
      </c>
      <c r="Q157" s="32"/>
      <c r="R157" s="32"/>
      <c r="S157" s="32">
        <f t="shared" si="4"/>
        <v>0</v>
      </c>
      <c r="T157" s="33" t="s">
        <v>773</v>
      </c>
      <c r="U157" s="33" t="s">
        <v>525</v>
      </c>
      <c r="V157" s="33">
        <v>125</v>
      </c>
      <c r="W157" s="37"/>
      <c r="X157" s="37"/>
      <c r="Y157" s="37"/>
      <c r="Z157" s="37"/>
      <c r="AA157" s="28">
        <v>335</v>
      </c>
      <c r="AB157" s="37" t="s">
        <v>764</v>
      </c>
      <c r="AC157" s="37"/>
      <c r="AD157" s="250" t="s">
        <v>774</v>
      </c>
      <c r="AE157" s="37">
        <v>0</v>
      </c>
      <c r="AF157" s="37"/>
      <c r="AG157" s="37"/>
      <c r="AH157" s="37"/>
      <c r="AI157" s="37"/>
      <c r="AJ157" s="37"/>
      <c r="AK157" s="37"/>
      <c r="AL157" s="37"/>
      <c r="AM157" s="37"/>
      <c r="AN157" s="37"/>
      <c r="AO157" s="37"/>
      <c r="AP157" s="37"/>
    </row>
    <row r="158" spans="1:42" ht="120" x14ac:dyDescent="0.25">
      <c r="A158" s="28"/>
      <c r="B158" s="28"/>
      <c r="C158" s="28"/>
      <c r="D158" s="28"/>
      <c r="E158" s="35"/>
      <c r="F158" s="29"/>
      <c r="G158" s="28"/>
      <c r="H158" s="30"/>
      <c r="I158" s="40"/>
      <c r="J158" s="40"/>
      <c r="K158" s="40"/>
      <c r="L158" s="40"/>
      <c r="M158" s="40"/>
      <c r="N158" s="30"/>
      <c r="O158" s="32"/>
      <c r="P158" s="32"/>
      <c r="Q158" s="32"/>
      <c r="R158" s="32"/>
      <c r="S158" s="32"/>
      <c r="T158" s="33" t="s">
        <v>775</v>
      </c>
      <c r="U158" s="33" t="s">
        <v>152</v>
      </c>
      <c r="V158" s="251">
        <v>125</v>
      </c>
      <c r="W158" s="37"/>
      <c r="X158" s="37"/>
      <c r="Y158" s="37">
        <v>43</v>
      </c>
      <c r="Z158" s="37"/>
      <c r="AA158" s="28">
        <v>335</v>
      </c>
      <c r="AB158" s="37">
        <v>167</v>
      </c>
      <c r="AC158" s="37"/>
      <c r="AD158" s="37" t="s">
        <v>759</v>
      </c>
      <c r="AE158" s="37"/>
      <c r="AF158" s="37" t="s">
        <v>192</v>
      </c>
      <c r="AG158" s="37" t="s">
        <v>192</v>
      </c>
      <c r="AH158" s="37" t="s">
        <v>192</v>
      </c>
      <c r="AI158" s="37" t="s">
        <v>192</v>
      </c>
      <c r="AJ158" s="37" t="s">
        <v>192</v>
      </c>
      <c r="AK158" s="37" t="s">
        <v>192</v>
      </c>
      <c r="AL158" s="37" t="s">
        <v>192</v>
      </c>
      <c r="AM158" s="37" t="s">
        <v>192</v>
      </c>
      <c r="AN158" s="37" t="s">
        <v>192</v>
      </c>
      <c r="AO158" s="37" t="s">
        <v>192</v>
      </c>
      <c r="AP158" s="37" t="s">
        <v>192</v>
      </c>
    </row>
    <row r="159" spans="1:42" ht="120" x14ac:dyDescent="0.25">
      <c r="A159" s="28"/>
      <c r="B159" s="28"/>
      <c r="C159" s="28"/>
      <c r="D159" s="28"/>
      <c r="E159" s="35"/>
      <c r="F159" s="29"/>
      <c r="G159" s="28"/>
      <c r="H159" s="30"/>
      <c r="I159" s="40"/>
      <c r="J159" s="40"/>
      <c r="K159" s="40"/>
      <c r="L159" s="40"/>
      <c r="M159" s="40"/>
      <c r="N159" s="30"/>
      <c r="O159" s="32"/>
      <c r="P159" s="32"/>
      <c r="Q159" s="32"/>
      <c r="R159" s="32"/>
      <c r="S159" s="32"/>
      <c r="T159" s="33" t="s">
        <v>776</v>
      </c>
      <c r="U159" s="33" t="s">
        <v>152</v>
      </c>
      <c r="V159" s="251">
        <v>125</v>
      </c>
      <c r="W159" s="37"/>
      <c r="X159" s="37"/>
      <c r="Y159" s="37">
        <v>55</v>
      </c>
      <c r="Z159" s="37"/>
      <c r="AA159" s="28">
        <v>335</v>
      </c>
      <c r="AB159" s="37">
        <v>167</v>
      </c>
      <c r="AC159" s="37"/>
      <c r="AD159" s="37" t="s">
        <v>759</v>
      </c>
      <c r="AE159" s="37"/>
      <c r="AF159" s="37" t="s">
        <v>192</v>
      </c>
      <c r="AG159" s="37" t="s">
        <v>192</v>
      </c>
      <c r="AH159" s="37" t="s">
        <v>192</v>
      </c>
      <c r="AI159" s="37" t="s">
        <v>192</v>
      </c>
      <c r="AJ159" s="37" t="s">
        <v>192</v>
      </c>
      <c r="AK159" s="37" t="s">
        <v>192</v>
      </c>
      <c r="AL159" s="37" t="s">
        <v>192</v>
      </c>
      <c r="AM159" s="37" t="s">
        <v>192</v>
      </c>
      <c r="AN159" s="37" t="s">
        <v>192</v>
      </c>
      <c r="AO159" s="37" t="s">
        <v>192</v>
      </c>
      <c r="AP159" s="37" t="s">
        <v>192</v>
      </c>
    </row>
    <row r="160" spans="1:42" ht="108" x14ac:dyDescent="0.25">
      <c r="A160" s="28"/>
      <c r="B160" s="28"/>
      <c r="C160" s="28"/>
      <c r="D160" s="28"/>
      <c r="E160" s="35"/>
      <c r="F160" s="29"/>
      <c r="G160" s="28"/>
      <c r="H160" s="30"/>
      <c r="I160" s="40"/>
      <c r="J160" s="40"/>
      <c r="K160" s="40"/>
      <c r="L160" s="40"/>
      <c r="M160" s="40"/>
      <c r="N160" s="30"/>
      <c r="O160" s="32"/>
      <c r="P160" s="32"/>
      <c r="Q160" s="32"/>
      <c r="R160" s="32"/>
      <c r="S160" s="32"/>
      <c r="T160" s="33" t="s">
        <v>777</v>
      </c>
      <c r="U160" s="33" t="s">
        <v>152</v>
      </c>
      <c r="V160" s="252">
        <v>125</v>
      </c>
      <c r="W160" s="37"/>
      <c r="X160" s="37"/>
      <c r="Y160" s="37">
        <v>29</v>
      </c>
      <c r="Z160" s="37"/>
      <c r="AA160" s="28">
        <v>335</v>
      </c>
      <c r="AB160" s="37">
        <v>167</v>
      </c>
      <c r="AC160" s="37"/>
      <c r="AD160" s="37"/>
      <c r="AE160" s="37"/>
      <c r="AF160" s="37" t="s">
        <v>192</v>
      </c>
      <c r="AG160" s="37" t="s">
        <v>192</v>
      </c>
      <c r="AH160" s="37" t="s">
        <v>192</v>
      </c>
      <c r="AI160" s="37" t="s">
        <v>192</v>
      </c>
      <c r="AJ160" s="37" t="s">
        <v>192</v>
      </c>
      <c r="AK160" s="37" t="s">
        <v>192</v>
      </c>
      <c r="AL160" s="37" t="s">
        <v>192</v>
      </c>
      <c r="AM160" s="37" t="s">
        <v>192</v>
      </c>
      <c r="AN160" s="37" t="s">
        <v>192</v>
      </c>
      <c r="AO160" s="37" t="s">
        <v>192</v>
      </c>
      <c r="AP160" s="37" t="s">
        <v>192</v>
      </c>
    </row>
    <row r="161" spans="1:42" ht="84" x14ac:dyDescent="0.25">
      <c r="A161" s="28"/>
      <c r="B161" s="28"/>
      <c r="C161" s="28"/>
      <c r="D161" s="28"/>
      <c r="E161" s="35"/>
      <c r="F161" s="29"/>
      <c r="G161" s="28"/>
      <c r="H161" s="30"/>
      <c r="I161" s="40"/>
      <c r="J161" s="40"/>
      <c r="K161" s="40"/>
      <c r="L161" s="40"/>
      <c r="M161" s="40"/>
      <c r="N161" s="30"/>
      <c r="O161" s="32"/>
      <c r="P161" s="32"/>
      <c r="Q161" s="32"/>
      <c r="R161" s="32"/>
      <c r="S161" s="32"/>
      <c r="T161" s="108" t="s">
        <v>778</v>
      </c>
      <c r="U161" s="33" t="s">
        <v>152</v>
      </c>
      <c r="V161" s="252">
        <v>125</v>
      </c>
      <c r="W161" s="37"/>
      <c r="X161" s="37"/>
      <c r="Y161" s="37">
        <v>29</v>
      </c>
      <c r="Z161" s="37"/>
      <c r="AA161" s="28">
        <v>335</v>
      </c>
      <c r="AB161" s="37">
        <v>167</v>
      </c>
      <c r="AC161" s="37"/>
      <c r="AD161" s="37"/>
      <c r="AE161" s="37"/>
      <c r="AF161" s="37" t="s">
        <v>192</v>
      </c>
      <c r="AG161" s="37" t="s">
        <v>192</v>
      </c>
      <c r="AH161" s="37" t="s">
        <v>192</v>
      </c>
      <c r="AI161" s="37" t="s">
        <v>192</v>
      </c>
      <c r="AJ161" s="37" t="s">
        <v>192</v>
      </c>
      <c r="AK161" s="37" t="s">
        <v>192</v>
      </c>
      <c r="AL161" s="37" t="s">
        <v>192</v>
      </c>
      <c r="AM161" s="37" t="s">
        <v>192</v>
      </c>
      <c r="AN161" s="37" t="s">
        <v>192</v>
      </c>
      <c r="AO161" s="37" t="s">
        <v>192</v>
      </c>
      <c r="AP161" s="37" t="s">
        <v>192</v>
      </c>
    </row>
    <row r="162" spans="1:42" ht="94.5" x14ac:dyDescent="0.25">
      <c r="A162" s="28" t="s">
        <v>483</v>
      </c>
      <c r="B162" s="28" t="s">
        <v>550</v>
      </c>
      <c r="C162" s="28" t="s">
        <v>551</v>
      </c>
      <c r="D162" s="28">
        <v>241120600</v>
      </c>
      <c r="E162" s="35">
        <v>12264001</v>
      </c>
      <c r="F162" s="105" t="s">
        <v>756</v>
      </c>
      <c r="G162" s="28" t="s">
        <v>779</v>
      </c>
      <c r="H162" s="30">
        <v>608000000</v>
      </c>
      <c r="I162" s="40">
        <v>751037900</v>
      </c>
      <c r="J162" s="40"/>
      <c r="K162" s="40"/>
      <c r="L162" s="40"/>
      <c r="M162" s="40"/>
      <c r="N162" s="30"/>
      <c r="O162" s="32"/>
      <c r="P162" s="32"/>
      <c r="Q162" s="32">
        <v>486400000</v>
      </c>
      <c r="R162" s="32"/>
      <c r="S162" s="32"/>
      <c r="T162" s="108" t="s">
        <v>780</v>
      </c>
      <c r="U162" s="33" t="s">
        <v>152</v>
      </c>
      <c r="V162" s="252">
        <v>125</v>
      </c>
      <c r="W162" s="37"/>
      <c r="X162" s="37"/>
      <c r="Y162" s="37">
        <v>60</v>
      </c>
      <c r="Z162" s="37"/>
      <c r="AA162" s="28">
        <v>335</v>
      </c>
      <c r="AB162" s="37">
        <v>167</v>
      </c>
      <c r="AC162" s="37"/>
      <c r="AD162" s="37"/>
      <c r="AE162" s="37"/>
      <c r="AF162" s="37" t="s">
        <v>192</v>
      </c>
      <c r="AG162" s="37" t="s">
        <v>192</v>
      </c>
      <c r="AH162" s="37" t="s">
        <v>192</v>
      </c>
      <c r="AI162" s="37" t="s">
        <v>192</v>
      </c>
      <c r="AJ162" s="37" t="s">
        <v>192</v>
      </c>
      <c r="AK162" s="37" t="s">
        <v>192</v>
      </c>
      <c r="AL162" s="37" t="s">
        <v>192</v>
      </c>
      <c r="AM162" s="37" t="s">
        <v>192</v>
      </c>
      <c r="AN162" s="37" t="s">
        <v>192</v>
      </c>
      <c r="AO162" s="37" t="s">
        <v>192</v>
      </c>
      <c r="AP162" s="37" t="s">
        <v>192</v>
      </c>
    </row>
    <row r="163" spans="1:42" ht="315" x14ac:dyDescent="0.25">
      <c r="A163" s="28" t="s">
        <v>483</v>
      </c>
      <c r="B163" s="28" t="s">
        <v>550</v>
      </c>
      <c r="C163" s="28" t="s">
        <v>551</v>
      </c>
      <c r="D163" s="28">
        <v>241120600</v>
      </c>
      <c r="E163" s="35">
        <v>12264003</v>
      </c>
      <c r="F163" s="29" t="s">
        <v>756</v>
      </c>
      <c r="G163" s="109" t="s">
        <v>779</v>
      </c>
      <c r="H163" s="30">
        <v>394000000</v>
      </c>
      <c r="I163" s="40">
        <v>470959018</v>
      </c>
      <c r="J163" s="40"/>
      <c r="K163" s="40">
        <v>375009200</v>
      </c>
      <c r="L163" s="40"/>
      <c r="M163" s="40"/>
      <c r="N163" s="30"/>
      <c r="O163" s="32"/>
      <c r="P163" s="32"/>
      <c r="Q163" s="32"/>
      <c r="R163" s="32"/>
      <c r="S163" s="32"/>
      <c r="T163" s="253" t="s">
        <v>781</v>
      </c>
      <c r="U163" s="33" t="s">
        <v>152</v>
      </c>
      <c r="V163" s="252">
        <v>125</v>
      </c>
      <c r="W163" s="37"/>
      <c r="X163" s="37"/>
      <c r="Y163" s="37">
        <v>60</v>
      </c>
      <c r="Z163" s="37"/>
      <c r="AA163" s="28">
        <v>335</v>
      </c>
      <c r="AB163" s="37">
        <v>167</v>
      </c>
      <c r="AC163" s="37"/>
      <c r="AD163" s="37"/>
      <c r="AE163" s="37"/>
      <c r="AF163" s="37" t="s">
        <v>192</v>
      </c>
      <c r="AG163" s="37" t="s">
        <v>192</v>
      </c>
      <c r="AH163" s="37" t="s">
        <v>192</v>
      </c>
      <c r="AI163" s="37" t="s">
        <v>192</v>
      </c>
      <c r="AJ163" s="37" t="s">
        <v>192</v>
      </c>
      <c r="AK163" s="37" t="s">
        <v>192</v>
      </c>
      <c r="AL163" s="37" t="s">
        <v>192</v>
      </c>
      <c r="AM163" s="37" t="s">
        <v>192</v>
      </c>
      <c r="AN163" s="37" t="s">
        <v>192</v>
      </c>
      <c r="AO163" s="37" t="s">
        <v>192</v>
      </c>
      <c r="AP163" s="37" t="s">
        <v>192</v>
      </c>
    </row>
    <row r="164" spans="1:42" ht="120" x14ac:dyDescent="0.25">
      <c r="A164" s="28" t="s">
        <v>483</v>
      </c>
      <c r="B164" s="28" t="s">
        <v>550</v>
      </c>
      <c r="C164" s="28" t="s">
        <v>551</v>
      </c>
      <c r="D164" s="28">
        <v>241120600</v>
      </c>
      <c r="E164" s="35">
        <v>12264004</v>
      </c>
      <c r="F164" s="29" t="s">
        <v>756</v>
      </c>
      <c r="G164" s="28" t="s">
        <v>779</v>
      </c>
      <c r="H164" s="30">
        <v>110000000</v>
      </c>
      <c r="I164" s="40">
        <v>110000000</v>
      </c>
      <c r="J164" s="40"/>
      <c r="K164" s="40"/>
      <c r="L164" s="40"/>
      <c r="M164" s="40"/>
      <c r="N164" s="30"/>
      <c r="O164" s="32"/>
      <c r="P164" s="32"/>
      <c r="Q164" s="32">
        <v>0</v>
      </c>
      <c r="R164" s="32"/>
      <c r="S164" s="32"/>
      <c r="T164" s="33" t="s">
        <v>782</v>
      </c>
      <c r="U164" s="33" t="s">
        <v>152</v>
      </c>
      <c r="V164" s="252">
        <v>125</v>
      </c>
      <c r="W164" s="37"/>
      <c r="X164" s="37"/>
      <c r="Y164" s="37">
        <v>60</v>
      </c>
      <c r="Z164" s="37"/>
      <c r="AA164" s="28">
        <v>335</v>
      </c>
      <c r="AB164" s="37">
        <v>167</v>
      </c>
      <c r="AC164" s="37"/>
      <c r="AD164" s="37" t="s">
        <v>759</v>
      </c>
      <c r="AE164" s="37"/>
      <c r="AF164" s="37" t="s">
        <v>192</v>
      </c>
      <c r="AG164" s="37" t="s">
        <v>192</v>
      </c>
      <c r="AH164" s="37" t="s">
        <v>192</v>
      </c>
      <c r="AI164" s="37" t="s">
        <v>192</v>
      </c>
      <c r="AJ164" s="37" t="s">
        <v>192</v>
      </c>
      <c r="AK164" s="37" t="s">
        <v>192</v>
      </c>
      <c r="AL164" s="37" t="s">
        <v>192</v>
      </c>
      <c r="AM164" s="37" t="s">
        <v>192</v>
      </c>
      <c r="AN164" s="37" t="s">
        <v>192</v>
      </c>
      <c r="AO164" s="37" t="s">
        <v>192</v>
      </c>
      <c r="AP164" s="37" t="s">
        <v>192</v>
      </c>
    </row>
    <row r="165" spans="1:42" ht="120" x14ac:dyDescent="0.25">
      <c r="A165" s="28" t="s">
        <v>483</v>
      </c>
      <c r="B165" s="28" t="s">
        <v>550</v>
      </c>
      <c r="C165" s="28" t="s">
        <v>551</v>
      </c>
      <c r="D165" s="28">
        <v>241120600</v>
      </c>
      <c r="E165" s="35">
        <v>12264005</v>
      </c>
      <c r="F165" s="29" t="s">
        <v>756</v>
      </c>
      <c r="G165" s="28" t="s">
        <v>779</v>
      </c>
      <c r="H165" s="30">
        <v>1100000000</v>
      </c>
      <c r="I165" s="40">
        <v>1150000000</v>
      </c>
      <c r="J165" s="40"/>
      <c r="K165" s="40"/>
      <c r="L165" s="40"/>
      <c r="M165" s="40"/>
      <c r="N165" s="30"/>
      <c r="O165" s="32"/>
      <c r="P165" s="32"/>
      <c r="Q165" s="32">
        <v>1100000000</v>
      </c>
      <c r="R165" s="32"/>
      <c r="S165" s="32"/>
      <c r="T165" s="33" t="s">
        <v>765</v>
      </c>
      <c r="U165" s="33" t="s">
        <v>152</v>
      </c>
      <c r="V165" s="252">
        <v>125</v>
      </c>
      <c r="W165" s="37"/>
      <c r="X165" s="37"/>
      <c r="Y165" s="37">
        <v>60</v>
      </c>
      <c r="Z165" s="37"/>
      <c r="AA165" s="28">
        <v>335</v>
      </c>
      <c r="AB165" s="37">
        <v>167</v>
      </c>
      <c r="AC165" s="37"/>
      <c r="AD165" s="37" t="s">
        <v>759</v>
      </c>
      <c r="AE165" s="37"/>
      <c r="AF165" s="37" t="s">
        <v>192</v>
      </c>
      <c r="AG165" s="37" t="s">
        <v>192</v>
      </c>
      <c r="AH165" s="37" t="s">
        <v>192</v>
      </c>
      <c r="AI165" s="37" t="s">
        <v>192</v>
      </c>
      <c r="AJ165" s="37" t="s">
        <v>192</v>
      </c>
      <c r="AK165" s="37" t="s">
        <v>192</v>
      </c>
      <c r="AL165" s="37" t="s">
        <v>192</v>
      </c>
      <c r="AM165" s="37" t="s">
        <v>192</v>
      </c>
      <c r="AN165" s="37" t="s">
        <v>192</v>
      </c>
      <c r="AO165" s="37" t="s">
        <v>192</v>
      </c>
      <c r="AP165" s="37" t="s">
        <v>192</v>
      </c>
    </row>
    <row r="166" spans="1:42" ht="108" x14ac:dyDescent="0.25">
      <c r="A166" s="28" t="s">
        <v>483</v>
      </c>
      <c r="B166" s="28" t="s">
        <v>550</v>
      </c>
      <c r="C166" s="28" t="s">
        <v>551</v>
      </c>
      <c r="D166" s="28">
        <v>241120600</v>
      </c>
      <c r="E166" s="35">
        <v>12264006</v>
      </c>
      <c r="F166" s="29" t="s">
        <v>756</v>
      </c>
      <c r="G166" s="28" t="s">
        <v>779</v>
      </c>
      <c r="H166" s="30"/>
      <c r="I166" s="40">
        <v>9905000</v>
      </c>
      <c r="J166" s="40"/>
      <c r="K166" s="40"/>
      <c r="L166" s="40"/>
      <c r="M166" s="40"/>
      <c r="N166" s="30"/>
      <c r="O166" s="32"/>
      <c r="P166" s="32"/>
      <c r="Q166" s="32">
        <v>0</v>
      </c>
      <c r="R166" s="32"/>
      <c r="S166" s="32"/>
      <c r="T166" s="33" t="s">
        <v>783</v>
      </c>
      <c r="U166" s="33" t="s">
        <v>152</v>
      </c>
      <c r="V166" s="252">
        <v>125</v>
      </c>
      <c r="W166" s="37"/>
      <c r="X166" s="37"/>
      <c r="Y166" s="37">
        <v>43</v>
      </c>
      <c r="Z166" s="37"/>
      <c r="AA166" s="28">
        <v>335</v>
      </c>
      <c r="AB166" s="37">
        <v>167</v>
      </c>
      <c r="AC166" s="37"/>
      <c r="AD166" s="37"/>
      <c r="AE166" s="37"/>
      <c r="AF166" s="37" t="s">
        <v>192</v>
      </c>
      <c r="AG166" s="37" t="s">
        <v>192</v>
      </c>
      <c r="AH166" s="37" t="s">
        <v>192</v>
      </c>
      <c r="AI166" s="37" t="s">
        <v>192</v>
      </c>
      <c r="AJ166" s="37" t="s">
        <v>192</v>
      </c>
      <c r="AK166" s="37" t="s">
        <v>192</v>
      </c>
      <c r="AL166" s="37" t="s">
        <v>192</v>
      </c>
      <c r="AM166" s="37" t="s">
        <v>192</v>
      </c>
      <c r="AN166" s="37" t="s">
        <v>192</v>
      </c>
      <c r="AO166" s="37" t="s">
        <v>192</v>
      </c>
      <c r="AP166" s="37" t="s">
        <v>192</v>
      </c>
    </row>
    <row r="167" spans="1:42" ht="84" x14ac:dyDescent="0.25">
      <c r="A167" s="28" t="s">
        <v>483</v>
      </c>
      <c r="B167" s="28" t="s">
        <v>550</v>
      </c>
      <c r="C167" s="28" t="s">
        <v>551</v>
      </c>
      <c r="D167" s="28">
        <v>241120600</v>
      </c>
      <c r="E167" s="35">
        <v>12264090</v>
      </c>
      <c r="F167" s="29" t="s">
        <v>756</v>
      </c>
      <c r="G167" s="28" t="s">
        <v>779</v>
      </c>
      <c r="H167" s="30">
        <v>211388000</v>
      </c>
      <c r="I167" s="40">
        <v>304326000</v>
      </c>
      <c r="J167" s="40"/>
      <c r="K167" s="40"/>
      <c r="L167" s="40"/>
      <c r="M167" s="40"/>
      <c r="N167" s="30">
        <f t="shared" si="3"/>
        <v>211388000</v>
      </c>
      <c r="O167" s="32">
        <f t="shared" si="3"/>
        <v>304326000</v>
      </c>
      <c r="P167" s="32">
        <f t="shared" si="3"/>
        <v>0</v>
      </c>
      <c r="Q167" s="32">
        <v>106829973</v>
      </c>
      <c r="R167" s="32"/>
      <c r="S167" s="32">
        <f t="shared" si="4"/>
        <v>106829973</v>
      </c>
      <c r="T167" s="33" t="s">
        <v>755</v>
      </c>
      <c r="U167" s="33" t="s">
        <v>525</v>
      </c>
      <c r="V167" s="33">
        <v>4</v>
      </c>
      <c r="W167" s="37"/>
      <c r="X167" s="37"/>
      <c r="Y167" s="37">
        <v>4</v>
      </c>
      <c r="Z167" s="37"/>
      <c r="AA167" s="28">
        <v>365</v>
      </c>
      <c r="AB167" s="37">
        <v>167</v>
      </c>
      <c r="AC167" s="37"/>
      <c r="AD167" s="37"/>
      <c r="AE167" s="37" t="s">
        <v>192</v>
      </c>
      <c r="AF167" s="37" t="s">
        <v>192</v>
      </c>
      <c r="AG167" s="37" t="s">
        <v>192</v>
      </c>
      <c r="AH167" s="37" t="s">
        <v>192</v>
      </c>
      <c r="AI167" s="37" t="s">
        <v>192</v>
      </c>
      <c r="AJ167" s="37" t="s">
        <v>192</v>
      </c>
      <c r="AK167" s="37" t="s">
        <v>192</v>
      </c>
      <c r="AL167" s="37" t="s">
        <v>192</v>
      </c>
      <c r="AM167" s="37" t="s">
        <v>192</v>
      </c>
      <c r="AN167" s="37" t="s">
        <v>192</v>
      </c>
      <c r="AO167" s="37" t="s">
        <v>192</v>
      </c>
      <c r="AP167" s="37" t="s">
        <v>192</v>
      </c>
    </row>
    <row r="168" spans="1:42" ht="84" x14ac:dyDescent="0.25">
      <c r="A168" s="28" t="s">
        <v>483</v>
      </c>
      <c r="B168" s="28" t="s">
        <v>550</v>
      </c>
      <c r="C168" s="28" t="s">
        <v>551</v>
      </c>
      <c r="D168" s="28">
        <v>241120600</v>
      </c>
      <c r="E168" s="35">
        <v>12264007</v>
      </c>
      <c r="F168" s="29" t="s">
        <v>756</v>
      </c>
      <c r="G168" s="28" t="s">
        <v>779</v>
      </c>
      <c r="H168" s="30"/>
      <c r="I168" s="254">
        <v>25498500</v>
      </c>
      <c r="J168" s="40"/>
      <c r="K168" s="40"/>
      <c r="L168" s="40"/>
      <c r="M168" s="40"/>
      <c r="N168" s="30"/>
      <c r="O168" s="32"/>
      <c r="P168" s="32"/>
      <c r="Q168" s="32"/>
      <c r="R168" s="32"/>
      <c r="S168" s="32"/>
      <c r="T168" s="33"/>
      <c r="U168" s="33"/>
      <c r="V168" s="33"/>
      <c r="W168" s="37"/>
      <c r="X168" s="37"/>
      <c r="Y168" s="37"/>
      <c r="Z168" s="37"/>
      <c r="AA168" s="28"/>
      <c r="AB168" s="37"/>
      <c r="AC168" s="37"/>
      <c r="AD168" s="37"/>
      <c r="AE168" s="37"/>
      <c r="AF168" s="37"/>
      <c r="AG168" s="37"/>
      <c r="AH168" s="37"/>
      <c r="AI168" s="37"/>
      <c r="AJ168" s="37"/>
      <c r="AK168" s="37"/>
      <c r="AL168" s="37"/>
      <c r="AM168" s="37"/>
      <c r="AN168" s="37"/>
      <c r="AO168" s="37"/>
      <c r="AP168" s="37"/>
    </row>
    <row r="169" spans="1:42" ht="96" x14ac:dyDescent="0.25">
      <c r="A169" s="28" t="s">
        <v>483</v>
      </c>
      <c r="B169" s="28" t="s">
        <v>550</v>
      </c>
      <c r="C169" s="28" t="s">
        <v>551</v>
      </c>
      <c r="D169" s="28">
        <v>241120600</v>
      </c>
      <c r="E169" s="35">
        <v>12265001</v>
      </c>
      <c r="F169" s="29" t="s">
        <v>784</v>
      </c>
      <c r="G169" s="28" t="s">
        <v>785</v>
      </c>
      <c r="H169" s="30">
        <v>400000000</v>
      </c>
      <c r="I169" s="40">
        <v>460000000</v>
      </c>
      <c r="J169" s="40"/>
      <c r="K169" s="40"/>
      <c r="L169" s="40"/>
      <c r="M169" s="40"/>
      <c r="N169" s="30">
        <f t="shared" si="3"/>
        <v>400000000</v>
      </c>
      <c r="O169" s="32">
        <f t="shared" si="3"/>
        <v>460000000</v>
      </c>
      <c r="P169" s="32">
        <f t="shared" si="3"/>
        <v>0</v>
      </c>
      <c r="Q169" s="32">
        <v>0</v>
      </c>
      <c r="R169" s="32"/>
      <c r="S169" s="32">
        <f t="shared" si="4"/>
        <v>0</v>
      </c>
      <c r="T169" s="33" t="s">
        <v>786</v>
      </c>
      <c r="U169" s="104" t="s">
        <v>522</v>
      </c>
      <c r="V169" s="104">
        <v>125</v>
      </c>
      <c r="W169" s="37"/>
      <c r="X169" s="37"/>
      <c r="Y169" s="37">
        <v>123</v>
      </c>
      <c r="Z169" s="37"/>
      <c r="AA169" s="28">
        <v>365</v>
      </c>
      <c r="AB169" s="37">
        <v>182</v>
      </c>
      <c r="AC169" s="37"/>
      <c r="AD169" s="37"/>
      <c r="AE169" s="37">
        <v>0</v>
      </c>
      <c r="AF169" s="37">
        <v>0</v>
      </c>
      <c r="AG169" s="37" t="s">
        <v>192</v>
      </c>
      <c r="AH169" s="37" t="s">
        <v>192</v>
      </c>
      <c r="AI169" s="37" t="s">
        <v>192</v>
      </c>
      <c r="AJ169" s="37" t="s">
        <v>192</v>
      </c>
      <c r="AK169" s="37" t="s">
        <v>192</v>
      </c>
      <c r="AL169" s="37" t="s">
        <v>192</v>
      </c>
      <c r="AM169" s="37" t="s">
        <v>192</v>
      </c>
      <c r="AN169" s="37" t="s">
        <v>192</v>
      </c>
      <c r="AO169" s="37" t="s">
        <v>192</v>
      </c>
      <c r="AP169" s="37" t="s">
        <v>192</v>
      </c>
    </row>
    <row r="170" spans="1:42" ht="84" x14ac:dyDescent="0.25">
      <c r="A170" s="28">
        <v>0</v>
      </c>
      <c r="B170" s="28">
        <v>0</v>
      </c>
      <c r="C170" s="28">
        <v>0</v>
      </c>
      <c r="D170" s="28">
        <v>0</v>
      </c>
      <c r="E170" s="35">
        <v>0</v>
      </c>
      <c r="F170" s="29">
        <v>0</v>
      </c>
      <c r="G170" s="28">
        <v>0</v>
      </c>
      <c r="H170" s="30">
        <v>0</v>
      </c>
      <c r="I170" s="40"/>
      <c r="J170" s="40"/>
      <c r="K170" s="40"/>
      <c r="L170" s="40"/>
      <c r="M170" s="40"/>
      <c r="N170" s="30">
        <f t="shared" si="3"/>
        <v>0</v>
      </c>
      <c r="O170" s="32">
        <f t="shared" si="3"/>
        <v>0</v>
      </c>
      <c r="P170" s="32">
        <f t="shared" si="3"/>
        <v>0</v>
      </c>
      <c r="Q170" s="32"/>
      <c r="R170" s="32"/>
      <c r="S170" s="32">
        <f t="shared" si="4"/>
        <v>0</v>
      </c>
      <c r="T170" s="33" t="s">
        <v>787</v>
      </c>
      <c r="U170" s="104" t="s">
        <v>522</v>
      </c>
      <c r="V170" s="104">
        <v>31</v>
      </c>
      <c r="W170" s="37"/>
      <c r="X170" s="37"/>
      <c r="Y170" s="37"/>
      <c r="Z170" s="37"/>
      <c r="AA170" s="28">
        <v>305</v>
      </c>
      <c r="AB170" s="37">
        <v>152</v>
      </c>
      <c r="AC170" s="37"/>
      <c r="AD170" s="37"/>
      <c r="AE170" s="37">
        <v>0</v>
      </c>
      <c r="AF170" s="37">
        <v>0</v>
      </c>
      <c r="AG170" s="37" t="s">
        <v>192</v>
      </c>
      <c r="AH170" s="37" t="s">
        <v>192</v>
      </c>
      <c r="AI170" s="37" t="s">
        <v>192</v>
      </c>
      <c r="AJ170" s="37" t="s">
        <v>192</v>
      </c>
      <c r="AK170" s="37" t="s">
        <v>192</v>
      </c>
      <c r="AL170" s="37" t="s">
        <v>192</v>
      </c>
      <c r="AM170" s="37" t="s">
        <v>192</v>
      </c>
      <c r="AN170" s="37" t="s">
        <v>192</v>
      </c>
      <c r="AO170" s="37" t="s">
        <v>192</v>
      </c>
      <c r="AP170" s="37" t="s">
        <v>192</v>
      </c>
    </row>
    <row r="171" spans="1:42" ht="72" x14ac:dyDescent="0.25">
      <c r="A171" s="28">
        <v>0</v>
      </c>
      <c r="B171" s="28">
        <v>0</v>
      </c>
      <c r="C171" s="28">
        <v>0</v>
      </c>
      <c r="D171" s="28">
        <v>0</v>
      </c>
      <c r="E171" s="35">
        <v>0</v>
      </c>
      <c r="F171" s="29">
        <v>0</v>
      </c>
      <c r="G171" s="28">
        <v>0</v>
      </c>
      <c r="H171" s="30">
        <v>0</v>
      </c>
      <c r="I171" s="40"/>
      <c r="J171" s="40"/>
      <c r="K171" s="40"/>
      <c r="L171" s="40"/>
      <c r="M171" s="40"/>
      <c r="N171" s="30">
        <f t="shared" si="3"/>
        <v>0</v>
      </c>
      <c r="O171" s="32">
        <f t="shared" si="3"/>
        <v>0</v>
      </c>
      <c r="P171" s="32">
        <f t="shared" si="3"/>
        <v>0</v>
      </c>
      <c r="Q171" s="32"/>
      <c r="R171" s="32"/>
      <c r="S171" s="32">
        <f t="shared" si="4"/>
        <v>0</v>
      </c>
      <c r="T171" s="33" t="s">
        <v>788</v>
      </c>
      <c r="U171" s="104" t="s">
        <v>209</v>
      </c>
      <c r="V171" s="104">
        <v>1</v>
      </c>
      <c r="W171" s="37"/>
      <c r="X171" s="37"/>
      <c r="Y171" s="37"/>
      <c r="Z171" s="37"/>
      <c r="AA171" s="28">
        <v>305</v>
      </c>
      <c r="AB171" s="37">
        <v>152</v>
      </c>
      <c r="AC171" s="37"/>
      <c r="AD171" s="37"/>
      <c r="AE171" s="37">
        <v>0</v>
      </c>
      <c r="AF171" s="37">
        <v>0</v>
      </c>
      <c r="AG171" s="37" t="s">
        <v>192</v>
      </c>
      <c r="AH171" s="37" t="s">
        <v>192</v>
      </c>
      <c r="AI171" s="37" t="s">
        <v>192</v>
      </c>
      <c r="AJ171" s="37" t="s">
        <v>192</v>
      </c>
      <c r="AK171" s="37" t="s">
        <v>192</v>
      </c>
      <c r="AL171" s="37" t="s">
        <v>192</v>
      </c>
      <c r="AM171" s="37" t="s">
        <v>192</v>
      </c>
      <c r="AN171" s="37" t="s">
        <v>192</v>
      </c>
      <c r="AO171" s="37" t="s">
        <v>192</v>
      </c>
      <c r="AP171" s="37" t="s">
        <v>192</v>
      </c>
    </row>
    <row r="172" spans="1:42" ht="108" x14ac:dyDescent="0.25">
      <c r="A172" s="28"/>
      <c r="B172" s="28"/>
      <c r="C172" s="28"/>
      <c r="D172" s="28"/>
      <c r="E172" s="35"/>
      <c r="F172" s="29"/>
      <c r="G172" s="28"/>
      <c r="H172" s="30"/>
      <c r="I172" s="40"/>
      <c r="J172" s="40"/>
      <c r="K172" s="40"/>
      <c r="L172" s="40"/>
      <c r="M172" s="40"/>
      <c r="N172" s="30"/>
      <c r="O172" s="32"/>
      <c r="P172" s="32"/>
      <c r="Q172" s="32"/>
      <c r="R172" s="32"/>
      <c r="S172" s="32"/>
      <c r="T172" s="33" t="s">
        <v>789</v>
      </c>
      <c r="U172" s="33" t="s">
        <v>209</v>
      </c>
      <c r="V172" s="104">
        <v>31</v>
      </c>
      <c r="W172" s="37"/>
      <c r="X172" s="37"/>
      <c r="Y172" s="37">
        <v>0</v>
      </c>
      <c r="Z172" s="37"/>
      <c r="AA172" s="28"/>
      <c r="AB172" s="37"/>
      <c r="AC172" s="37"/>
      <c r="AD172" s="37"/>
      <c r="AE172" s="37"/>
      <c r="AF172" s="37"/>
      <c r="AG172" s="37"/>
      <c r="AH172" s="37"/>
      <c r="AI172" s="37"/>
      <c r="AJ172" s="37"/>
      <c r="AK172" s="37"/>
      <c r="AL172" s="37"/>
      <c r="AM172" s="37"/>
      <c r="AN172" s="37"/>
      <c r="AO172" s="37"/>
      <c r="AP172" s="37"/>
    </row>
    <row r="173" spans="1:42" ht="84" x14ac:dyDescent="0.25">
      <c r="A173" s="28"/>
      <c r="B173" s="28"/>
      <c r="C173" s="28"/>
      <c r="D173" s="28"/>
      <c r="E173" s="35"/>
      <c r="F173" s="29"/>
      <c r="G173" s="28"/>
      <c r="H173" s="30"/>
      <c r="I173" s="40"/>
      <c r="J173" s="40"/>
      <c r="K173" s="40"/>
      <c r="L173" s="40"/>
      <c r="M173" s="40"/>
      <c r="N173" s="30"/>
      <c r="O173" s="32"/>
      <c r="P173" s="32"/>
      <c r="Q173" s="32"/>
      <c r="R173" s="32"/>
      <c r="S173" s="32"/>
      <c r="T173" s="33" t="s">
        <v>790</v>
      </c>
      <c r="U173" s="33" t="s">
        <v>209</v>
      </c>
      <c r="V173" s="104">
        <v>1</v>
      </c>
      <c r="W173" s="37"/>
      <c r="X173" s="37"/>
      <c r="Y173" s="37">
        <v>1</v>
      </c>
      <c r="Z173" s="37"/>
      <c r="AA173" s="28">
        <v>365</v>
      </c>
      <c r="AB173" s="37">
        <v>182</v>
      </c>
      <c r="AC173" s="37"/>
      <c r="AD173" s="37"/>
      <c r="AE173" s="37"/>
      <c r="AF173" s="37"/>
      <c r="AG173" s="37" t="s">
        <v>192</v>
      </c>
      <c r="AH173" s="37" t="s">
        <v>192</v>
      </c>
      <c r="AI173" s="37" t="s">
        <v>192</v>
      </c>
      <c r="AJ173" s="37" t="s">
        <v>192</v>
      </c>
      <c r="AK173" s="37" t="s">
        <v>192</v>
      </c>
      <c r="AL173" s="37" t="s">
        <v>192</v>
      </c>
      <c r="AM173" s="37" t="s">
        <v>192</v>
      </c>
      <c r="AN173" s="37" t="s">
        <v>192</v>
      </c>
      <c r="AO173" s="37" t="s">
        <v>192</v>
      </c>
      <c r="AP173" s="37" t="s">
        <v>192</v>
      </c>
    </row>
    <row r="174" spans="1:42" ht="60" x14ac:dyDescent="0.25">
      <c r="A174" s="28" t="s">
        <v>483</v>
      </c>
      <c r="B174" s="28" t="s">
        <v>550</v>
      </c>
      <c r="C174" s="28" t="s">
        <v>551</v>
      </c>
      <c r="D174" s="28">
        <v>241120600</v>
      </c>
      <c r="E174" s="35">
        <v>12265090</v>
      </c>
      <c r="F174" s="29" t="s">
        <v>784</v>
      </c>
      <c r="G174" s="28" t="s">
        <v>791</v>
      </c>
      <c r="H174" s="30">
        <v>102585000</v>
      </c>
      <c r="I174" s="40">
        <v>102585000</v>
      </c>
      <c r="J174" s="40"/>
      <c r="K174" s="40"/>
      <c r="L174" s="40"/>
      <c r="M174" s="40"/>
      <c r="N174" s="30">
        <f t="shared" si="3"/>
        <v>102585000</v>
      </c>
      <c r="O174" s="40">
        <v>102585000</v>
      </c>
      <c r="P174" s="32">
        <f t="shared" si="3"/>
        <v>0</v>
      </c>
      <c r="Q174" s="32">
        <v>27685610</v>
      </c>
      <c r="R174" s="32"/>
      <c r="S174" s="32">
        <f t="shared" si="4"/>
        <v>27685610</v>
      </c>
      <c r="T174" s="33" t="s">
        <v>792</v>
      </c>
      <c r="U174" s="33" t="s">
        <v>209</v>
      </c>
      <c r="V174" s="104">
        <v>1</v>
      </c>
      <c r="W174" s="37"/>
      <c r="X174" s="37"/>
      <c r="Y174" s="37">
        <v>1</v>
      </c>
      <c r="Z174" s="37"/>
      <c r="AA174" s="28">
        <v>365</v>
      </c>
      <c r="AB174" s="37">
        <v>182</v>
      </c>
      <c r="AC174" s="37"/>
      <c r="AD174" s="37"/>
      <c r="AE174" s="37">
        <v>0</v>
      </c>
      <c r="AF174" s="37">
        <v>0</v>
      </c>
      <c r="AG174" s="37" t="s">
        <v>192</v>
      </c>
      <c r="AH174" s="37" t="s">
        <v>192</v>
      </c>
      <c r="AI174" s="37" t="s">
        <v>192</v>
      </c>
      <c r="AJ174" s="37" t="s">
        <v>192</v>
      </c>
      <c r="AK174" s="37" t="s">
        <v>192</v>
      </c>
      <c r="AL174" s="37" t="s">
        <v>192</v>
      </c>
      <c r="AM174" s="37" t="s">
        <v>192</v>
      </c>
      <c r="AN174" s="37" t="s">
        <v>192</v>
      </c>
      <c r="AO174" s="37" t="s">
        <v>192</v>
      </c>
      <c r="AP174" s="37" t="s">
        <v>192</v>
      </c>
    </row>
    <row r="175" spans="1:42" ht="36" x14ac:dyDescent="0.25">
      <c r="A175" s="28">
        <v>0</v>
      </c>
      <c r="B175" s="28">
        <v>0</v>
      </c>
      <c r="C175" s="28">
        <v>0</v>
      </c>
      <c r="D175" s="28">
        <v>0</v>
      </c>
      <c r="E175" s="35">
        <v>0</v>
      </c>
      <c r="F175" s="29">
        <v>0</v>
      </c>
      <c r="G175" s="28">
        <v>0</v>
      </c>
      <c r="H175" s="30">
        <v>0</v>
      </c>
      <c r="I175" s="40"/>
      <c r="J175" s="40"/>
      <c r="K175" s="40"/>
      <c r="L175" s="40"/>
      <c r="M175" s="40"/>
      <c r="N175" s="30">
        <f t="shared" si="3"/>
        <v>0</v>
      </c>
      <c r="O175" s="32">
        <f t="shared" si="3"/>
        <v>0</v>
      </c>
      <c r="P175" s="32">
        <f t="shared" si="3"/>
        <v>0</v>
      </c>
      <c r="Q175" s="32"/>
      <c r="R175" s="32"/>
      <c r="S175" s="32">
        <f t="shared" si="4"/>
        <v>0</v>
      </c>
      <c r="T175" s="33" t="s">
        <v>793</v>
      </c>
      <c r="U175" s="33" t="s">
        <v>209</v>
      </c>
      <c r="V175" s="104">
        <v>1</v>
      </c>
      <c r="W175" s="37"/>
      <c r="X175" s="37"/>
      <c r="Y175" s="37"/>
      <c r="Z175" s="37"/>
      <c r="AA175" s="28">
        <v>305</v>
      </c>
      <c r="AB175" s="37">
        <v>152</v>
      </c>
      <c r="AC175" s="37"/>
      <c r="AD175" s="37"/>
      <c r="AE175" s="37">
        <v>0</v>
      </c>
      <c r="AF175" s="37">
        <v>0</v>
      </c>
      <c r="AG175" s="37" t="s">
        <v>192</v>
      </c>
      <c r="AH175" s="37" t="s">
        <v>192</v>
      </c>
      <c r="AI175" s="37" t="s">
        <v>192</v>
      </c>
      <c r="AJ175" s="37" t="s">
        <v>192</v>
      </c>
      <c r="AK175" s="37" t="s">
        <v>192</v>
      </c>
      <c r="AL175" s="37" t="s">
        <v>192</v>
      </c>
      <c r="AM175" s="37" t="s">
        <v>192</v>
      </c>
      <c r="AN175" s="37" t="s">
        <v>192</v>
      </c>
      <c r="AO175" s="37" t="s">
        <v>192</v>
      </c>
      <c r="AP175" s="37" t="s">
        <v>192</v>
      </c>
    </row>
    <row r="176" spans="1:42" ht="108" x14ac:dyDescent="0.25">
      <c r="A176" s="28" t="s">
        <v>483</v>
      </c>
      <c r="B176" s="28" t="s">
        <v>550</v>
      </c>
      <c r="C176" s="28" t="s">
        <v>551</v>
      </c>
      <c r="D176" s="28">
        <v>241120600</v>
      </c>
      <c r="E176" s="35">
        <v>12267001</v>
      </c>
      <c r="F176" s="29" t="s">
        <v>794</v>
      </c>
      <c r="G176" s="28" t="s">
        <v>795</v>
      </c>
      <c r="H176" s="30">
        <v>900000000</v>
      </c>
      <c r="I176" s="40">
        <v>2644215500</v>
      </c>
      <c r="J176" s="40"/>
      <c r="K176" s="40"/>
      <c r="L176" s="40"/>
      <c r="M176" s="40"/>
      <c r="N176" s="30">
        <f t="shared" si="3"/>
        <v>900000000</v>
      </c>
      <c r="O176" s="32">
        <f t="shared" si="3"/>
        <v>2644215500</v>
      </c>
      <c r="P176" s="32">
        <f t="shared" si="3"/>
        <v>0</v>
      </c>
      <c r="Q176" s="32">
        <v>0</v>
      </c>
      <c r="R176" s="32"/>
      <c r="S176" s="32">
        <f t="shared" si="4"/>
        <v>0</v>
      </c>
      <c r="T176" s="33" t="s">
        <v>796</v>
      </c>
      <c r="U176" s="33" t="s">
        <v>522</v>
      </c>
      <c r="V176" s="104">
        <v>125</v>
      </c>
      <c r="W176" s="37"/>
      <c r="X176" s="37"/>
      <c r="Y176" s="37">
        <v>62</v>
      </c>
      <c r="Z176" s="37"/>
      <c r="AA176" s="28">
        <v>335</v>
      </c>
      <c r="AB176" s="37">
        <v>167</v>
      </c>
      <c r="AC176" s="37"/>
      <c r="AD176" s="37" t="s">
        <v>797</v>
      </c>
      <c r="AE176" s="37">
        <v>0</v>
      </c>
      <c r="AF176" s="37" t="s">
        <v>192</v>
      </c>
      <c r="AG176" s="37" t="s">
        <v>192</v>
      </c>
      <c r="AH176" s="37" t="s">
        <v>192</v>
      </c>
      <c r="AI176" s="37" t="s">
        <v>192</v>
      </c>
      <c r="AJ176" s="37" t="s">
        <v>192</v>
      </c>
      <c r="AK176" s="37" t="s">
        <v>192</v>
      </c>
      <c r="AL176" s="37" t="s">
        <v>192</v>
      </c>
      <c r="AM176" s="37" t="s">
        <v>192</v>
      </c>
      <c r="AN176" s="37" t="s">
        <v>192</v>
      </c>
      <c r="AO176" s="37" t="s">
        <v>192</v>
      </c>
      <c r="AP176" s="37" t="s">
        <v>192</v>
      </c>
    </row>
    <row r="177" spans="1:42" ht="48" x14ac:dyDescent="0.25">
      <c r="A177" s="28"/>
      <c r="B177" s="28"/>
      <c r="C177" s="28"/>
      <c r="D177" s="28"/>
      <c r="E177" s="35"/>
      <c r="F177" s="29"/>
      <c r="G177" s="28"/>
      <c r="H177" s="30"/>
      <c r="I177" s="40"/>
      <c r="J177" s="40"/>
      <c r="K177" s="40"/>
      <c r="L177" s="40"/>
      <c r="M177" s="40"/>
      <c r="N177" s="30"/>
      <c r="O177" s="32"/>
      <c r="P177" s="32"/>
      <c r="Q177" s="32"/>
      <c r="R177" s="32"/>
      <c r="S177" s="32"/>
      <c r="T177" s="33" t="s">
        <v>798</v>
      </c>
      <c r="U177" s="33" t="s">
        <v>522</v>
      </c>
      <c r="V177" s="104">
        <v>125</v>
      </c>
      <c r="W177" s="37"/>
      <c r="X177" s="37"/>
      <c r="Y177" s="37">
        <v>36</v>
      </c>
      <c r="Z177" s="37"/>
      <c r="AA177" s="28">
        <v>335</v>
      </c>
      <c r="AB177" s="37">
        <v>167</v>
      </c>
      <c r="AC177" s="37"/>
      <c r="AD177" s="37"/>
      <c r="AE177" s="37"/>
      <c r="AF177" s="37" t="s">
        <v>192</v>
      </c>
      <c r="AG177" s="37" t="s">
        <v>192</v>
      </c>
      <c r="AH177" s="37" t="s">
        <v>192</v>
      </c>
      <c r="AI177" s="37" t="s">
        <v>192</v>
      </c>
      <c r="AJ177" s="37" t="s">
        <v>192</v>
      </c>
      <c r="AK177" s="37" t="s">
        <v>192</v>
      </c>
      <c r="AL177" s="37" t="s">
        <v>192</v>
      </c>
      <c r="AM177" s="37" t="s">
        <v>192</v>
      </c>
      <c r="AN177" s="37" t="s">
        <v>192</v>
      </c>
      <c r="AO177" s="37" t="s">
        <v>192</v>
      </c>
      <c r="AP177" s="37" t="s">
        <v>192</v>
      </c>
    </row>
    <row r="178" spans="1:42" ht="60" x14ac:dyDescent="0.25">
      <c r="A178" s="28"/>
      <c r="B178" s="28"/>
      <c r="C178" s="28"/>
      <c r="D178" s="28"/>
      <c r="E178" s="35"/>
      <c r="F178" s="29"/>
      <c r="G178" s="28"/>
      <c r="H178" s="30"/>
      <c r="I178" s="40"/>
      <c r="J178" s="40"/>
      <c r="K178" s="40"/>
      <c r="L178" s="40"/>
      <c r="M178" s="40"/>
      <c r="N178" s="30"/>
      <c r="O178" s="32"/>
      <c r="P178" s="32"/>
      <c r="Q178" s="32"/>
      <c r="R178" s="32"/>
      <c r="S178" s="32"/>
      <c r="T178" s="33" t="s">
        <v>799</v>
      </c>
      <c r="U178" s="33" t="s">
        <v>522</v>
      </c>
      <c r="V178" s="104">
        <v>50</v>
      </c>
      <c r="W178" s="37"/>
      <c r="X178" s="37"/>
      <c r="Y178" s="37">
        <v>10</v>
      </c>
      <c r="Z178" s="37"/>
      <c r="AA178" s="28">
        <v>335</v>
      </c>
      <c r="AB178" s="37">
        <v>167</v>
      </c>
      <c r="AC178" s="37"/>
      <c r="AD178" s="37"/>
      <c r="AE178" s="37"/>
      <c r="AF178" s="37" t="s">
        <v>192</v>
      </c>
      <c r="AG178" s="37" t="s">
        <v>192</v>
      </c>
      <c r="AH178" s="37" t="s">
        <v>192</v>
      </c>
      <c r="AI178" s="37" t="s">
        <v>192</v>
      </c>
      <c r="AJ178" s="37" t="s">
        <v>192</v>
      </c>
      <c r="AK178" s="37" t="s">
        <v>192</v>
      </c>
      <c r="AL178" s="37" t="s">
        <v>192</v>
      </c>
      <c r="AM178" s="37" t="s">
        <v>192</v>
      </c>
      <c r="AN178" s="37" t="s">
        <v>192</v>
      </c>
      <c r="AO178" s="37" t="s">
        <v>192</v>
      </c>
      <c r="AP178" s="37" t="s">
        <v>192</v>
      </c>
    </row>
    <row r="179" spans="1:42" ht="48" x14ac:dyDescent="0.25">
      <c r="A179" s="28"/>
      <c r="B179" s="28"/>
      <c r="C179" s="28"/>
      <c r="D179" s="28"/>
      <c r="E179" s="35"/>
      <c r="F179" s="29"/>
      <c r="G179" s="28"/>
      <c r="H179" s="30"/>
      <c r="I179" s="40"/>
      <c r="J179" s="40"/>
      <c r="K179" s="40"/>
      <c r="L179" s="40"/>
      <c r="M179" s="40"/>
      <c r="N179" s="30"/>
      <c r="O179" s="32"/>
      <c r="P179" s="32"/>
      <c r="Q179" s="32"/>
      <c r="R179" s="32"/>
      <c r="S179" s="32"/>
      <c r="T179" s="33" t="s">
        <v>800</v>
      </c>
      <c r="U179" s="33" t="s">
        <v>522</v>
      </c>
      <c r="V179" s="104">
        <v>50</v>
      </c>
      <c r="W179" s="37"/>
      <c r="X179" s="37"/>
      <c r="Y179" s="37">
        <v>0</v>
      </c>
      <c r="Z179" s="37"/>
      <c r="AA179" s="28">
        <v>335</v>
      </c>
      <c r="AB179" s="37">
        <v>167</v>
      </c>
      <c r="AC179" s="37"/>
      <c r="AD179" s="37"/>
      <c r="AE179" s="37"/>
      <c r="AF179" s="37" t="s">
        <v>192</v>
      </c>
      <c r="AG179" s="37" t="s">
        <v>192</v>
      </c>
      <c r="AH179" s="37" t="s">
        <v>192</v>
      </c>
      <c r="AI179" s="37" t="s">
        <v>192</v>
      </c>
      <c r="AJ179" s="37" t="s">
        <v>192</v>
      </c>
      <c r="AK179" s="37" t="s">
        <v>192</v>
      </c>
      <c r="AL179" s="37" t="s">
        <v>192</v>
      </c>
      <c r="AM179" s="37" t="s">
        <v>192</v>
      </c>
      <c r="AN179" s="37" t="s">
        <v>192</v>
      </c>
      <c r="AO179" s="37" t="s">
        <v>192</v>
      </c>
      <c r="AP179" s="37" t="s">
        <v>192</v>
      </c>
    </row>
    <row r="180" spans="1:42" ht="48" x14ac:dyDescent="0.25">
      <c r="A180" s="28"/>
      <c r="B180" s="28"/>
      <c r="C180" s="28"/>
      <c r="D180" s="28"/>
      <c r="E180" s="35"/>
      <c r="F180" s="29"/>
      <c r="G180" s="28"/>
      <c r="H180" s="30"/>
      <c r="I180" s="40"/>
      <c r="J180" s="40"/>
      <c r="K180" s="40"/>
      <c r="L180" s="40"/>
      <c r="M180" s="40"/>
      <c r="N180" s="30"/>
      <c r="O180" s="32"/>
      <c r="P180" s="32"/>
      <c r="Q180" s="32"/>
      <c r="R180" s="32"/>
      <c r="S180" s="32"/>
      <c r="T180" s="33" t="s">
        <v>801</v>
      </c>
      <c r="U180" s="33" t="s">
        <v>522</v>
      </c>
      <c r="V180" s="104">
        <v>1</v>
      </c>
      <c r="W180" s="37"/>
      <c r="X180" s="37"/>
      <c r="Y180" s="37">
        <v>0</v>
      </c>
      <c r="Z180" s="37"/>
      <c r="AA180" s="28">
        <v>335</v>
      </c>
      <c r="AB180" s="37">
        <v>167</v>
      </c>
      <c r="AC180" s="37"/>
      <c r="AD180" s="37"/>
      <c r="AE180" s="37"/>
      <c r="AF180" s="37" t="s">
        <v>192</v>
      </c>
      <c r="AG180" s="37" t="s">
        <v>192</v>
      </c>
      <c r="AH180" s="37" t="s">
        <v>192</v>
      </c>
      <c r="AI180" s="37" t="s">
        <v>192</v>
      </c>
      <c r="AJ180" s="37" t="s">
        <v>192</v>
      </c>
      <c r="AK180" s="37" t="s">
        <v>192</v>
      </c>
      <c r="AL180" s="37" t="s">
        <v>192</v>
      </c>
      <c r="AM180" s="37" t="s">
        <v>192</v>
      </c>
      <c r="AN180" s="37" t="s">
        <v>192</v>
      </c>
      <c r="AO180" s="37" t="s">
        <v>192</v>
      </c>
      <c r="AP180" s="37" t="s">
        <v>192</v>
      </c>
    </row>
    <row r="181" spans="1:42" ht="72" x14ac:dyDescent="0.25">
      <c r="A181" s="28"/>
      <c r="B181" s="28"/>
      <c r="C181" s="28"/>
      <c r="D181" s="28"/>
      <c r="E181" s="35"/>
      <c r="F181" s="29"/>
      <c r="G181" s="28"/>
      <c r="H181" s="30"/>
      <c r="I181" s="40"/>
      <c r="J181" s="40"/>
      <c r="K181" s="40"/>
      <c r="L181" s="40"/>
      <c r="M181" s="40"/>
      <c r="N181" s="30"/>
      <c r="O181" s="32"/>
      <c r="P181" s="32"/>
      <c r="Q181" s="32"/>
      <c r="R181" s="32"/>
      <c r="S181" s="32"/>
      <c r="T181" s="33" t="s">
        <v>802</v>
      </c>
      <c r="U181" s="33" t="s">
        <v>522</v>
      </c>
      <c r="V181" s="104">
        <v>1</v>
      </c>
      <c r="W181" s="37"/>
      <c r="X181" s="37"/>
      <c r="Y181" s="37">
        <v>1</v>
      </c>
      <c r="Z181" s="37"/>
      <c r="AA181" s="28">
        <v>335</v>
      </c>
      <c r="AB181" s="37">
        <v>167</v>
      </c>
      <c r="AC181" s="37"/>
      <c r="AD181" s="37"/>
      <c r="AE181" s="37"/>
      <c r="AF181" s="37" t="s">
        <v>192</v>
      </c>
      <c r="AG181" s="37" t="s">
        <v>192</v>
      </c>
      <c r="AH181" s="37" t="s">
        <v>192</v>
      </c>
      <c r="AI181" s="37" t="s">
        <v>192</v>
      </c>
      <c r="AJ181" s="37" t="s">
        <v>192</v>
      </c>
      <c r="AK181" s="37" t="s">
        <v>192</v>
      </c>
      <c r="AL181" s="37" t="s">
        <v>192</v>
      </c>
      <c r="AM181" s="37" t="s">
        <v>192</v>
      </c>
      <c r="AN181" s="37" t="s">
        <v>192</v>
      </c>
      <c r="AO181" s="37" t="s">
        <v>192</v>
      </c>
      <c r="AP181" s="37" t="s">
        <v>192</v>
      </c>
    </row>
    <row r="182" spans="1:42" ht="60" x14ac:dyDescent="0.25">
      <c r="A182" s="28"/>
      <c r="B182" s="28"/>
      <c r="C182" s="28"/>
      <c r="D182" s="28"/>
      <c r="E182" s="35"/>
      <c r="F182" s="29"/>
      <c r="G182" s="28"/>
      <c r="H182" s="30"/>
      <c r="I182" s="40"/>
      <c r="J182" s="40"/>
      <c r="K182" s="40"/>
      <c r="L182" s="40"/>
      <c r="M182" s="40"/>
      <c r="N182" s="30"/>
      <c r="O182" s="32"/>
      <c r="P182" s="32"/>
      <c r="Q182" s="32"/>
      <c r="R182" s="32"/>
      <c r="S182" s="32"/>
      <c r="T182" s="33" t="s">
        <v>803</v>
      </c>
      <c r="U182" s="33" t="s">
        <v>522</v>
      </c>
      <c r="V182" s="104">
        <v>1</v>
      </c>
      <c r="W182" s="37"/>
      <c r="X182" s="37"/>
      <c r="Y182" s="37">
        <v>0</v>
      </c>
      <c r="Z182" s="37"/>
      <c r="AA182" s="28">
        <v>335</v>
      </c>
      <c r="AB182" s="37">
        <v>167</v>
      </c>
      <c r="AC182" s="37"/>
      <c r="AD182" s="37"/>
      <c r="AE182" s="37"/>
      <c r="AF182" s="37" t="s">
        <v>192</v>
      </c>
      <c r="AG182" s="37" t="s">
        <v>192</v>
      </c>
      <c r="AH182" s="37" t="s">
        <v>192</v>
      </c>
      <c r="AI182" s="37" t="s">
        <v>192</v>
      </c>
      <c r="AJ182" s="37" t="s">
        <v>192</v>
      </c>
      <c r="AK182" s="37" t="s">
        <v>192</v>
      </c>
      <c r="AL182" s="37" t="s">
        <v>192</v>
      </c>
      <c r="AM182" s="37" t="s">
        <v>192</v>
      </c>
      <c r="AN182" s="37" t="s">
        <v>192</v>
      </c>
      <c r="AO182" s="37" t="s">
        <v>192</v>
      </c>
      <c r="AP182" s="37" t="s">
        <v>192</v>
      </c>
    </row>
    <row r="183" spans="1:42" ht="24" x14ac:dyDescent="0.25">
      <c r="A183" s="28"/>
      <c r="B183" s="28"/>
      <c r="C183" s="28"/>
      <c r="D183" s="28"/>
      <c r="E183" s="35"/>
      <c r="F183" s="29"/>
      <c r="G183" s="28"/>
      <c r="H183" s="30"/>
      <c r="I183" s="40"/>
      <c r="J183" s="40"/>
      <c r="K183" s="40"/>
      <c r="L183" s="40"/>
      <c r="M183" s="40"/>
      <c r="N183" s="30"/>
      <c r="O183" s="32"/>
      <c r="P183" s="32"/>
      <c r="Q183" s="32"/>
      <c r="R183" s="32"/>
      <c r="S183" s="32"/>
      <c r="T183" s="33" t="s">
        <v>804</v>
      </c>
      <c r="U183" s="33" t="s">
        <v>522</v>
      </c>
      <c r="V183" s="104">
        <v>1</v>
      </c>
      <c r="W183" s="37"/>
      <c r="X183" s="37"/>
      <c r="Y183" s="37">
        <v>1</v>
      </c>
      <c r="Z183" s="37"/>
      <c r="AA183" s="28">
        <v>335</v>
      </c>
      <c r="AB183" s="37">
        <v>167</v>
      </c>
      <c r="AC183" s="37"/>
      <c r="AD183" s="37"/>
      <c r="AE183" s="37"/>
      <c r="AF183" s="37" t="s">
        <v>192</v>
      </c>
      <c r="AG183" s="37" t="s">
        <v>192</v>
      </c>
      <c r="AH183" s="37" t="s">
        <v>192</v>
      </c>
      <c r="AI183" s="37" t="s">
        <v>192</v>
      </c>
      <c r="AJ183" s="37" t="s">
        <v>192</v>
      </c>
      <c r="AK183" s="37" t="s">
        <v>192</v>
      </c>
      <c r="AL183" s="37" t="s">
        <v>192</v>
      </c>
      <c r="AM183" s="37" t="s">
        <v>192</v>
      </c>
      <c r="AN183" s="37" t="s">
        <v>192</v>
      </c>
      <c r="AO183" s="37" t="s">
        <v>192</v>
      </c>
      <c r="AP183" s="37" t="s">
        <v>192</v>
      </c>
    </row>
    <row r="184" spans="1:42" ht="48" x14ac:dyDescent="0.25">
      <c r="A184" s="28"/>
      <c r="B184" s="28"/>
      <c r="C184" s="28"/>
      <c r="D184" s="28"/>
      <c r="E184" s="35"/>
      <c r="F184" s="29"/>
      <c r="G184" s="28"/>
      <c r="H184" s="30"/>
      <c r="I184" s="40"/>
      <c r="J184" s="40"/>
      <c r="K184" s="40"/>
      <c r="L184" s="40"/>
      <c r="M184" s="40"/>
      <c r="N184" s="30"/>
      <c r="O184" s="32"/>
      <c r="P184" s="32"/>
      <c r="Q184" s="32"/>
      <c r="R184" s="32"/>
      <c r="S184" s="32"/>
      <c r="T184" s="33" t="s">
        <v>805</v>
      </c>
      <c r="U184" s="33" t="s">
        <v>522</v>
      </c>
      <c r="V184" s="104">
        <v>1</v>
      </c>
      <c r="W184" s="37"/>
      <c r="X184" s="37"/>
      <c r="Y184" s="37">
        <v>1</v>
      </c>
      <c r="Z184" s="37"/>
      <c r="AA184" s="28">
        <v>335</v>
      </c>
      <c r="AB184" s="37">
        <v>167</v>
      </c>
      <c r="AC184" s="37"/>
      <c r="AD184" s="37"/>
      <c r="AE184" s="37"/>
      <c r="AF184" s="37" t="s">
        <v>192</v>
      </c>
      <c r="AG184" s="37" t="s">
        <v>192</v>
      </c>
      <c r="AH184" s="37" t="s">
        <v>192</v>
      </c>
      <c r="AI184" s="37" t="s">
        <v>192</v>
      </c>
      <c r="AJ184" s="37" t="s">
        <v>192</v>
      </c>
      <c r="AK184" s="37" t="s">
        <v>192</v>
      </c>
      <c r="AL184" s="37" t="s">
        <v>192</v>
      </c>
      <c r="AM184" s="37" t="s">
        <v>192</v>
      </c>
      <c r="AN184" s="37" t="s">
        <v>192</v>
      </c>
      <c r="AO184" s="37" t="s">
        <v>192</v>
      </c>
      <c r="AP184" s="37" t="s">
        <v>192</v>
      </c>
    </row>
    <row r="185" spans="1:42" ht="45" x14ac:dyDescent="0.25">
      <c r="A185" s="28">
        <v>0</v>
      </c>
      <c r="B185" s="28">
        <v>0</v>
      </c>
      <c r="C185" s="28">
        <v>0</v>
      </c>
      <c r="D185" s="28">
        <v>0</v>
      </c>
      <c r="E185" s="35">
        <v>0</v>
      </c>
      <c r="F185" s="29">
        <v>0</v>
      </c>
      <c r="G185" s="28">
        <v>0</v>
      </c>
      <c r="H185" s="30">
        <v>0</v>
      </c>
      <c r="I185" s="40"/>
      <c r="J185" s="40"/>
      <c r="K185" s="40"/>
      <c r="L185" s="40"/>
      <c r="M185" s="40"/>
      <c r="N185" s="30">
        <f t="shared" si="3"/>
        <v>0</v>
      </c>
      <c r="O185" s="32">
        <f t="shared" si="3"/>
        <v>0</v>
      </c>
      <c r="P185" s="32">
        <f t="shared" si="3"/>
        <v>0</v>
      </c>
      <c r="Q185" s="32"/>
      <c r="R185" s="32"/>
      <c r="S185" s="32">
        <f t="shared" si="4"/>
        <v>0</v>
      </c>
      <c r="T185" s="33" t="s">
        <v>806</v>
      </c>
      <c r="U185" s="33" t="s">
        <v>152</v>
      </c>
      <c r="V185" s="104">
        <v>125</v>
      </c>
      <c r="W185" s="37"/>
      <c r="X185" s="37"/>
      <c r="Y185" s="37"/>
      <c r="Z185" s="37"/>
      <c r="AA185" s="28">
        <v>305</v>
      </c>
      <c r="AB185" s="37">
        <v>152</v>
      </c>
      <c r="AC185" s="37"/>
      <c r="AD185" s="37" t="s">
        <v>807</v>
      </c>
      <c r="AE185" s="37"/>
      <c r="AF185" s="37"/>
      <c r="AG185" s="37"/>
      <c r="AH185" s="37"/>
      <c r="AI185" s="37"/>
      <c r="AJ185" s="37"/>
      <c r="AK185" s="37"/>
      <c r="AL185" s="37"/>
      <c r="AM185" s="37"/>
      <c r="AN185" s="37"/>
      <c r="AO185" s="37"/>
      <c r="AP185" s="37"/>
    </row>
    <row r="186" spans="1:42" ht="45" x14ac:dyDescent="0.25">
      <c r="A186" s="28">
        <v>0</v>
      </c>
      <c r="B186" s="28">
        <v>0</v>
      </c>
      <c r="C186" s="28">
        <v>0</v>
      </c>
      <c r="D186" s="28">
        <v>0</v>
      </c>
      <c r="E186" s="35">
        <v>0</v>
      </c>
      <c r="F186" s="29">
        <v>0</v>
      </c>
      <c r="G186" s="28">
        <v>0</v>
      </c>
      <c r="H186" s="30">
        <v>0</v>
      </c>
      <c r="I186" s="40"/>
      <c r="J186" s="40"/>
      <c r="K186" s="40"/>
      <c r="L186" s="40"/>
      <c r="M186" s="40"/>
      <c r="N186" s="30">
        <f t="shared" si="3"/>
        <v>0</v>
      </c>
      <c r="O186" s="32">
        <f t="shared" si="3"/>
        <v>0</v>
      </c>
      <c r="P186" s="32">
        <f t="shared" si="3"/>
        <v>0</v>
      </c>
      <c r="Q186" s="32"/>
      <c r="R186" s="32"/>
      <c r="S186" s="32">
        <f t="shared" si="4"/>
        <v>0</v>
      </c>
      <c r="T186" s="33" t="s">
        <v>808</v>
      </c>
      <c r="U186" s="33" t="s">
        <v>522</v>
      </c>
      <c r="V186" s="104">
        <v>54</v>
      </c>
      <c r="W186" s="37"/>
      <c r="X186" s="37"/>
      <c r="Y186" s="37"/>
      <c r="Z186" s="37"/>
      <c r="AA186" s="28">
        <v>365</v>
      </c>
      <c r="AB186" s="37">
        <v>180</v>
      </c>
      <c r="AC186" s="37"/>
      <c r="AD186" s="37" t="s">
        <v>807</v>
      </c>
      <c r="AE186" s="37"/>
      <c r="AF186" s="37"/>
      <c r="AG186" s="37"/>
      <c r="AH186" s="37"/>
      <c r="AI186" s="37"/>
      <c r="AJ186" s="37"/>
      <c r="AK186" s="37"/>
      <c r="AL186" s="37"/>
      <c r="AM186" s="37"/>
      <c r="AN186" s="37"/>
      <c r="AO186" s="37"/>
      <c r="AP186" s="37"/>
    </row>
    <row r="187" spans="1:42" ht="45" x14ac:dyDescent="0.25">
      <c r="A187" s="28">
        <v>0</v>
      </c>
      <c r="B187" s="28">
        <v>0</v>
      </c>
      <c r="C187" s="28">
        <v>0</v>
      </c>
      <c r="D187" s="28">
        <v>0</v>
      </c>
      <c r="E187" s="35">
        <v>0</v>
      </c>
      <c r="F187" s="29">
        <v>0</v>
      </c>
      <c r="G187" s="28">
        <v>0</v>
      </c>
      <c r="H187" s="30">
        <v>0</v>
      </c>
      <c r="I187" s="40"/>
      <c r="J187" s="40"/>
      <c r="K187" s="40"/>
      <c r="L187" s="40"/>
      <c r="M187" s="40"/>
      <c r="N187" s="30">
        <f t="shared" si="3"/>
        <v>0</v>
      </c>
      <c r="O187" s="32">
        <f t="shared" si="3"/>
        <v>0</v>
      </c>
      <c r="P187" s="32">
        <f t="shared" si="3"/>
        <v>0</v>
      </c>
      <c r="Q187" s="32"/>
      <c r="R187" s="32"/>
      <c r="S187" s="32">
        <f t="shared" si="4"/>
        <v>0</v>
      </c>
      <c r="T187" s="33" t="s">
        <v>809</v>
      </c>
      <c r="U187" s="33" t="s">
        <v>522</v>
      </c>
      <c r="V187" s="104">
        <v>1</v>
      </c>
      <c r="W187" s="37"/>
      <c r="X187" s="37"/>
      <c r="Y187" s="37"/>
      <c r="Z187" s="37"/>
      <c r="AA187" s="28">
        <v>30</v>
      </c>
      <c r="AB187" s="37">
        <v>15</v>
      </c>
      <c r="AC187" s="37"/>
      <c r="AD187" s="37" t="s">
        <v>810</v>
      </c>
      <c r="AE187" s="37"/>
      <c r="AF187" s="37"/>
      <c r="AG187" s="37"/>
      <c r="AH187" s="37"/>
      <c r="AI187" s="37"/>
      <c r="AJ187" s="37"/>
      <c r="AK187" s="37"/>
      <c r="AL187" s="37"/>
      <c r="AM187" s="37"/>
      <c r="AN187" s="37"/>
      <c r="AO187" s="37"/>
      <c r="AP187" s="37"/>
    </row>
    <row r="188" spans="1:42" ht="84" x14ac:dyDescent="0.25">
      <c r="A188" s="28">
        <v>0</v>
      </c>
      <c r="B188" s="28">
        <v>0</v>
      </c>
      <c r="C188" s="28">
        <v>0</v>
      </c>
      <c r="D188" s="28">
        <v>0</v>
      </c>
      <c r="E188" s="35">
        <v>0</v>
      </c>
      <c r="F188" s="29">
        <v>0</v>
      </c>
      <c r="G188" s="28">
        <v>0</v>
      </c>
      <c r="H188" s="30">
        <v>0</v>
      </c>
      <c r="I188" s="40"/>
      <c r="J188" s="40"/>
      <c r="K188" s="40"/>
      <c r="L188" s="40"/>
      <c r="M188" s="40"/>
      <c r="N188" s="30">
        <f t="shared" si="3"/>
        <v>0</v>
      </c>
      <c r="O188" s="32">
        <f t="shared" si="3"/>
        <v>0</v>
      </c>
      <c r="P188" s="32">
        <f t="shared" si="3"/>
        <v>0</v>
      </c>
      <c r="Q188" s="32"/>
      <c r="R188" s="32"/>
      <c r="S188" s="32">
        <f t="shared" si="4"/>
        <v>0</v>
      </c>
      <c r="T188" s="33" t="s">
        <v>811</v>
      </c>
      <c r="U188" s="33" t="s">
        <v>741</v>
      </c>
      <c r="V188" s="104">
        <v>3</v>
      </c>
      <c r="W188" s="37"/>
      <c r="X188" s="37"/>
      <c r="Y188" s="37"/>
      <c r="Z188" s="37"/>
      <c r="AA188" s="28">
        <v>305</v>
      </c>
      <c r="AB188" s="37">
        <v>152</v>
      </c>
      <c r="AC188" s="37"/>
      <c r="AD188" s="37" t="s">
        <v>812</v>
      </c>
      <c r="AE188" s="37"/>
      <c r="AF188" s="37"/>
      <c r="AG188" s="37"/>
      <c r="AH188" s="37"/>
      <c r="AI188" s="37"/>
      <c r="AJ188" s="37"/>
      <c r="AK188" s="37"/>
      <c r="AL188" s="37"/>
      <c r="AM188" s="37"/>
      <c r="AN188" s="37"/>
      <c r="AO188" s="37"/>
      <c r="AP188" s="37"/>
    </row>
    <row r="189" spans="1:42" ht="48" x14ac:dyDescent="0.25">
      <c r="A189" s="28">
        <v>0</v>
      </c>
      <c r="B189" s="28">
        <v>0</v>
      </c>
      <c r="C189" s="28">
        <v>0</v>
      </c>
      <c r="D189" s="28">
        <v>0</v>
      </c>
      <c r="E189" s="35">
        <v>0</v>
      </c>
      <c r="F189" s="29">
        <v>0</v>
      </c>
      <c r="G189" s="28">
        <v>0</v>
      </c>
      <c r="H189" s="30">
        <v>0</v>
      </c>
      <c r="I189" s="40"/>
      <c r="J189" s="40"/>
      <c r="K189" s="40"/>
      <c r="L189" s="40"/>
      <c r="M189" s="40"/>
      <c r="N189" s="30">
        <f t="shared" si="3"/>
        <v>0</v>
      </c>
      <c r="O189" s="32">
        <f t="shared" si="3"/>
        <v>0</v>
      </c>
      <c r="P189" s="32">
        <f t="shared" si="3"/>
        <v>0</v>
      </c>
      <c r="Q189" s="32"/>
      <c r="R189" s="32"/>
      <c r="S189" s="32">
        <f t="shared" si="4"/>
        <v>0</v>
      </c>
      <c r="T189" s="33" t="s">
        <v>813</v>
      </c>
      <c r="U189" s="33" t="s">
        <v>814</v>
      </c>
      <c r="V189" s="104">
        <v>2</v>
      </c>
      <c r="W189" s="37"/>
      <c r="X189" s="37"/>
      <c r="Y189" s="37"/>
      <c r="Z189" s="37"/>
      <c r="AA189" s="28">
        <v>305</v>
      </c>
      <c r="AB189" s="37"/>
      <c r="AC189" s="37"/>
      <c r="AD189" s="37" t="s">
        <v>815</v>
      </c>
      <c r="AE189" s="37"/>
      <c r="AF189" s="37"/>
      <c r="AG189" s="37"/>
      <c r="AH189" s="37"/>
      <c r="AI189" s="37"/>
      <c r="AJ189" s="37"/>
      <c r="AK189" s="37"/>
      <c r="AL189" s="37"/>
      <c r="AM189" s="37"/>
      <c r="AN189" s="37"/>
      <c r="AO189" s="37"/>
      <c r="AP189" s="37"/>
    </row>
    <row r="190" spans="1:42" ht="45" x14ac:dyDescent="0.25">
      <c r="A190" s="28">
        <v>0</v>
      </c>
      <c r="B190" s="28">
        <v>0</v>
      </c>
      <c r="C190" s="28">
        <v>0</v>
      </c>
      <c r="D190" s="28">
        <v>0</v>
      </c>
      <c r="E190" s="35">
        <v>0</v>
      </c>
      <c r="F190" s="29">
        <v>0</v>
      </c>
      <c r="G190" s="28">
        <v>0</v>
      </c>
      <c r="H190" s="30">
        <v>0</v>
      </c>
      <c r="I190" s="40"/>
      <c r="J190" s="40"/>
      <c r="K190" s="40"/>
      <c r="L190" s="40"/>
      <c r="M190" s="40"/>
      <c r="N190" s="30">
        <f t="shared" si="3"/>
        <v>0</v>
      </c>
      <c r="O190" s="32">
        <f t="shared" si="3"/>
        <v>0</v>
      </c>
      <c r="P190" s="32">
        <f t="shared" si="3"/>
        <v>0</v>
      </c>
      <c r="Q190" s="32"/>
      <c r="R190" s="32"/>
      <c r="S190" s="32">
        <f t="shared" si="4"/>
        <v>0</v>
      </c>
      <c r="T190" s="33" t="s">
        <v>816</v>
      </c>
      <c r="U190" s="33" t="s">
        <v>522</v>
      </c>
      <c r="V190" s="104">
        <v>20</v>
      </c>
      <c r="W190" s="37"/>
      <c r="X190" s="37"/>
      <c r="Y190" s="37"/>
      <c r="Z190" s="37"/>
      <c r="AA190" s="28">
        <v>305</v>
      </c>
      <c r="AB190" s="37"/>
      <c r="AC190" s="37"/>
      <c r="AD190" s="37" t="s">
        <v>812</v>
      </c>
      <c r="AE190" s="37"/>
      <c r="AF190" s="37"/>
      <c r="AG190" s="37"/>
      <c r="AH190" s="37"/>
      <c r="AI190" s="37"/>
      <c r="AJ190" s="37"/>
      <c r="AK190" s="37"/>
      <c r="AL190" s="37"/>
      <c r="AM190" s="37"/>
      <c r="AN190" s="37"/>
      <c r="AO190" s="37"/>
      <c r="AP190" s="37"/>
    </row>
    <row r="191" spans="1:42" ht="84" x14ac:dyDescent="0.25">
      <c r="A191" s="28" t="s">
        <v>483</v>
      </c>
      <c r="B191" s="28" t="s">
        <v>550</v>
      </c>
      <c r="C191" s="28" t="s">
        <v>551</v>
      </c>
      <c r="D191" s="28">
        <v>241120600</v>
      </c>
      <c r="E191" s="35">
        <v>12267090</v>
      </c>
      <c r="F191" s="29" t="s">
        <v>794</v>
      </c>
      <c r="G191" s="28" t="s">
        <v>817</v>
      </c>
      <c r="H191" s="30">
        <v>344815000</v>
      </c>
      <c r="I191" s="40"/>
      <c r="J191" s="40"/>
      <c r="K191" s="40"/>
      <c r="L191" s="40"/>
      <c r="M191" s="40"/>
      <c r="N191" s="30">
        <f t="shared" si="3"/>
        <v>344815000</v>
      </c>
      <c r="O191" s="32">
        <f t="shared" si="3"/>
        <v>0</v>
      </c>
      <c r="P191" s="32">
        <f t="shared" si="3"/>
        <v>0</v>
      </c>
      <c r="Q191" s="32">
        <v>84300213</v>
      </c>
      <c r="R191" s="32"/>
      <c r="S191" s="32">
        <f t="shared" si="4"/>
        <v>84300213</v>
      </c>
      <c r="T191" s="33" t="s">
        <v>818</v>
      </c>
      <c r="U191" s="33" t="s">
        <v>819</v>
      </c>
      <c r="V191" s="104">
        <v>1460</v>
      </c>
      <c r="W191" s="37"/>
      <c r="X191" s="37"/>
      <c r="Y191" s="37"/>
      <c r="Z191" s="37"/>
      <c r="AA191" s="28">
        <v>365</v>
      </c>
      <c r="AB191" s="37">
        <v>180</v>
      </c>
      <c r="AC191" s="37"/>
      <c r="AD191" s="37"/>
      <c r="AE191" s="37" t="s">
        <v>192</v>
      </c>
      <c r="AF191" s="37" t="s">
        <v>192</v>
      </c>
      <c r="AG191" s="37" t="s">
        <v>192</v>
      </c>
      <c r="AH191" s="37" t="s">
        <v>192</v>
      </c>
      <c r="AI191" s="37" t="s">
        <v>192</v>
      </c>
      <c r="AJ191" s="37" t="s">
        <v>192</v>
      </c>
      <c r="AK191" s="37" t="s">
        <v>192</v>
      </c>
      <c r="AL191" s="37" t="s">
        <v>192</v>
      </c>
      <c r="AM191" s="37" t="s">
        <v>192</v>
      </c>
      <c r="AN191" s="37" t="s">
        <v>192</v>
      </c>
      <c r="AO191" s="37" t="s">
        <v>192</v>
      </c>
      <c r="AP191" s="37" t="s">
        <v>192</v>
      </c>
    </row>
    <row r="192" spans="1:42" ht="409.5" x14ac:dyDescent="0.25">
      <c r="A192" s="28" t="s">
        <v>483</v>
      </c>
      <c r="B192" s="28" t="s">
        <v>550</v>
      </c>
      <c r="C192" s="28" t="s">
        <v>551</v>
      </c>
      <c r="D192" s="28">
        <v>241120600</v>
      </c>
      <c r="E192" s="35">
        <v>12268001</v>
      </c>
      <c r="F192" s="29" t="s">
        <v>820</v>
      </c>
      <c r="G192" s="28" t="s">
        <v>821</v>
      </c>
      <c r="H192" s="30">
        <v>400000000</v>
      </c>
      <c r="I192" s="40">
        <v>425000000</v>
      </c>
      <c r="J192" s="40"/>
      <c r="K192" s="40"/>
      <c r="L192" s="40"/>
      <c r="M192" s="40"/>
      <c r="N192" s="30">
        <f t="shared" si="3"/>
        <v>400000000</v>
      </c>
      <c r="O192" s="32">
        <f t="shared" si="3"/>
        <v>425000000</v>
      </c>
      <c r="P192" s="32">
        <f t="shared" si="3"/>
        <v>0</v>
      </c>
      <c r="Q192" s="32">
        <v>0</v>
      </c>
      <c r="R192" s="32"/>
      <c r="S192" s="32">
        <f t="shared" si="4"/>
        <v>0</v>
      </c>
      <c r="T192" s="33" t="s">
        <v>822</v>
      </c>
      <c r="U192" s="33" t="s">
        <v>726</v>
      </c>
      <c r="V192" s="33">
        <v>49</v>
      </c>
      <c r="W192" s="10">
        <v>90</v>
      </c>
      <c r="X192" s="37"/>
      <c r="Y192" s="37">
        <v>107</v>
      </c>
      <c r="Z192" s="37"/>
      <c r="AA192" s="28">
        <v>335</v>
      </c>
      <c r="AB192" s="37">
        <v>167</v>
      </c>
      <c r="AC192" s="37"/>
      <c r="AD192" s="37" t="s">
        <v>823</v>
      </c>
      <c r="AE192" s="37">
        <v>0</v>
      </c>
      <c r="AF192" s="37" t="s">
        <v>192</v>
      </c>
      <c r="AG192" s="37" t="s">
        <v>192</v>
      </c>
      <c r="AH192" s="37" t="s">
        <v>192</v>
      </c>
      <c r="AI192" s="37" t="s">
        <v>192</v>
      </c>
      <c r="AJ192" s="37" t="s">
        <v>192</v>
      </c>
      <c r="AK192" s="37" t="s">
        <v>192</v>
      </c>
      <c r="AL192" s="37" t="s">
        <v>192</v>
      </c>
      <c r="AM192" s="37" t="s">
        <v>192</v>
      </c>
      <c r="AN192" s="37" t="s">
        <v>192</v>
      </c>
      <c r="AO192" s="37" t="s">
        <v>192</v>
      </c>
      <c r="AP192" s="37" t="s">
        <v>192</v>
      </c>
    </row>
    <row r="193" spans="1:42" ht="132" x14ac:dyDescent="0.25">
      <c r="A193" s="28">
        <v>0</v>
      </c>
      <c r="B193" s="28">
        <v>0</v>
      </c>
      <c r="C193" s="28">
        <v>0</v>
      </c>
      <c r="D193" s="28">
        <v>0</v>
      </c>
      <c r="E193" s="35">
        <v>0</v>
      </c>
      <c r="F193" s="29">
        <v>0</v>
      </c>
      <c r="G193" s="28">
        <v>0</v>
      </c>
      <c r="H193" s="30">
        <v>0</v>
      </c>
      <c r="I193" s="40"/>
      <c r="J193" s="40"/>
      <c r="K193" s="40"/>
      <c r="L193" s="40"/>
      <c r="M193" s="40"/>
      <c r="N193" s="30">
        <f t="shared" si="3"/>
        <v>0</v>
      </c>
      <c r="O193" s="32">
        <f t="shared" si="3"/>
        <v>0</v>
      </c>
      <c r="P193" s="32">
        <f t="shared" si="3"/>
        <v>0</v>
      </c>
      <c r="Q193" s="32"/>
      <c r="R193" s="32"/>
      <c r="S193" s="32">
        <f t="shared" si="4"/>
        <v>0</v>
      </c>
      <c r="T193" s="33" t="s">
        <v>824</v>
      </c>
      <c r="U193" s="33" t="s">
        <v>726</v>
      </c>
      <c r="V193" s="33">
        <v>9</v>
      </c>
      <c r="W193" s="37">
        <v>20</v>
      </c>
      <c r="X193" s="37"/>
      <c r="Y193" s="37">
        <v>0</v>
      </c>
      <c r="Z193" s="37"/>
      <c r="AA193" s="28">
        <v>275</v>
      </c>
      <c r="AB193" s="10">
        <v>137</v>
      </c>
      <c r="AC193" s="37"/>
      <c r="AD193" s="37"/>
      <c r="AE193" s="37">
        <v>0</v>
      </c>
      <c r="AF193" s="37">
        <v>0</v>
      </c>
      <c r="AG193" s="37">
        <v>0</v>
      </c>
      <c r="AH193" s="37" t="s">
        <v>192</v>
      </c>
      <c r="AI193" s="37" t="s">
        <v>192</v>
      </c>
      <c r="AJ193" s="37" t="s">
        <v>192</v>
      </c>
      <c r="AK193" s="37" t="s">
        <v>192</v>
      </c>
      <c r="AL193" s="37" t="s">
        <v>192</v>
      </c>
      <c r="AM193" s="37" t="s">
        <v>192</v>
      </c>
      <c r="AN193" s="37" t="s">
        <v>192</v>
      </c>
      <c r="AO193" s="37" t="s">
        <v>192</v>
      </c>
      <c r="AP193" s="37" t="s">
        <v>192</v>
      </c>
    </row>
    <row r="194" spans="1:42" ht="84" x14ac:dyDescent="0.25">
      <c r="A194" s="28">
        <v>0</v>
      </c>
      <c r="B194" s="28">
        <v>0</v>
      </c>
      <c r="C194" s="28">
        <v>0</v>
      </c>
      <c r="D194" s="28">
        <v>0</v>
      </c>
      <c r="E194" s="35">
        <v>0</v>
      </c>
      <c r="F194" s="29">
        <v>0</v>
      </c>
      <c r="G194" s="28">
        <v>0</v>
      </c>
      <c r="H194" s="30">
        <v>0</v>
      </c>
      <c r="I194" s="40"/>
      <c r="J194" s="40"/>
      <c r="K194" s="40"/>
      <c r="L194" s="40"/>
      <c r="M194" s="40"/>
      <c r="N194" s="30">
        <f t="shared" si="3"/>
        <v>0</v>
      </c>
      <c r="O194" s="32">
        <f t="shared" si="3"/>
        <v>0</v>
      </c>
      <c r="P194" s="32">
        <f t="shared" si="3"/>
        <v>0</v>
      </c>
      <c r="Q194" s="32"/>
      <c r="R194" s="32"/>
      <c r="S194" s="32">
        <f t="shared" si="4"/>
        <v>0</v>
      </c>
      <c r="T194" s="33" t="s">
        <v>825</v>
      </c>
      <c r="U194" s="33" t="s">
        <v>826</v>
      </c>
      <c r="V194" s="33">
        <v>8</v>
      </c>
      <c r="W194" s="36">
        <v>1</v>
      </c>
      <c r="X194" s="37"/>
      <c r="Y194" s="37">
        <v>1</v>
      </c>
      <c r="Z194" s="37"/>
      <c r="AA194" s="28">
        <v>180</v>
      </c>
      <c r="AB194" s="37">
        <v>90</v>
      </c>
      <c r="AC194" s="37"/>
      <c r="AD194" s="37" t="s">
        <v>827</v>
      </c>
      <c r="AE194" s="37">
        <v>0</v>
      </c>
      <c r="AF194" s="37">
        <v>0</v>
      </c>
      <c r="AG194" s="37" t="s">
        <v>192</v>
      </c>
      <c r="AH194" s="37" t="s">
        <v>192</v>
      </c>
      <c r="AI194" s="37" t="s">
        <v>192</v>
      </c>
      <c r="AJ194" s="37" t="s">
        <v>192</v>
      </c>
      <c r="AK194" s="37" t="s">
        <v>192</v>
      </c>
      <c r="AL194" s="37" t="s">
        <v>192</v>
      </c>
      <c r="AM194" s="37">
        <v>0</v>
      </c>
      <c r="AN194" s="37">
        <v>0</v>
      </c>
      <c r="AO194" s="37">
        <v>0</v>
      </c>
      <c r="AP194" s="37">
        <v>0</v>
      </c>
    </row>
    <row r="195" spans="1:42" ht="60" x14ac:dyDescent="0.25">
      <c r="A195" s="28">
        <v>0</v>
      </c>
      <c r="B195" s="28">
        <v>0</v>
      </c>
      <c r="C195" s="28">
        <v>0</v>
      </c>
      <c r="D195" s="28">
        <v>0</v>
      </c>
      <c r="E195" s="35">
        <v>0</v>
      </c>
      <c r="F195" s="29">
        <v>0</v>
      </c>
      <c r="G195" s="28">
        <v>0</v>
      </c>
      <c r="H195" s="30">
        <v>0</v>
      </c>
      <c r="I195" s="40"/>
      <c r="J195" s="40"/>
      <c r="K195" s="40"/>
      <c r="L195" s="40"/>
      <c r="M195" s="40"/>
      <c r="N195" s="30">
        <f t="shared" si="3"/>
        <v>0</v>
      </c>
      <c r="O195" s="32">
        <f t="shared" si="3"/>
        <v>0</v>
      </c>
      <c r="P195" s="32">
        <f t="shared" si="3"/>
        <v>0</v>
      </c>
      <c r="Q195" s="32"/>
      <c r="R195" s="32"/>
      <c r="S195" s="32">
        <f t="shared" si="4"/>
        <v>0</v>
      </c>
      <c r="T195" s="33" t="s">
        <v>828</v>
      </c>
      <c r="U195" s="33" t="s">
        <v>826</v>
      </c>
      <c r="V195" s="33">
        <v>9</v>
      </c>
      <c r="W195" s="37">
        <v>24</v>
      </c>
      <c r="X195" s="37"/>
      <c r="Y195" s="37">
        <v>12</v>
      </c>
      <c r="Z195" s="37"/>
      <c r="AA195" s="28">
        <v>60</v>
      </c>
      <c r="AB195" s="37">
        <v>30</v>
      </c>
      <c r="AC195" s="37"/>
      <c r="AD195" s="37"/>
      <c r="AE195" s="37">
        <v>0</v>
      </c>
      <c r="AF195" s="37">
        <v>0</v>
      </c>
      <c r="AG195" s="37">
        <v>0</v>
      </c>
      <c r="AH195" s="37">
        <v>0</v>
      </c>
      <c r="AI195" s="37">
        <v>0</v>
      </c>
      <c r="AJ195" s="37" t="s">
        <v>192</v>
      </c>
      <c r="AK195" s="37" t="s">
        <v>192</v>
      </c>
      <c r="AL195" s="37">
        <v>0</v>
      </c>
      <c r="AM195" s="37">
        <v>0</v>
      </c>
      <c r="AN195" s="37">
        <v>0</v>
      </c>
      <c r="AO195" s="37">
        <v>0</v>
      </c>
      <c r="AP195" s="37">
        <v>0</v>
      </c>
    </row>
    <row r="196" spans="1:42" ht="84" x14ac:dyDescent="0.25">
      <c r="A196" s="28">
        <v>0</v>
      </c>
      <c r="B196" s="28">
        <v>0</v>
      </c>
      <c r="C196" s="28">
        <v>0</v>
      </c>
      <c r="D196" s="28">
        <v>0</v>
      </c>
      <c r="E196" s="35">
        <v>0</v>
      </c>
      <c r="F196" s="29">
        <v>0</v>
      </c>
      <c r="G196" s="28">
        <v>0</v>
      </c>
      <c r="H196" s="30">
        <v>0</v>
      </c>
      <c r="I196" s="40"/>
      <c r="J196" s="40"/>
      <c r="K196" s="40"/>
      <c r="L196" s="40"/>
      <c r="M196" s="40"/>
      <c r="N196" s="30">
        <f t="shared" si="3"/>
        <v>0</v>
      </c>
      <c r="O196" s="32">
        <f t="shared" si="3"/>
        <v>0</v>
      </c>
      <c r="P196" s="32">
        <f t="shared" si="3"/>
        <v>0</v>
      </c>
      <c r="Q196" s="32"/>
      <c r="R196" s="32"/>
      <c r="S196" s="32">
        <f t="shared" si="4"/>
        <v>0</v>
      </c>
      <c r="T196" s="33" t="s">
        <v>829</v>
      </c>
      <c r="U196" s="33" t="s">
        <v>830</v>
      </c>
      <c r="V196" s="33">
        <v>23</v>
      </c>
      <c r="W196" s="37"/>
      <c r="X196" s="37"/>
      <c r="Y196" s="37">
        <v>0</v>
      </c>
      <c r="Z196" s="37"/>
      <c r="AA196" s="28">
        <v>275</v>
      </c>
      <c r="AB196" s="37">
        <v>137</v>
      </c>
      <c r="AC196" s="37"/>
      <c r="AD196" s="37"/>
      <c r="AE196" s="37">
        <v>0</v>
      </c>
      <c r="AF196" s="37">
        <v>0</v>
      </c>
      <c r="AG196" s="37">
        <v>0</v>
      </c>
      <c r="AH196" s="37" t="s">
        <v>192</v>
      </c>
      <c r="AI196" s="37" t="s">
        <v>192</v>
      </c>
      <c r="AJ196" s="37" t="s">
        <v>192</v>
      </c>
      <c r="AK196" s="37" t="s">
        <v>192</v>
      </c>
      <c r="AL196" s="37" t="s">
        <v>192</v>
      </c>
      <c r="AM196" s="37" t="s">
        <v>192</v>
      </c>
      <c r="AN196" s="37" t="s">
        <v>192</v>
      </c>
      <c r="AO196" s="37" t="s">
        <v>192</v>
      </c>
      <c r="AP196" s="37" t="s">
        <v>192</v>
      </c>
    </row>
    <row r="197" spans="1:42" ht="36" x14ac:dyDescent="0.25">
      <c r="A197" s="28"/>
      <c r="B197" s="28"/>
      <c r="C197" s="28"/>
      <c r="D197" s="28"/>
      <c r="E197" s="35"/>
      <c r="F197" s="29"/>
      <c r="G197" s="28"/>
      <c r="H197" s="30"/>
      <c r="I197" s="40"/>
      <c r="J197" s="40"/>
      <c r="K197" s="40"/>
      <c r="L197" s="40"/>
      <c r="M197" s="40"/>
      <c r="N197" s="30"/>
      <c r="O197" s="32"/>
      <c r="P197" s="32"/>
      <c r="Q197" s="32"/>
      <c r="R197" s="32"/>
      <c r="S197" s="32"/>
      <c r="T197" s="33" t="s">
        <v>831</v>
      </c>
      <c r="U197" s="33" t="s">
        <v>152</v>
      </c>
      <c r="V197" s="33">
        <v>3</v>
      </c>
      <c r="W197" s="37"/>
      <c r="X197" s="37"/>
      <c r="Y197" s="37">
        <v>0</v>
      </c>
      <c r="Z197" s="37"/>
      <c r="AA197" s="28">
        <v>275</v>
      </c>
      <c r="AB197" s="37">
        <v>137</v>
      </c>
      <c r="AC197" s="37"/>
      <c r="AD197" s="37"/>
      <c r="AE197" s="37"/>
      <c r="AF197" s="37"/>
      <c r="AG197" s="37"/>
      <c r="AH197" s="37"/>
      <c r="AI197" s="37"/>
      <c r="AJ197" s="37"/>
      <c r="AK197" s="37"/>
      <c r="AL197" s="37"/>
      <c r="AM197" s="37"/>
      <c r="AN197" s="37"/>
      <c r="AO197" s="37"/>
      <c r="AP197" s="37"/>
    </row>
    <row r="198" spans="1:42" ht="84" x14ac:dyDescent="0.25">
      <c r="A198" s="28" t="s">
        <v>483</v>
      </c>
      <c r="B198" s="28" t="s">
        <v>550</v>
      </c>
      <c r="C198" s="28" t="s">
        <v>551</v>
      </c>
      <c r="D198" s="28">
        <v>241120600</v>
      </c>
      <c r="E198" s="35">
        <v>12268090</v>
      </c>
      <c r="F198" s="29" t="s">
        <v>820</v>
      </c>
      <c r="G198" s="28" t="s">
        <v>832</v>
      </c>
      <c r="H198" s="30">
        <v>137926000</v>
      </c>
      <c r="I198" s="40">
        <v>157926000</v>
      </c>
      <c r="J198" s="40"/>
      <c r="K198" s="40"/>
      <c r="L198" s="40"/>
      <c r="M198" s="40"/>
      <c r="N198" s="30">
        <f t="shared" si="3"/>
        <v>137926000</v>
      </c>
      <c r="O198" s="32">
        <f t="shared" si="3"/>
        <v>157926000</v>
      </c>
      <c r="P198" s="32">
        <f t="shared" si="3"/>
        <v>0</v>
      </c>
      <c r="Q198" s="32">
        <v>27213128</v>
      </c>
      <c r="R198" s="32"/>
      <c r="S198" s="32">
        <f t="shared" si="4"/>
        <v>27213128</v>
      </c>
      <c r="T198" s="33" t="s">
        <v>833</v>
      </c>
      <c r="U198" s="110" t="s">
        <v>152</v>
      </c>
      <c r="V198" s="33">
        <v>1</v>
      </c>
      <c r="W198" s="37"/>
      <c r="X198" s="37"/>
      <c r="Y198" s="37">
        <v>1</v>
      </c>
      <c r="Z198" s="37"/>
      <c r="AA198" s="28">
        <v>365</v>
      </c>
      <c r="AB198" s="37">
        <v>182</v>
      </c>
      <c r="AC198" s="37"/>
      <c r="AD198" s="37"/>
      <c r="AE198" s="37" t="s">
        <v>192</v>
      </c>
      <c r="AF198" s="37" t="s">
        <v>192</v>
      </c>
      <c r="AG198" s="37" t="s">
        <v>192</v>
      </c>
      <c r="AH198" s="37" t="s">
        <v>192</v>
      </c>
      <c r="AI198" s="37" t="s">
        <v>192</v>
      </c>
      <c r="AJ198" s="37" t="s">
        <v>192</v>
      </c>
      <c r="AK198" s="37" t="s">
        <v>192</v>
      </c>
      <c r="AL198" s="37" t="s">
        <v>192</v>
      </c>
      <c r="AM198" s="37" t="s">
        <v>192</v>
      </c>
      <c r="AN198" s="37" t="s">
        <v>192</v>
      </c>
      <c r="AO198" s="37" t="s">
        <v>192</v>
      </c>
      <c r="AP198" s="37" t="s">
        <v>192</v>
      </c>
    </row>
    <row r="199" spans="1:42" ht="120" x14ac:dyDescent="0.25">
      <c r="A199" s="28" t="s">
        <v>483</v>
      </c>
      <c r="B199" s="28" t="s">
        <v>550</v>
      </c>
      <c r="C199" s="28" t="s">
        <v>551</v>
      </c>
      <c r="D199" s="28">
        <v>241120600</v>
      </c>
      <c r="E199" s="35">
        <v>12269001</v>
      </c>
      <c r="F199" s="29" t="s">
        <v>834</v>
      </c>
      <c r="G199" s="35" t="s">
        <v>835</v>
      </c>
      <c r="H199" s="30">
        <v>73025000</v>
      </c>
      <c r="I199" s="40">
        <v>998970542</v>
      </c>
      <c r="J199" s="40"/>
      <c r="K199" s="40"/>
      <c r="L199" s="40"/>
      <c r="M199" s="40"/>
      <c r="N199" s="30">
        <f t="shared" si="3"/>
        <v>73025000</v>
      </c>
      <c r="O199" s="32">
        <f t="shared" si="3"/>
        <v>998970542</v>
      </c>
      <c r="P199" s="32">
        <f t="shared" si="3"/>
        <v>0</v>
      </c>
      <c r="Q199" s="32">
        <v>16500000</v>
      </c>
      <c r="R199" s="32"/>
      <c r="S199" s="32">
        <f t="shared" si="4"/>
        <v>16500000</v>
      </c>
      <c r="T199" s="33" t="s">
        <v>836</v>
      </c>
      <c r="U199" s="33" t="s">
        <v>837</v>
      </c>
      <c r="V199" s="33">
        <v>962</v>
      </c>
      <c r="W199" s="37"/>
      <c r="X199" s="37"/>
      <c r="Y199" s="37"/>
      <c r="Z199" s="37"/>
      <c r="AA199" s="28">
        <v>365</v>
      </c>
      <c r="AB199" s="37"/>
      <c r="AC199" s="37"/>
      <c r="AD199" s="37" t="s">
        <v>838</v>
      </c>
      <c r="AE199" s="37" t="s">
        <v>192</v>
      </c>
      <c r="AF199" s="37" t="s">
        <v>192</v>
      </c>
      <c r="AG199" s="37" t="s">
        <v>192</v>
      </c>
      <c r="AH199" s="37" t="s">
        <v>192</v>
      </c>
      <c r="AI199" s="37" t="s">
        <v>192</v>
      </c>
      <c r="AJ199" s="37" t="s">
        <v>192</v>
      </c>
      <c r="AK199" s="37" t="s">
        <v>192</v>
      </c>
      <c r="AL199" s="37" t="s">
        <v>192</v>
      </c>
      <c r="AM199" s="37" t="s">
        <v>192</v>
      </c>
      <c r="AN199" s="37" t="s">
        <v>192</v>
      </c>
      <c r="AO199" s="37" t="s">
        <v>192</v>
      </c>
      <c r="AP199" s="37" t="s">
        <v>192</v>
      </c>
    </row>
    <row r="200" spans="1:42" ht="84" x14ac:dyDescent="0.25">
      <c r="A200" s="28"/>
      <c r="B200" s="28"/>
      <c r="C200" s="28"/>
      <c r="D200" s="28"/>
      <c r="E200" s="35"/>
      <c r="F200" s="29"/>
      <c r="G200" s="28"/>
      <c r="H200" s="30"/>
      <c r="I200" s="40"/>
      <c r="J200" s="40"/>
      <c r="K200" s="40"/>
      <c r="L200" s="40"/>
      <c r="M200" s="40"/>
      <c r="N200" s="30"/>
      <c r="O200" s="32"/>
      <c r="P200" s="32"/>
      <c r="Q200" s="32"/>
      <c r="R200" s="32"/>
      <c r="S200" s="32"/>
      <c r="T200" s="33" t="s">
        <v>839</v>
      </c>
      <c r="U200" s="33" t="s">
        <v>209</v>
      </c>
      <c r="V200" s="33"/>
      <c r="W200" s="37">
        <v>717</v>
      </c>
      <c r="X200" s="37"/>
      <c r="Y200" s="37">
        <v>289</v>
      </c>
      <c r="Z200" s="37"/>
      <c r="AA200" s="28"/>
      <c r="AB200" s="37">
        <v>365</v>
      </c>
      <c r="AC200" s="37">
        <v>185</v>
      </c>
      <c r="AD200" s="37"/>
      <c r="AE200" s="37" t="s">
        <v>192</v>
      </c>
      <c r="AF200" s="37" t="s">
        <v>192</v>
      </c>
      <c r="AG200" s="37" t="s">
        <v>192</v>
      </c>
      <c r="AH200" s="37" t="s">
        <v>192</v>
      </c>
      <c r="AI200" s="37" t="s">
        <v>192</v>
      </c>
      <c r="AJ200" s="37" t="s">
        <v>192</v>
      </c>
      <c r="AK200" s="37" t="s">
        <v>192</v>
      </c>
      <c r="AL200" s="37" t="s">
        <v>192</v>
      </c>
      <c r="AM200" s="37" t="s">
        <v>192</v>
      </c>
      <c r="AN200" s="37" t="s">
        <v>192</v>
      </c>
      <c r="AO200" s="37" t="s">
        <v>192</v>
      </c>
      <c r="AP200" s="37" t="s">
        <v>192</v>
      </c>
    </row>
    <row r="201" spans="1:42" ht="60" x14ac:dyDescent="0.25">
      <c r="A201" s="28"/>
      <c r="B201" s="28"/>
      <c r="C201" s="28"/>
      <c r="D201" s="28"/>
      <c r="E201" s="35"/>
      <c r="F201" s="29"/>
      <c r="G201" s="28"/>
      <c r="H201" s="30"/>
      <c r="I201" s="40"/>
      <c r="J201" s="40"/>
      <c r="K201" s="40"/>
      <c r="L201" s="40"/>
      <c r="M201" s="40"/>
      <c r="N201" s="30"/>
      <c r="O201" s="32"/>
      <c r="P201" s="32"/>
      <c r="Q201" s="32"/>
      <c r="R201" s="32"/>
      <c r="S201" s="32"/>
      <c r="T201" s="33" t="s">
        <v>840</v>
      </c>
      <c r="U201" s="33" t="s">
        <v>209</v>
      </c>
      <c r="V201" s="33">
        <v>15</v>
      </c>
      <c r="W201" s="37">
        <v>1</v>
      </c>
      <c r="X201" s="37"/>
      <c r="Y201" s="37">
        <v>1</v>
      </c>
      <c r="Z201" s="37"/>
      <c r="AA201" s="28"/>
      <c r="AB201" s="37">
        <v>365</v>
      </c>
      <c r="AC201" s="37">
        <v>185</v>
      </c>
      <c r="AD201" s="37"/>
      <c r="AE201" s="37" t="s">
        <v>192</v>
      </c>
      <c r="AF201" s="37" t="s">
        <v>192</v>
      </c>
      <c r="AG201" s="37" t="s">
        <v>192</v>
      </c>
      <c r="AH201" s="37" t="s">
        <v>192</v>
      </c>
      <c r="AI201" s="37" t="s">
        <v>192</v>
      </c>
      <c r="AJ201" s="37" t="s">
        <v>192</v>
      </c>
      <c r="AK201" s="37" t="s">
        <v>192</v>
      </c>
      <c r="AL201" s="37" t="s">
        <v>192</v>
      </c>
      <c r="AM201" s="37" t="s">
        <v>192</v>
      </c>
      <c r="AN201" s="37" t="s">
        <v>192</v>
      </c>
      <c r="AO201" s="37" t="s">
        <v>192</v>
      </c>
      <c r="AP201" s="37" t="s">
        <v>192</v>
      </c>
    </row>
    <row r="202" spans="1:42" ht="36" x14ac:dyDescent="0.25">
      <c r="A202" s="28"/>
      <c r="B202" s="28"/>
      <c r="C202" s="28"/>
      <c r="D202" s="28"/>
      <c r="E202" s="35"/>
      <c r="F202" s="29"/>
      <c r="G202" s="28"/>
      <c r="H202" s="30"/>
      <c r="I202" s="40"/>
      <c r="J202" s="40"/>
      <c r="K202" s="40"/>
      <c r="L202" s="40"/>
      <c r="M202" s="40"/>
      <c r="N202" s="30"/>
      <c r="O202" s="32"/>
      <c r="P202" s="32"/>
      <c r="Q202" s="32"/>
      <c r="R202" s="32"/>
      <c r="S202" s="32"/>
      <c r="T202" s="33" t="s">
        <v>841</v>
      </c>
      <c r="U202" s="33" t="s">
        <v>209</v>
      </c>
      <c r="V202" s="33">
        <v>50</v>
      </c>
      <c r="W202" s="37"/>
      <c r="X202" s="37"/>
      <c r="Y202" s="37">
        <v>0</v>
      </c>
      <c r="Z202" s="37"/>
      <c r="AA202" s="28"/>
      <c r="AB202" s="37">
        <v>365</v>
      </c>
      <c r="AC202" s="37">
        <v>185</v>
      </c>
      <c r="AD202" s="37"/>
      <c r="AE202" s="37"/>
      <c r="AF202" s="37"/>
      <c r="AG202" s="37"/>
      <c r="AH202" s="37"/>
      <c r="AI202" s="37"/>
      <c r="AJ202" s="37"/>
      <c r="AK202" s="37"/>
      <c r="AL202" s="37"/>
      <c r="AM202" s="37"/>
      <c r="AN202" s="37"/>
      <c r="AO202" s="37"/>
      <c r="AP202" s="37"/>
    </row>
    <row r="203" spans="1:42" ht="51" customHeight="1" x14ac:dyDescent="0.25">
      <c r="A203" s="28"/>
      <c r="B203" s="28"/>
      <c r="C203" s="28"/>
      <c r="D203" s="28"/>
      <c r="E203" s="35"/>
      <c r="F203" s="29"/>
      <c r="G203" s="28"/>
      <c r="H203" s="30"/>
      <c r="I203" s="40"/>
      <c r="J203" s="40"/>
      <c r="K203" s="40"/>
      <c r="L203" s="40"/>
      <c r="M203" s="40"/>
      <c r="N203" s="30"/>
      <c r="O203" s="32"/>
      <c r="P203" s="32"/>
      <c r="Q203" s="32"/>
      <c r="R203" s="32"/>
      <c r="S203" s="32"/>
      <c r="T203" s="33" t="s">
        <v>842</v>
      </c>
      <c r="U203" s="33" t="s">
        <v>209</v>
      </c>
      <c r="V203" s="33">
        <v>18</v>
      </c>
      <c r="W203" s="37"/>
      <c r="X203" s="37"/>
      <c r="Y203" s="37">
        <v>0</v>
      </c>
      <c r="Z203" s="37"/>
      <c r="AA203" s="28"/>
      <c r="AB203" s="37">
        <v>365</v>
      </c>
      <c r="AC203" s="37">
        <v>185</v>
      </c>
      <c r="AD203" s="37"/>
      <c r="AE203" s="37" t="s">
        <v>192</v>
      </c>
      <c r="AF203" s="37" t="s">
        <v>192</v>
      </c>
      <c r="AG203" s="37" t="s">
        <v>192</v>
      </c>
      <c r="AH203" s="37" t="s">
        <v>192</v>
      </c>
      <c r="AI203" s="37" t="s">
        <v>192</v>
      </c>
      <c r="AJ203" s="37" t="s">
        <v>192</v>
      </c>
      <c r="AK203" s="37" t="s">
        <v>192</v>
      </c>
      <c r="AL203" s="37" t="s">
        <v>192</v>
      </c>
      <c r="AM203" s="37" t="s">
        <v>192</v>
      </c>
      <c r="AN203" s="37" t="s">
        <v>192</v>
      </c>
      <c r="AO203" s="37" t="s">
        <v>192</v>
      </c>
      <c r="AP203" s="37" t="s">
        <v>192</v>
      </c>
    </row>
    <row r="204" spans="1:42" ht="48" x14ac:dyDescent="0.25">
      <c r="A204" s="28"/>
      <c r="B204" s="28"/>
      <c r="C204" s="28"/>
      <c r="D204" s="28"/>
      <c r="E204" s="35"/>
      <c r="F204" s="29"/>
      <c r="G204" s="28"/>
      <c r="H204" s="30"/>
      <c r="I204" s="40"/>
      <c r="J204" s="40"/>
      <c r="K204" s="40"/>
      <c r="L204" s="40"/>
      <c r="M204" s="40"/>
      <c r="N204" s="30"/>
      <c r="O204" s="32"/>
      <c r="P204" s="32"/>
      <c r="Q204" s="32"/>
      <c r="R204" s="32"/>
      <c r="S204" s="32"/>
      <c r="T204" s="33" t="s">
        <v>843</v>
      </c>
      <c r="U204" s="33" t="s">
        <v>209</v>
      </c>
      <c r="V204" s="33">
        <v>1</v>
      </c>
      <c r="W204" s="37"/>
      <c r="X204" s="37"/>
      <c r="Y204" s="37"/>
      <c r="Z204" s="37"/>
      <c r="AA204" s="28"/>
      <c r="AB204" s="37">
        <v>365</v>
      </c>
      <c r="AC204" s="37">
        <v>185</v>
      </c>
      <c r="AD204" s="37"/>
      <c r="AE204" s="37"/>
      <c r="AF204" s="37"/>
      <c r="AG204" s="37"/>
      <c r="AH204" s="37"/>
      <c r="AI204" s="37"/>
      <c r="AJ204" s="37"/>
      <c r="AK204" s="37"/>
      <c r="AL204" s="37"/>
      <c r="AM204" s="37"/>
      <c r="AN204" s="37"/>
      <c r="AO204" s="37"/>
      <c r="AP204" s="37"/>
    </row>
    <row r="205" spans="1:42" s="22" customFormat="1" ht="60" x14ac:dyDescent="0.25">
      <c r="A205" s="35"/>
      <c r="B205" s="35"/>
      <c r="C205" s="35"/>
      <c r="D205" s="35"/>
      <c r="E205" s="35"/>
      <c r="F205" s="105"/>
      <c r="G205" s="35"/>
      <c r="H205" s="32"/>
      <c r="I205" s="39"/>
      <c r="J205" s="39"/>
      <c r="K205" s="39"/>
      <c r="L205" s="39"/>
      <c r="M205" s="39"/>
      <c r="N205" s="32"/>
      <c r="O205" s="32"/>
      <c r="P205" s="32"/>
      <c r="Q205" s="32"/>
      <c r="R205" s="32"/>
      <c r="S205" s="32"/>
      <c r="T205" s="33" t="s">
        <v>844</v>
      </c>
      <c r="U205" s="33" t="s">
        <v>726</v>
      </c>
      <c r="V205" s="33">
        <v>13000</v>
      </c>
      <c r="W205" s="36"/>
      <c r="X205" s="36"/>
      <c r="Y205" s="36"/>
      <c r="Z205" s="36"/>
      <c r="AA205" s="35"/>
      <c r="AB205" s="36">
        <v>365</v>
      </c>
      <c r="AC205" s="36">
        <v>185</v>
      </c>
      <c r="AD205" s="36"/>
      <c r="AE205" s="36" t="s">
        <v>192</v>
      </c>
      <c r="AF205" s="36" t="s">
        <v>192</v>
      </c>
      <c r="AG205" s="36" t="s">
        <v>192</v>
      </c>
      <c r="AH205" s="36" t="s">
        <v>192</v>
      </c>
      <c r="AI205" s="36" t="s">
        <v>192</v>
      </c>
      <c r="AJ205" s="36" t="s">
        <v>192</v>
      </c>
      <c r="AK205" s="36" t="s">
        <v>192</v>
      </c>
      <c r="AL205" s="36" t="s">
        <v>192</v>
      </c>
      <c r="AM205" s="36" t="s">
        <v>192</v>
      </c>
      <c r="AN205" s="36" t="s">
        <v>192</v>
      </c>
      <c r="AO205" s="36" t="s">
        <v>192</v>
      </c>
      <c r="AP205" s="36" t="s">
        <v>192</v>
      </c>
    </row>
    <row r="206" spans="1:42" ht="36" x14ac:dyDescent="0.25">
      <c r="A206" s="28"/>
      <c r="B206" s="28"/>
      <c r="C206" s="28"/>
      <c r="D206" s="28"/>
      <c r="E206" s="35"/>
      <c r="F206" s="29"/>
      <c r="G206" s="28"/>
      <c r="H206" s="30"/>
      <c r="I206" s="40"/>
      <c r="J206" s="40"/>
      <c r="K206" s="40"/>
      <c r="L206" s="40"/>
      <c r="M206" s="40"/>
      <c r="N206" s="30"/>
      <c r="O206" s="32"/>
      <c r="P206" s="32"/>
      <c r="Q206" s="32"/>
      <c r="R206" s="32"/>
      <c r="S206" s="32"/>
      <c r="T206" s="33" t="s">
        <v>845</v>
      </c>
      <c r="U206" s="33" t="s">
        <v>209</v>
      </c>
      <c r="V206" s="33">
        <v>2</v>
      </c>
      <c r="W206" s="37"/>
      <c r="X206" s="37"/>
      <c r="Y206" s="37"/>
      <c r="Z206" s="37"/>
      <c r="AA206" s="28"/>
      <c r="AB206" s="37">
        <v>365</v>
      </c>
      <c r="AC206" s="37">
        <v>185</v>
      </c>
      <c r="AD206" s="37"/>
      <c r="AE206" s="37" t="s">
        <v>192</v>
      </c>
      <c r="AF206" s="37" t="s">
        <v>192</v>
      </c>
      <c r="AG206" s="37" t="s">
        <v>192</v>
      </c>
      <c r="AH206" s="37" t="s">
        <v>192</v>
      </c>
      <c r="AI206" s="37" t="s">
        <v>192</v>
      </c>
      <c r="AJ206" s="37" t="s">
        <v>192</v>
      </c>
      <c r="AK206" s="37" t="s">
        <v>192</v>
      </c>
      <c r="AL206" s="37" t="s">
        <v>192</v>
      </c>
      <c r="AM206" s="37" t="s">
        <v>192</v>
      </c>
      <c r="AN206" s="37" t="s">
        <v>192</v>
      </c>
      <c r="AO206" s="37" t="s">
        <v>192</v>
      </c>
      <c r="AP206" s="37" t="s">
        <v>192</v>
      </c>
    </row>
    <row r="207" spans="1:42" ht="36" x14ac:dyDescent="0.25">
      <c r="A207" s="28"/>
      <c r="B207" s="28"/>
      <c r="C207" s="28"/>
      <c r="D207" s="28"/>
      <c r="E207" s="35"/>
      <c r="F207" s="29"/>
      <c r="G207" s="28"/>
      <c r="H207" s="30"/>
      <c r="I207" s="40"/>
      <c r="J207" s="40"/>
      <c r="K207" s="40"/>
      <c r="L207" s="40"/>
      <c r="M207" s="40"/>
      <c r="N207" s="30"/>
      <c r="O207" s="32"/>
      <c r="P207" s="32"/>
      <c r="Q207" s="32"/>
      <c r="R207" s="32"/>
      <c r="S207" s="32"/>
      <c r="T207" s="33" t="s">
        <v>846</v>
      </c>
      <c r="U207" s="33" t="s">
        <v>726</v>
      </c>
      <c r="V207" s="33">
        <v>1</v>
      </c>
      <c r="W207" s="37"/>
      <c r="X207" s="37"/>
      <c r="Y207" s="37"/>
      <c r="Z207" s="37"/>
      <c r="AA207" s="28"/>
      <c r="AB207" s="37">
        <v>365</v>
      </c>
      <c r="AC207" s="37">
        <v>185</v>
      </c>
      <c r="AD207" s="37"/>
      <c r="AE207" s="37" t="s">
        <v>192</v>
      </c>
      <c r="AF207" s="37" t="s">
        <v>192</v>
      </c>
      <c r="AG207" s="37" t="s">
        <v>192</v>
      </c>
      <c r="AH207" s="37" t="s">
        <v>192</v>
      </c>
      <c r="AI207" s="37" t="s">
        <v>192</v>
      </c>
      <c r="AJ207" s="37" t="s">
        <v>192</v>
      </c>
      <c r="AK207" s="37" t="s">
        <v>192</v>
      </c>
      <c r="AL207" s="37" t="s">
        <v>192</v>
      </c>
      <c r="AM207" s="37" t="s">
        <v>192</v>
      </c>
      <c r="AN207" s="37" t="s">
        <v>192</v>
      </c>
      <c r="AO207" s="37" t="s">
        <v>192</v>
      </c>
      <c r="AP207" s="37" t="s">
        <v>192</v>
      </c>
    </row>
    <row r="208" spans="1:42" ht="84" x14ac:dyDescent="0.25">
      <c r="A208" s="28"/>
      <c r="B208" s="28"/>
      <c r="C208" s="28"/>
      <c r="D208" s="28"/>
      <c r="E208" s="35"/>
      <c r="F208" s="29"/>
      <c r="G208" s="28"/>
      <c r="H208" s="30"/>
      <c r="I208" s="40"/>
      <c r="J208" s="40"/>
      <c r="K208" s="40"/>
      <c r="L208" s="40"/>
      <c r="M208" s="40"/>
      <c r="N208" s="30"/>
      <c r="O208" s="32"/>
      <c r="P208" s="32"/>
      <c r="Q208" s="32"/>
      <c r="R208" s="32"/>
      <c r="S208" s="32"/>
      <c r="T208" s="33" t="s">
        <v>847</v>
      </c>
      <c r="U208" s="33" t="s">
        <v>726</v>
      </c>
      <c r="V208" s="33">
        <v>4</v>
      </c>
      <c r="W208" s="37"/>
      <c r="X208" s="37"/>
      <c r="Y208" s="37">
        <v>1</v>
      </c>
      <c r="Z208" s="37"/>
      <c r="AA208" s="28"/>
      <c r="AB208" s="37">
        <v>365</v>
      </c>
      <c r="AC208" s="37">
        <v>185</v>
      </c>
      <c r="AD208" s="37"/>
      <c r="AE208" s="37"/>
      <c r="AF208" s="37"/>
      <c r="AG208" s="37"/>
      <c r="AH208" s="37"/>
      <c r="AI208" s="37"/>
      <c r="AJ208" s="37"/>
      <c r="AK208" s="37"/>
      <c r="AL208" s="37"/>
      <c r="AM208" s="37"/>
      <c r="AN208" s="37"/>
      <c r="AO208" s="37"/>
      <c r="AP208" s="37"/>
    </row>
    <row r="209" spans="1:42" ht="135" x14ac:dyDescent="0.25">
      <c r="A209" s="28" t="s">
        <v>483</v>
      </c>
      <c r="B209" s="28" t="s">
        <v>550</v>
      </c>
      <c r="C209" s="28" t="s">
        <v>551</v>
      </c>
      <c r="D209" s="28">
        <v>241120600</v>
      </c>
      <c r="E209" s="35">
        <v>12269090</v>
      </c>
      <c r="F209" s="29" t="s">
        <v>834</v>
      </c>
      <c r="G209" s="35" t="s">
        <v>848</v>
      </c>
      <c r="H209" s="30">
        <v>164184000</v>
      </c>
      <c r="I209" s="40">
        <v>190184000</v>
      </c>
      <c r="J209" s="40"/>
      <c r="K209" s="40"/>
      <c r="L209" s="40"/>
      <c r="M209" s="40"/>
      <c r="N209" s="30">
        <f t="shared" ref="N209:P303" si="5">H209+K209</f>
        <v>164184000</v>
      </c>
      <c r="O209" s="32">
        <f t="shared" si="5"/>
        <v>190184000</v>
      </c>
      <c r="P209" s="32">
        <f t="shared" si="5"/>
        <v>0</v>
      </c>
      <c r="Q209" s="32">
        <v>57956276</v>
      </c>
      <c r="R209" s="32"/>
      <c r="S209" s="32">
        <f t="shared" ref="S209:S298" si="6">Q209+R209</f>
        <v>57956276</v>
      </c>
      <c r="T209" s="33" t="s">
        <v>849</v>
      </c>
      <c r="U209" s="33" t="s">
        <v>850</v>
      </c>
      <c r="V209" s="104">
        <v>57</v>
      </c>
      <c r="W209" s="37">
        <v>40</v>
      </c>
      <c r="X209" s="37"/>
      <c r="Y209" s="37"/>
      <c r="Z209" s="37"/>
      <c r="AA209" s="28">
        <v>305</v>
      </c>
      <c r="AB209" s="37">
        <v>365</v>
      </c>
      <c r="AC209" s="37">
        <v>185</v>
      </c>
      <c r="AD209" s="37" t="s">
        <v>851</v>
      </c>
      <c r="AE209" s="37"/>
      <c r="AF209" s="37"/>
      <c r="AG209" s="37"/>
      <c r="AH209" s="37"/>
      <c r="AI209" s="37"/>
      <c r="AJ209" s="37"/>
      <c r="AK209" s="37"/>
      <c r="AL209" s="37"/>
      <c r="AM209" s="37"/>
      <c r="AN209" s="37"/>
      <c r="AO209" s="37"/>
      <c r="AP209" s="37"/>
    </row>
    <row r="210" spans="1:42" s="22" customFormat="1" ht="120" x14ac:dyDescent="0.25">
      <c r="A210" s="35">
        <v>0</v>
      </c>
      <c r="B210" s="35">
        <v>0</v>
      </c>
      <c r="C210" s="35">
        <v>0</v>
      </c>
      <c r="D210" s="35">
        <v>0</v>
      </c>
      <c r="E210" s="35">
        <v>0</v>
      </c>
      <c r="F210" s="105">
        <v>0</v>
      </c>
      <c r="G210" s="35">
        <v>0</v>
      </c>
      <c r="H210" s="32">
        <v>0</v>
      </c>
      <c r="I210" s="39"/>
      <c r="J210" s="39"/>
      <c r="K210" s="39"/>
      <c r="L210" s="39"/>
      <c r="M210" s="39"/>
      <c r="N210" s="32">
        <f t="shared" si="5"/>
        <v>0</v>
      </c>
      <c r="O210" s="32">
        <f t="shared" si="5"/>
        <v>0</v>
      </c>
      <c r="P210" s="32">
        <f t="shared" si="5"/>
        <v>0</v>
      </c>
      <c r="Q210" s="32"/>
      <c r="R210" s="32"/>
      <c r="S210" s="32">
        <f t="shared" si="6"/>
        <v>0</v>
      </c>
      <c r="T210" s="33" t="s">
        <v>852</v>
      </c>
      <c r="U210" s="33" t="s">
        <v>853</v>
      </c>
      <c r="V210" s="104">
        <v>41</v>
      </c>
      <c r="W210" s="36">
        <v>20</v>
      </c>
      <c r="X210" s="36"/>
      <c r="Y210" s="36"/>
      <c r="Z210" s="36"/>
      <c r="AA210" s="35">
        <v>335</v>
      </c>
      <c r="AB210" s="36">
        <v>365</v>
      </c>
      <c r="AC210" s="36">
        <v>185</v>
      </c>
      <c r="AD210" s="36" t="s">
        <v>854</v>
      </c>
      <c r="AE210" s="36"/>
      <c r="AF210" s="36"/>
      <c r="AG210" s="36"/>
      <c r="AH210" s="36"/>
      <c r="AI210" s="36"/>
      <c r="AJ210" s="36"/>
      <c r="AK210" s="36"/>
      <c r="AL210" s="36"/>
      <c r="AM210" s="36"/>
      <c r="AN210" s="36"/>
      <c r="AO210" s="36"/>
      <c r="AP210" s="36"/>
    </row>
    <row r="211" spans="1:42" ht="75" x14ac:dyDescent="0.25">
      <c r="A211" s="28">
        <v>0</v>
      </c>
      <c r="B211" s="28">
        <v>0</v>
      </c>
      <c r="C211" s="28">
        <v>0</v>
      </c>
      <c r="D211" s="28">
        <v>0</v>
      </c>
      <c r="E211" s="35">
        <v>0</v>
      </c>
      <c r="F211" s="29">
        <v>0</v>
      </c>
      <c r="G211" s="28">
        <v>0</v>
      </c>
      <c r="H211" s="30">
        <v>0</v>
      </c>
      <c r="I211" s="40"/>
      <c r="J211" s="40"/>
      <c r="K211" s="40"/>
      <c r="L211" s="40"/>
      <c r="M211" s="40"/>
      <c r="N211" s="30">
        <f t="shared" si="5"/>
        <v>0</v>
      </c>
      <c r="O211" s="32">
        <f t="shared" si="5"/>
        <v>0</v>
      </c>
      <c r="P211" s="32">
        <f t="shared" si="5"/>
        <v>0</v>
      </c>
      <c r="Q211" s="32"/>
      <c r="R211" s="32"/>
      <c r="S211" s="32">
        <f t="shared" si="6"/>
        <v>0</v>
      </c>
      <c r="T211" s="33" t="s">
        <v>855</v>
      </c>
      <c r="U211" s="33" t="s">
        <v>152</v>
      </c>
      <c r="V211" s="104">
        <v>4</v>
      </c>
      <c r="W211" s="37"/>
      <c r="X211" s="37"/>
      <c r="Y211" s="37"/>
      <c r="Z211" s="37"/>
      <c r="AA211" s="28">
        <v>120</v>
      </c>
      <c r="AB211" s="37">
        <v>365</v>
      </c>
      <c r="AC211" s="37">
        <v>185</v>
      </c>
      <c r="AD211" s="37" t="s">
        <v>856</v>
      </c>
      <c r="AE211" s="37"/>
      <c r="AF211" s="37"/>
      <c r="AG211" s="37"/>
      <c r="AH211" s="37"/>
      <c r="AI211" s="37"/>
      <c r="AJ211" s="37"/>
      <c r="AK211" s="37"/>
      <c r="AL211" s="37"/>
      <c r="AM211" s="37"/>
      <c r="AN211" s="37"/>
      <c r="AO211" s="37"/>
      <c r="AP211" s="37"/>
    </row>
    <row r="212" spans="1:42" ht="60" x14ac:dyDescent="0.25">
      <c r="A212" s="28">
        <v>0</v>
      </c>
      <c r="B212" s="28">
        <v>0</v>
      </c>
      <c r="C212" s="28">
        <v>0</v>
      </c>
      <c r="D212" s="28">
        <v>0</v>
      </c>
      <c r="E212" s="35">
        <v>0</v>
      </c>
      <c r="F212" s="29">
        <v>0</v>
      </c>
      <c r="G212" s="28">
        <v>0</v>
      </c>
      <c r="H212" s="30">
        <v>0</v>
      </c>
      <c r="I212" s="40"/>
      <c r="J212" s="40"/>
      <c r="K212" s="40"/>
      <c r="L212" s="40"/>
      <c r="M212" s="40"/>
      <c r="N212" s="30">
        <f t="shared" si="5"/>
        <v>0</v>
      </c>
      <c r="O212" s="32">
        <f t="shared" si="5"/>
        <v>0</v>
      </c>
      <c r="P212" s="32">
        <f t="shared" si="5"/>
        <v>0</v>
      </c>
      <c r="Q212" s="32"/>
      <c r="R212" s="32"/>
      <c r="S212" s="32">
        <f t="shared" si="6"/>
        <v>0</v>
      </c>
      <c r="T212" s="33" t="s">
        <v>857</v>
      </c>
      <c r="U212" s="33" t="s">
        <v>858</v>
      </c>
      <c r="V212" s="104">
        <v>1</v>
      </c>
      <c r="W212" s="37"/>
      <c r="X212" s="37"/>
      <c r="Y212" s="37"/>
      <c r="Z212" s="37"/>
      <c r="AA212" s="28">
        <v>335</v>
      </c>
      <c r="AB212" s="37">
        <v>365</v>
      </c>
      <c r="AC212" s="37">
        <v>185</v>
      </c>
      <c r="AD212" s="37" t="s">
        <v>859</v>
      </c>
      <c r="AE212" s="37"/>
      <c r="AF212" s="37"/>
      <c r="AG212" s="37"/>
      <c r="AH212" s="37"/>
      <c r="AI212" s="37"/>
      <c r="AJ212" s="37"/>
      <c r="AK212" s="37"/>
      <c r="AL212" s="37"/>
      <c r="AM212" s="37"/>
      <c r="AN212" s="37"/>
      <c r="AO212" s="37"/>
      <c r="AP212" s="37"/>
    </row>
    <row r="213" spans="1:42" ht="60" x14ac:dyDescent="0.25">
      <c r="A213" s="28">
        <v>0</v>
      </c>
      <c r="B213" s="28">
        <v>0</v>
      </c>
      <c r="C213" s="28">
        <v>0</v>
      </c>
      <c r="D213" s="28">
        <v>0</v>
      </c>
      <c r="E213" s="35">
        <v>0</v>
      </c>
      <c r="F213" s="29">
        <v>0</v>
      </c>
      <c r="G213" s="28">
        <v>0</v>
      </c>
      <c r="H213" s="30">
        <v>0</v>
      </c>
      <c r="I213" s="40"/>
      <c r="J213" s="40"/>
      <c r="K213" s="40"/>
      <c r="L213" s="40"/>
      <c r="M213" s="40"/>
      <c r="N213" s="30">
        <f t="shared" si="5"/>
        <v>0</v>
      </c>
      <c r="O213" s="32">
        <f t="shared" si="5"/>
        <v>0</v>
      </c>
      <c r="P213" s="32">
        <f t="shared" si="5"/>
        <v>0</v>
      </c>
      <c r="Q213" s="32"/>
      <c r="R213" s="32"/>
      <c r="S213" s="32">
        <f t="shared" si="6"/>
        <v>0</v>
      </c>
      <c r="T213" s="33" t="s">
        <v>860</v>
      </c>
      <c r="U213" s="33" t="s">
        <v>152</v>
      </c>
      <c r="V213" s="33">
        <v>1</v>
      </c>
      <c r="W213" s="37"/>
      <c r="X213" s="37"/>
      <c r="Y213" s="37"/>
      <c r="Z213" s="37"/>
      <c r="AA213" s="28">
        <v>365</v>
      </c>
      <c r="AB213" s="37">
        <v>365</v>
      </c>
      <c r="AC213" s="37">
        <v>185</v>
      </c>
      <c r="AD213" s="37" t="s">
        <v>861</v>
      </c>
      <c r="AE213" s="37"/>
      <c r="AF213" s="37"/>
      <c r="AG213" s="37"/>
      <c r="AH213" s="37"/>
      <c r="AI213" s="37"/>
      <c r="AJ213" s="37"/>
      <c r="AK213" s="37"/>
      <c r="AL213" s="37"/>
      <c r="AM213" s="37"/>
      <c r="AN213" s="37"/>
      <c r="AO213" s="37"/>
      <c r="AP213" s="37"/>
    </row>
    <row r="214" spans="1:42" ht="84" x14ac:dyDescent="0.25">
      <c r="A214" s="28" t="s">
        <v>483</v>
      </c>
      <c r="B214" s="28" t="s">
        <v>550</v>
      </c>
      <c r="C214" s="28" t="s">
        <v>551</v>
      </c>
      <c r="D214" s="28">
        <v>241120600</v>
      </c>
      <c r="E214" s="35">
        <v>12270001</v>
      </c>
      <c r="F214" s="29" t="s">
        <v>862</v>
      </c>
      <c r="G214" s="28" t="s">
        <v>863</v>
      </c>
      <c r="H214" s="30">
        <v>70000000</v>
      </c>
      <c r="I214" s="40">
        <v>471461907</v>
      </c>
      <c r="J214" s="40"/>
      <c r="K214" s="40"/>
      <c r="L214" s="40"/>
      <c r="M214" s="40"/>
      <c r="N214" s="30">
        <f t="shared" si="5"/>
        <v>70000000</v>
      </c>
      <c r="O214" s="32">
        <f t="shared" si="5"/>
        <v>471461907</v>
      </c>
      <c r="P214" s="32">
        <f t="shared" si="5"/>
        <v>0</v>
      </c>
      <c r="Q214" s="32">
        <v>70012020</v>
      </c>
      <c r="R214" s="32"/>
      <c r="S214" s="32">
        <f t="shared" si="6"/>
        <v>70012020</v>
      </c>
      <c r="T214" s="37" t="s">
        <v>864</v>
      </c>
      <c r="U214" s="33" t="s">
        <v>865</v>
      </c>
      <c r="V214" s="104">
        <v>24</v>
      </c>
      <c r="W214" s="37">
        <v>23</v>
      </c>
      <c r="X214" s="37"/>
      <c r="Y214" s="37">
        <v>6</v>
      </c>
      <c r="Z214" s="37"/>
      <c r="AA214" s="28">
        <v>335</v>
      </c>
      <c r="AB214" s="37">
        <v>167</v>
      </c>
      <c r="AC214" s="37"/>
      <c r="AD214" s="37"/>
      <c r="AE214" s="37">
        <v>0</v>
      </c>
      <c r="AF214" s="37" t="s">
        <v>192</v>
      </c>
      <c r="AG214" s="37" t="s">
        <v>192</v>
      </c>
      <c r="AH214" s="37" t="s">
        <v>192</v>
      </c>
      <c r="AI214" s="37" t="s">
        <v>192</v>
      </c>
      <c r="AJ214" s="37" t="s">
        <v>192</v>
      </c>
      <c r="AK214" s="37" t="s">
        <v>192</v>
      </c>
      <c r="AL214" s="37" t="s">
        <v>192</v>
      </c>
      <c r="AM214" s="37" t="s">
        <v>192</v>
      </c>
      <c r="AN214" s="37" t="s">
        <v>192</v>
      </c>
      <c r="AO214" s="37" t="s">
        <v>192</v>
      </c>
      <c r="AP214" s="37" t="s">
        <v>192</v>
      </c>
    </row>
    <row r="215" spans="1:42" ht="84" x14ac:dyDescent="0.25">
      <c r="A215" s="28" t="s">
        <v>483</v>
      </c>
      <c r="B215" s="28" t="s">
        <v>550</v>
      </c>
      <c r="C215" s="28" t="s">
        <v>551</v>
      </c>
      <c r="D215" s="28">
        <v>241120600</v>
      </c>
      <c r="E215" s="35">
        <v>12270002</v>
      </c>
      <c r="F215" s="29" t="s">
        <v>862</v>
      </c>
      <c r="G215" s="28" t="s">
        <v>863</v>
      </c>
      <c r="H215" s="30">
        <v>0</v>
      </c>
      <c r="I215" s="40">
        <v>51305342</v>
      </c>
      <c r="J215" s="40"/>
      <c r="K215" s="40"/>
      <c r="L215" s="40"/>
      <c r="M215" s="40"/>
      <c r="N215" s="30">
        <f t="shared" si="5"/>
        <v>0</v>
      </c>
      <c r="O215" s="32">
        <f t="shared" si="5"/>
        <v>51305342</v>
      </c>
      <c r="P215" s="32">
        <f t="shared" si="5"/>
        <v>0</v>
      </c>
      <c r="Q215" s="32">
        <v>0</v>
      </c>
      <c r="R215" s="32"/>
      <c r="S215" s="32">
        <f t="shared" si="6"/>
        <v>0</v>
      </c>
      <c r="T215" s="33" t="s">
        <v>866</v>
      </c>
      <c r="U215" s="33" t="s">
        <v>152</v>
      </c>
      <c r="V215" s="104">
        <v>125</v>
      </c>
      <c r="W215" s="37"/>
      <c r="X215" s="37"/>
      <c r="Y215" s="37">
        <v>54</v>
      </c>
      <c r="Z215" s="37"/>
      <c r="AA215" s="28">
        <v>365</v>
      </c>
      <c r="AB215" s="37">
        <v>182</v>
      </c>
      <c r="AC215" s="37"/>
      <c r="AD215" s="37"/>
      <c r="AE215" s="37" t="s">
        <v>192</v>
      </c>
      <c r="AF215" s="37" t="s">
        <v>192</v>
      </c>
      <c r="AG215" s="37" t="s">
        <v>192</v>
      </c>
      <c r="AH215" s="37" t="s">
        <v>192</v>
      </c>
      <c r="AI215" s="37" t="s">
        <v>192</v>
      </c>
      <c r="AJ215" s="37" t="s">
        <v>192</v>
      </c>
      <c r="AK215" s="37" t="s">
        <v>192</v>
      </c>
      <c r="AL215" s="37" t="s">
        <v>192</v>
      </c>
      <c r="AM215" s="37" t="s">
        <v>192</v>
      </c>
      <c r="AN215" s="37" t="s">
        <v>192</v>
      </c>
      <c r="AO215" s="37" t="s">
        <v>192</v>
      </c>
      <c r="AP215" s="37" t="s">
        <v>192</v>
      </c>
    </row>
    <row r="216" spans="1:42" ht="36" x14ac:dyDescent="0.25">
      <c r="A216" s="28">
        <v>0</v>
      </c>
      <c r="B216" s="28">
        <v>0</v>
      </c>
      <c r="C216" s="28">
        <v>0</v>
      </c>
      <c r="D216" s="28">
        <v>0</v>
      </c>
      <c r="E216" s="35">
        <v>0</v>
      </c>
      <c r="F216" s="29">
        <v>0</v>
      </c>
      <c r="G216" s="28">
        <v>0</v>
      </c>
      <c r="H216" s="30">
        <v>0</v>
      </c>
      <c r="I216" s="40"/>
      <c r="J216" s="40"/>
      <c r="K216" s="40"/>
      <c r="L216" s="40"/>
      <c r="M216" s="40"/>
      <c r="N216" s="30">
        <f t="shared" si="5"/>
        <v>0</v>
      </c>
      <c r="O216" s="32">
        <f t="shared" si="5"/>
        <v>0</v>
      </c>
      <c r="P216" s="32">
        <f t="shared" si="5"/>
        <v>0</v>
      </c>
      <c r="Q216" s="32"/>
      <c r="R216" s="32"/>
      <c r="S216" s="32">
        <f t="shared" si="6"/>
        <v>0</v>
      </c>
      <c r="T216" s="33" t="s">
        <v>867</v>
      </c>
      <c r="U216" s="33" t="s">
        <v>152</v>
      </c>
      <c r="V216" s="104">
        <v>12</v>
      </c>
      <c r="W216" s="37">
        <v>48</v>
      </c>
      <c r="X216" s="37"/>
      <c r="Y216" s="37">
        <v>21</v>
      </c>
      <c r="Z216" s="37"/>
      <c r="AA216" s="28">
        <v>12</v>
      </c>
      <c r="AB216" s="37">
        <v>6</v>
      </c>
      <c r="AC216" s="37"/>
      <c r="AD216" s="37"/>
      <c r="AE216" s="37" t="s">
        <v>192</v>
      </c>
      <c r="AF216" s="37" t="s">
        <v>192</v>
      </c>
      <c r="AG216" s="37" t="s">
        <v>192</v>
      </c>
      <c r="AH216" s="37" t="s">
        <v>192</v>
      </c>
      <c r="AI216" s="37" t="s">
        <v>192</v>
      </c>
      <c r="AJ216" s="37" t="s">
        <v>192</v>
      </c>
      <c r="AK216" s="37" t="s">
        <v>192</v>
      </c>
      <c r="AL216" s="37" t="s">
        <v>192</v>
      </c>
      <c r="AM216" s="37" t="s">
        <v>192</v>
      </c>
      <c r="AN216" s="37" t="s">
        <v>192</v>
      </c>
      <c r="AO216" s="37" t="s">
        <v>192</v>
      </c>
      <c r="AP216" s="37" t="s">
        <v>192</v>
      </c>
    </row>
    <row r="217" spans="1:42" ht="24" x14ac:dyDescent="0.25">
      <c r="A217" s="28">
        <v>0</v>
      </c>
      <c r="B217" s="28">
        <v>0</v>
      </c>
      <c r="C217" s="28">
        <v>0</v>
      </c>
      <c r="D217" s="28">
        <v>0</v>
      </c>
      <c r="E217" s="35">
        <v>0</v>
      </c>
      <c r="F217" s="29">
        <v>0</v>
      </c>
      <c r="G217" s="28">
        <v>0</v>
      </c>
      <c r="H217" s="30">
        <v>0</v>
      </c>
      <c r="I217" s="40"/>
      <c r="J217" s="40"/>
      <c r="K217" s="40"/>
      <c r="L217" s="40"/>
      <c r="M217" s="40"/>
      <c r="N217" s="30">
        <f t="shared" si="5"/>
        <v>0</v>
      </c>
      <c r="O217" s="32">
        <f t="shared" si="5"/>
        <v>0</v>
      </c>
      <c r="P217" s="32">
        <f t="shared" si="5"/>
        <v>0</v>
      </c>
      <c r="Q217" s="32"/>
      <c r="R217" s="32"/>
      <c r="S217" s="32">
        <f t="shared" si="6"/>
        <v>0</v>
      </c>
      <c r="T217" s="33" t="s">
        <v>868</v>
      </c>
      <c r="U217" s="33" t="s">
        <v>152</v>
      </c>
      <c r="V217" s="104">
        <v>6</v>
      </c>
      <c r="W217" s="37"/>
      <c r="X217" s="37"/>
      <c r="Y217" s="37">
        <v>0</v>
      </c>
      <c r="Z217" s="37"/>
      <c r="AA217" s="28">
        <v>180</v>
      </c>
      <c r="AB217" s="37">
        <v>90</v>
      </c>
      <c r="AC217" s="37"/>
      <c r="AD217" s="37"/>
      <c r="AE217" s="37">
        <v>0</v>
      </c>
      <c r="AF217" s="37" t="s">
        <v>192</v>
      </c>
      <c r="AG217" s="37">
        <v>0</v>
      </c>
      <c r="AH217" s="37" t="s">
        <v>192</v>
      </c>
      <c r="AI217" s="37">
        <v>0</v>
      </c>
      <c r="AJ217" s="37" t="s">
        <v>192</v>
      </c>
      <c r="AK217" s="37">
        <v>0</v>
      </c>
      <c r="AL217" s="37" t="s">
        <v>192</v>
      </c>
      <c r="AM217" s="37">
        <v>0</v>
      </c>
      <c r="AN217" s="37" t="s">
        <v>192</v>
      </c>
      <c r="AO217" s="37">
        <v>0</v>
      </c>
      <c r="AP217" s="37" t="s">
        <v>192</v>
      </c>
    </row>
    <row r="218" spans="1:42" ht="60" x14ac:dyDescent="0.25">
      <c r="A218" s="28">
        <v>0</v>
      </c>
      <c r="B218" s="28">
        <v>0</v>
      </c>
      <c r="C218" s="28">
        <v>0</v>
      </c>
      <c r="D218" s="28">
        <v>0</v>
      </c>
      <c r="E218" s="35">
        <v>0</v>
      </c>
      <c r="F218" s="29">
        <v>0</v>
      </c>
      <c r="G218" s="28">
        <v>0</v>
      </c>
      <c r="H218" s="30">
        <v>0</v>
      </c>
      <c r="I218" s="40"/>
      <c r="J218" s="40"/>
      <c r="K218" s="40"/>
      <c r="L218" s="40"/>
      <c r="M218" s="40"/>
      <c r="N218" s="30">
        <f t="shared" si="5"/>
        <v>0</v>
      </c>
      <c r="O218" s="32">
        <f t="shared" si="5"/>
        <v>0</v>
      </c>
      <c r="P218" s="32">
        <f t="shared" si="5"/>
        <v>0</v>
      </c>
      <c r="Q218" s="32"/>
      <c r="R218" s="32"/>
      <c r="S218" s="32">
        <f t="shared" si="6"/>
        <v>0</v>
      </c>
      <c r="T218" s="33" t="s">
        <v>869</v>
      </c>
      <c r="U218" s="33" t="s">
        <v>152</v>
      </c>
      <c r="V218" s="104">
        <v>2</v>
      </c>
      <c r="W218" s="37"/>
      <c r="X218" s="37"/>
      <c r="Y218" s="37">
        <v>0</v>
      </c>
      <c r="Z218" s="37"/>
      <c r="AA218" s="28">
        <v>60</v>
      </c>
      <c r="AB218" s="37"/>
      <c r="AC218" s="37"/>
      <c r="AD218" s="37" t="s">
        <v>870</v>
      </c>
      <c r="AE218" s="37">
        <v>0</v>
      </c>
      <c r="AF218" s="37">
        <v>0</v>
      </c>
      <c r="AG218" s="37"/>
      <c r="AH218" s="37"/>
      <c r="AI218" s="37"/>
      <c r="AJ218" s="37"/>
      <c r="AK218" s="37"/>
      <c r="AL218" s="37"/>
      <c r="AM218" s="37"/>
      <c r="AN218" s="37">
        <v>0</v>
      </c>
      <c r="AO218" s="37">
        <v>0</v>
      </c>
      <c r="AP218" s="37">
        <v>0</v>
      </c>
    </row>
    <row r="219" spans="1:42" ht="127.5" x14ac:dyDescent="0.25">
      <c r="A219" s="28">
        <v>0</v>
      </c>
      <c r="B219" s="28">
        <v>0</v>
      </c>
      <c r="C219" s="28">
        <v>0</v>
      </c>
      <c r="D219" s="28">
        <v>0</v>
      </c>
      <c r="E219" s="35">
        <v>0</v>
      </c>
      <c r="F219" s="29">
        <v>0</v>
      </c>
      <c r="G219" s="28">
        <v>0</v>
      </c>
      <c r="H219" s="30">
        <v>0</v>
      </c>
      <c r="I219" s="40"/>
      <c r="J219" s="40"/>
      <c r="K219" s="40"/>
      <c r="L219" s="40"/>
      <c r="M219" s="40"/>
      <c r="N219" s="30">
        <f t="shared" si="5"/>
        <v>0</v>
      </c>
      <c r="O219" s="32">
        <f t="shared" si="5"/>
        <v>0</v>
      </c>
      <c r="P219" s="32">
        <f t="shared" si="5"/>
        <v>0</v>
      </c>
      <c r="Q219" s="32"/>
      <c r="R219" s="32"/>
      <c r="S219" s="32">
        <f t="shared" si="6"/>
        <v>0</v>
      </c>
      <c r="T219" s="33" t="s">
        <v>871</v>
      </c>
      <c r="U219" s="33" t="s">
        <v>525</v>
      </c>
      <c r="V219" s="104">
        <v>125</v>
      </c>
      <c r="W219" s="37">
        <v>12</v>
      </c>
      <c r="X219" s="37"/>
      <c r="Y219" s="37"/>
      <c r="Z219" s="37"/>
      <c r="AA219" s="28">
        <v>365</v>
      </c>
      <c r="AB219" s="37">
        <v>182</v>
      </c>
      <c r="AC219" s="37"/>
      <c r="AD219" s="202" t="s">
        <v>872</v>
      </c>
      <c r="AE219" s="37" t="s">
        <v>192</v>
      </c>
      <c r="AF219" s="37" t="s">
        <v>192</v>
      </c>
      <c r="AG219" s="37" t="s">
        <v>192</v>
      </c>
      <c r="AH219" s="37" t="s">
        <v>192</v>
      </c>
      <c r="AI219" s="37" t="s">
        <v>192</v>
      </c>
      <c r="AJ219" s="37" t="s">
        <v>192</v>
      </c>
      <c r="AK219" s="37" t="s">
        <v>192</v>
      </c>
      <c r="AL219" s="37" t="s">
        <v>192</v>
      </c>
      <c r="AM219" s="37" t="s">
        <v>192</v>
      </c>
      <c r="AN219" s="37" t="s">
        <v>192</v>
      </c>
      <c r="AO219" s="37" t="s">
        <v>192</v>
      </c>
      <c r="AP219" s="37" t="s">
        <v>192</v>
      </c>
    </row>
    <row r="220" spans="1:42" ht="84" x14ac:dyDescent="0.25">
      <c r="A220" s="28"/>
      <c r="B220" s="28"/>
      <c r="C220" s="28"/>
      <c r="D220" s="28"/>
      <c r="E220" s="35"/>
      <c r="F220" s="29"/>
      <c r="G220" s="28"/>
      <c r="H220" s="30"/>
      <c r="I220" s="40"/>
      <c r="J220" s="40"/>
      <c r="K220" s="40"/>
      <c r="L220" s="40"/>
      <c r="M220" s="40"/>
      <c r="N220" s="30"/>
      <c r="O220" s="32"/>
      <c r="P220" s="32"/>
      <c r="Q220" s="32"/>
      <c r="R220" s="32"/>
      <c r="S220" s="32"/>
      <c r="T220" s="33" t="s">
        <v>873</v>
      </c>
      <c r="U220" s="33" t="s">
        <v>209</v>
      </c>
      <c r="V220" s="104">
        <v>52</v>
      </c>
      <c r="W220" s="37"/>
      <c r="X220" s="37"/>
      <c r="Y220" s="37">
        <v>26</v>
      </c>
      <c r="Z220" s="37"/>
      <c r="AA220" s="28">
        <v>365</v>
      </c>
      <c r="AB220" s="37">
        <v>182</v>
      </c>
      <c r="AC220" s="37"/>
      <c r="AD220" s="37"/>
      <c r="AE220" s="37"/>
      <c r="AF220" s="37"/>
      <c r="AG220" s="37"/>
      <c r="AH220" s="37"/>
      <c r="AI220" s="37"/>
      <c r="AJ220" s="37"/>
      <c r="AK220" s="37"/>
      <c r="AL220" s="37"/>
      <c r="AM220" s="37"/>
      <c r="AN220" s="37"/>
      <c r="AO220" s="37"/>
      <c r="AP220" s="37"/>
    </row>
    <row r="221" spans="1:42" ht="135" x14ac:dyDescent="0.25">
      <c r="A221" s="28">
        <v>0</v>
      </c>
      <c r="B221" s="28">
        <v>0</v>
      </c>
      <c r="C221" s="28">
        <v>0</v>
      </c>
      <c r="D221" s="28">
        <v>0</v>
      </c>
      <c r="E221" s="35">
        <v>0</v>
      </c>
      <c r="F221" s="29">
        <v>0</v>
      </c>
      <c r="G221" s="28">
        <v>0</v>
      </c>
      <c r="H221" s="30">
        <v>0</v>
      </c>
      <c r="I221" s="40"/>
      <c r="J221" s="40"/>
      <c r="K221" s="40"/>
      <c r="L221" s="40"/>
      <c r="M221" s="40"/>
      <c r="N221" s="30">
        <f t="shared" si="5"/>
        <v>0</v>
      </c>
      <c r="O221" s="32">
        <f t="shared" si="5"/>
        <v>0</v>
      </c>
      <c r="P221" s="32">
        <f t="shared" si="5"/>
        <v>0</v>
      </c>
      <c r="Q221" s="32"/>
      <c r="R221" s="32"/>
      <c r="S221" s="32">
        <f t="shared" si="6"/>
        <v>0</v>
      </c>
      <c r="T221" s="33" t="s">
        <v>874</v>
      </c>
      <c r="U221" s="33" t="s">
        <v>152</v>
      </c>
      <c r="V221" s="104">
        <v>4</v>
      </c>
      <c r="W221" s="37"/>
      <c r="X221" s="37"/>
      <c r="Y221" s="37"/>
      <c r="Z221" s="37"/>
      <c r="AA221" s="28">
        <v>120</v>
      </c>
      <c r="AB221" s="37"/>
      <c r="AC221" s="37"/>
      <c r="AD221" s="37" t="s">
        <v>875</v>
      </c>
      <c r="AE221" s="37">
        <v>0</v>
      </c>
      <c r="AF221" s="37">
        <v>0</v>
      </c>
      <c r="AG221" s="37"/>
      <c r="AH221" s="37"/>
      <c r="AI221" s="37"/>
      <c r="AJ221" s="37"/>
      <c r="AK221" s="37"/>
      <c r="AL221" s="37"/>
      <c r="AM221" s="37"/>
      <c r="AN221" s="37"/>
      <c r="AO221" s="37"/>
      <c r="AP221" s="37"/>
    </row>
    <row r="222" spans="1:42" ht="135" x14ac:dyDescent="0.25">
      <c r="A222" s="28">
        <v>0</v>
      </c>
      <c r="B222" s="28">
        <v>0</v>
      </c>
      <c r="C222" s="28">
        <v>0</v>
      </c>
      <c r="D222" s="28">
        <v>0</v>
      </c>
      <c r="E222" s="35">
        <v>0</v>
      </c>
      <c r="F222" s="29">
        <v>0</v>
      </c>
      <c r="G222" s="28">
        <v>0</v>
      </c>
      <c r="H222" s="30">
        <v>0</v>
      </c>
      <c r="I222" s="40"/>
      <c r="J222" s="40"/>
      <c r="K222" s="40"/>
      <c r="L222" s="40"/>
      <c r="M222" s="40"/>
      <c r="N222" s="30">
        <f t="shared" si="5"/>
        <v>0</v>
      </c>
      <c r="O222" s="32">
        <f t="shared" si="5"/>
        <v>0</v>
      </c>
      <c r="P222" s="32">
        <f t="shared" si="5"/>
        <v>0</v>
      </c>
      <c r="Q222" s="32"/>
      <c r="R222" s="32"/>
      <c r="S222" s="32">
        <f t="shared" si="6"/>
        <v>0</v>
      </c>
      <c r="T222" s="33" t="s">
        <v>876</v>
      </c>
      <c r="U222" s="33" t="s">
        <v>877</v>
      </c>
      <c r="V222" s="104">
        <v>90</v>
      </c>
      <c r="W222" s="37"/>
      <c r="X222" s="37"/>
      <c r="Y222" s="37"/>
      <c r="Z222" s="37"/>
      <c r="AA222" s="28">
        <v>365</v>
      </c>
      <c r="AB222" s="37"/>
      <c r="AC222" s="37"/>
      <c r="AD222" s="37" t="s">
        <v>878</v>
      </c>
      <c r="AE222" s="37"/>
      <c r="AF222" s="37"/>
      <c r="AG222" s="37"/>
      <c r="AH222" s="37"/>
      <c r="AI222" s="37"/>
      <c r="AJ222" s="37"/>
      <c r="AK222" s="37"/>
      <c r="AL222" s="37"/>
      <c r="AM222" s="37"/>
      <c r="AN222" s="37"/>
      <c r="AO222" s="37"/>
      <c r="AP222" s="37"/>
    </row>
    <row r="223" spans="1:42" ht="135" x14ac:dyDescent="0.25">
      <c r="A223" s="28">
        <v>0</v>
      </c>
      <c r="B223" s="28">
        <v>0</v>
      </c>
      <c r="C223" s="28">
        <v>0</v>
      </c>
      <c r="D223" s="28">
        <v>0</v>
      </c>
      <c r="E223" s="35">
        <v>0</v>
      </c>
      <c r="F223" s="29">
        <v>0</v>
      </c>
      <c r="G223" s="28">
        <v>0</v>
      </c>
      <c r="H223" s="30">
        <v>0</v>
      </c>
      <c r="I223" s="40"/>
      <c r="J223" s="40"/>
      <c r="K223" s="40"/>
      <c r="L223" s="40"/>
      <c r="M223" s="40"/>
      <c r="N223" s="30">
        <f t="shared" si="5"/>
        <v>0</v>
      </c>
      <c r="O223" s="32">
        <f t="shared" si="5"/>
        <v>0</v>
      </c>
      <c r="P223" s="32">
        <f t="shared" si="5"/>
        <v>0</v>
      </c>
      <c r="Q223" s="32"/>
      <c r="R223" s="32"/>
      <c r="S223" s="32">
        <f t="shared" si="6"/>
        <v>0</v>
      </c>
      <c r="T223" s="33" t="s">
        <v>879</v>
      </c>
      <c r="U223" s="33" t="s">
        <v>703</v>
      </c>
      <c r="V223" s="104">
        <v>100</v>
      </c>
      <c r="W223" s="37"/>
      <c r="X223" s="37"/>
      <c r="Y223" s="37"/>
      <c r="Z223" s="37"/>
      <c r="AA223" s="28">
        <v>365</v>
      </c>
      <c r="AB223" s="37"/>
      <c r="AC223" s="37"/>
      <c r="AD223" s="37" t="s">
        <v>878</v>
      </c>
      <c r="AE223" s="37"/>
      <c r="AF223" s="37"/>
      <c r="AG223" s="37"/>
      <c r="AH223" s="37"/>
      <c r="AI223" s="37"/>
      <c r="AJ223" s="37"/>
      <c r="AK223" s="37"/>
      <c r="AL223" s="37"/>
      <c r="AM223" s="37"/>
      <c r="AN223" s="37"/>
      <c r="AO223" s="37"/>
      <c r="AP223" s="37"/>
    </row>
    <row r="224" spans="1:42" ht="60" x14ac:dyDescent="0.25">
      <c r="A224" s="28">
        <v>0</v>
      </c>
      <c r="B224" s="28">
        <v>0</v>
      </c>
      <c r="C224" s="28">
        <v>0</v>
      </c>
      <c r="D224" s="28">
        <v>0</v>
      </c>
      <c r="E224" s="35">
        <v>0</v>
      </c>
      <c r="F224" s="29">
        <v>0</v>
      </c>
      <c r="G224" s="28">
        <v>0</v>
      </c>
      <c r="H224" s="30">
        <v>0</v>
      </c>
      <c r="I224" s="40"/>
      <c r="J224" s="40"/>
      <c r="K224" s="40"/>
      <c r="L224" s="40"/>
      <c r="M224" s="40"/>
      <c r="N224" s="30">
        <f t="shared" si="5"/>
        <v>0</v>
      </c>
      <c r="O224" s="32">
        <f t="shared" si="5"/>
        <v>0</v>
      </c>
      <c r="P224" s="32">
        <f t="shared" si="5"/>
        <v>0</v>
      </c>
      <c r="Q224" s="32"/>
      <c r="R224" s="32"/>
      <c r="S224" s="32">
        <f t="shared" si="6"/>
        <v>0</v>
      </c>
      <c r="T224" s="33" t="s">
        <v>880</v>
      </c>
      <c r="U224" s="33" t="s">
        <v>703</v>
      </c>
      <c r="V224" s="104">
        <v>100</v>
      </c>
      <c r="W224" s="37"/>
      <c r="X224" s="37"/>
      <c r="Y224" s="37"/>
      <c r="Z224" s="37"/>
      <c r="AA224" s="28">
        <v>365</v>
      </c>
      <c r="AB224" s="37"/>
      <c r="AC224" s="37"/>
      <c r="AD224" s="37" t="s">
        <v>881</v>
      </c>
      <c r="AE224" s="37"/>
      <c r="AF224" s="37"/>
      <c r="AG224" s="37"/>
      <c r="AH224" s="37"/>
      <c r="AI224" s="37"/>
      <c r="AJ224" s="37"/>
      <c r="AK224" s="37"/>
      <c r="AL224" s="37"/>
      <c r="AM224" s="37"/>
      <c r="AN224" s="37"/>
      <c r="AO224" s="37"/>
      <c r="AP224" s="37"/>
    </row>
    <row r="225" spans="1:42" ht="36" x14ac:dyDescent="0.25">
      <c r="A225" s="28">
        <v>0</v>
      </c>
      <c r="B225" s="28">
        <v>0</v>
      </c>
      <c r="C225" s="28">
        <v>0</v>
      </c>
      <c r="D225" s="28">
        <v>0</v>
      </c>
      <c r="E225" s="35">
        <v>0</v>
      </c>
      <c r="F225" s="29">
        <v>0</v>
      </c>
      <c r="G225" s="28">
        <v>0</v>
      </c>
      <c r="H225" s="30">
        <v>0</v>
      </c>
      <c r="I225" s="40"/>
      <c r="J225" s="40"/>
      <c r="K225" s="40"/>
      <c r="L225" s="40"/>
      <c r="M225" s="40"/>
      <c r="N225" s="30">
        <f t="shared" si="5"/>
        <v>0</v>
      </c>
      <c r="O225" s="32">
        <f t="shared" si="5"/>
        <v>0</v>
      </c>
      <c r="P225" s="32">
        <f t="shared" si="5"/>
        <v>0</v>
      </c>
      <c r="Q225" s="32"/>
      <c r="R225" s="32"/>
      <c r="S225" s="32">
        <f t="shared" si="6"/>
        <v>0</v>
      </c>
      <c r="T225" s="33" t="s">
        <v>882</v>
      </c>
      <c r="U225" s="33" t="s">
        <v>152</v>
      </c>
      <c r="V225" s="104">
        <v>12</v>
      </c>
      <c r="W225" s="37"/>
      <c r="X225" s="37"/>
      <c r="Y225" s="37">
        <v>6</v>
      </c>
      <c r="Z225" s="37"/>
      <c r="AA225" s="28">
        <v>365</v>
      </c>
      <c r="AB225" s="37">
        <v>182</v>
      </c>
      <c r="AC225" s="37"/>
      <c r="AD225" s="37"/>
      <c r="AE225" s="37" t="s">
        <v>192</v>
      </c>
      <c r="AF225" s="37" t="s">
        <v>192</v>
      </c>
      <c r="AG225" s="37" t="s">
        <v>192</v>
      </c>
      <c r="AH225" s="37" t="s">
        <v>192</v>
      </c>
      <c r="AI225" s="37" t="s">
        <v>192</v>
      </c>
      <c r="AJ225" s="37" t="s">
        <v>192</v>
      </c>
      <c r="AK225" s="37" t="s">
        <v>192</v>
      </c>
      <c r="AL225" s="37" t="s">
        <v>192</v>
      </c>
      <c r="AM225" s="37" t="s">
        <v>192</v>
      </c>
      <c r="AN225" s="37" t="s">
        <v>192</v>
      </c>
      <c r="AO225" s="37" t="s">
        <v>192</v>
      </c>
      <c r="AP225" s="37" t="s">
        <v>192</v>
      </c>
    </row>
    <row r="226" spans="1:42" ht="60" x14ac:dyDescent="0.25">
      <c r="A226" s="28" t="s">
        <v>483</v>
      </c>
      <c r="B226" s="28" t="s">
        <v>550</v>
      </c>
      <c r="C226" s="28" t="s">
        <v>551</v>
      </c>
      <c r="D226" s="28">
        <v>241120600</v>
      </c>
      <c r="E226" s="35">
        <v>12270090</v>
      </c>
      <c r="F226" s="29" t="s">
        <v>862</v>
      </c>
      <c r="G226" s="28" t="s">
        <v>883</v>
      </c>
      <c r="H226" s="30">
        <v>471251000</v>
      </c>
      <c r="I226" s="40">
        <v>734528000</v>
      </c>
      <c r="J226" s="40"/>
      <c r="K226" s="40"/>
      <c r="L226" s="40"/>
      <c r="M226" s="40"/>
      <c r="N226" s="30">
        <f t="shared" si="5"/>
        <v>471251000</v>
      </c>
      <c r="O226" s="32">
        <f t="shared" si="5"/>
        <v>734528000</v>
      </c>
      <c r="P226" s="32">
        <f t="shared" si="5"/>
        <v>0</v>
      </c>
      <c r="Q226" s="32">
        <v>257892545</v>
      </c>
      <c r="R226" s="32"/>
      <c r="S226" s="32">
        <f t="shared" si="6"/>
        <v>257892545</v>
      </c>
      <c r="T226" s="33" t="s">
        <v>884</v>
      </c>
      <c r="U226" s="37" t="s">
        <v>152</v>
      </c>
      <c r="V226" s="33">
        <v>12</v>
      </c>
      <c r="W226" s="37"/>
      <c r="X226" s="37"/>
      <c r="Y226" s="37">
        <v>12</v>
      </c>
      <c r="Z226" s="37"/>
      <c r="AA226" s="28">
        <v>365</v>
      </c>
      <c r="AB226" s="37">
        <v>182</v>
      </c>
      <c r="AC226" s="37"/>
      <c r="AD226" s="35" t="s">
        <v>885</v>
      </c>
      <c r="AE226" s="37" t="s">
        <v>192</v>
      </c>
      <c r="AF226" s="37" t="s">
        <v>192</v>
      </c>
      <c r="AG226" s="37" t="s">
        <v>192</v>
      </c>
      <c r="AH226" s="37" t="s">
        <v>192</v>
      </c>
      <c r="AI226" s="37" t="s">
        <v>192</v>
      </c>
      <c r="AJ226" s="37" t="s">
        <v>192</v>
      </c>
      <c r="AK226" s="37" t="s">
        <v>192</v>
      </c>
      <c r="AL226" s="37" t="s">
        <v>192</v>
      </c>
      <c r="AM226" s="37" t="s">
        <v>192</v>
      </c>
      <c r="AN226" s="37" t="s">
        <v>192</v>
      </c>
      <c r="AO226" s="37" t="s">
        <v>192</v>
      </c>
      <c r="AP226" s="37" t="s">
        <v>192</v>
      </c>
    </row>
    <row r="227" spans="1:42" ht="72" x14ac:dyDescent="0.25">
      <c r="A227" s="35" t="s">
        <v>483</v>
      </c>
      <c r="B227" s="35" t="s">
        <v>550</v>
      </c>
      <c r="C227" s="35" t="s">
        <v>551</v>
      </c>
      <c r="D227" s="35">
        <v>241120600</v>
      </c>
      <c r="E227" s="35">
        <v>12272090</v>
      </c>
      <c r="F227" s="105" t="s">
        <v>886</v>
      </c>
      <c r="G227" s="35" t="s">
        <v>887</v>
      </c>
      <c r="H227" s="32">
        <v>1450390000</v>
      </c>
      <c r="I227" s="39">
        <v>1930110000</v>
      </c>
      <c r="J227" s="39"/>
      <c r="K227" s="39"/>
      <c r="L227" s="39"/>
      <c r="M227" s="39"/>
      <c r="N227" s="32">
        <f t="shared" si="5"/>
        <v>1450390000</v>
      </c>
      <c r="O227" s="32">
        <f t="shared" si="5"/>
        <v>1930110000</v>
      </c>
      <c r="P227" s="32">
        <f t="shared" si="5"/>
        <v>0</v>
      </c>
      <c r="Q227" s="32">
        <v>476576849</v>
      </c>
      <c r="R227" s="32"/>
      <c r="S227" s="32">
        <f t="shared" si="6"/>
        <v>476576849</v>
      </c>
      <c r="T227" s="33" t="s">
        <v>888</v>
      </c>
      <c r="U227" s="33" t="s">
        <v>209</v>
      </c>
      <c r="V227" s="33">
        <v>34</v>
      </c>
      <c r="W227" s="36">
        <v>1</v>
      </c>
      <c r="X227" s="36"/>
      <c r="Y227" s="36"/>
      <c r="Z227" s="36"/>
      <c r="AA227" s="28">
        <v>365</v>
      </c>
      <c r="AB227" s="37">
        <v>182</v>
      </c>
      <c r="AC227" s="36"/>
      <c r="AD227" s="35" t="s">
        <v>885</v>
      </c>
      <c r="AE227" s="36" t="s">
        <v>179</v>
      </c>
      <c r="AF227" s="36" t="s">
        <v>192</v>
      </c>
      <c r="AG227" s="36" t="s">
        <v>179</v>
      </c>
      <c r="AH227" s="36" t="s">
        <v>179</v>
      </c>
      <c r="AI227" s="36" t="s">
        <v>192</v>
      </c>
      <c r="AJ227" s="36" t="s">
        <v>179</v>
      </c>
      <c r="AK227" s="36" t="s">
        <v>179</v>
      </c>
      <c r="AL227" s="36" t="s">
        <v>179</v>
      </c>
      <c r="AM227" s="36" t="s">
        <v>179</v>
      </c>
      <c r="AN227" s="36" t="s">
        <v>192</v>
      </c>
      <c r="AO227" s="36" t="s">
        <v>179</v>
      </c>
      <c r="AP227" s="36" t="s">
        <v>179</v>
      </c>
    </row>
    <row r="228" spans="1:42" ht="72" x14ac:dyDescent="0.25">
      <c r="A228" s="35" t="s">
        <v>483</v>
      </c>
      <c r="B228" s="35" t="s">
        <v>550</v>
      </c>
      <c r="C228" s="35" t="s">
        <v>551</v>
      </c>
      <c r="D228" s="35">
        <v>241120600</v>
      </c>
      <c r="E228" s="35">
        <v>12272001</v>
      </c>
      <c r="F228" s="105" t="s">
        <v>886</v>
      </c>
      <c r="G228" s="32" t="s">
        <v>887</v>
      </c>
      <c r="H228" s="32">
        <v>3163709000</v>
      </c>
      <c r="I228" s="39">
        <v>7591188948</v>
      </c>
      <c r="J228" s="39"/>
      <c r="K228" s="39"/>
      <c r="L228" s="39"/>
      <c r="M228" s="39"/>
      <c r="N228" s="32">
        <f t="shared" si="5"/>
        <v>3163709000</v>
      </c>
      <c r="O228" s="32"/>
      <c r="P228" s="32"/>
      <c r="Q228" s="32">
        <v>2450270388</v>
      </c>
      <c r="R228" s="32"/>
      <c r="S228" s="32"/>
      <c r="T228" s="33" t="s">
        <v>889</v>
      </c>
      <c r="U228" s="33" t="s">
        <v>890</v>
      </c>
      <c r="V228" s="33">
        <v>3824</v>
      </c>
      <c r="W228" s="36"/>
      <c r="X228" s="36"/>
      <c r="Y228" s="36"/>
      <c r="Z228" s="36"/>
      <c r="AA228" s="35"/>
      <c r="AB228" s="36">
        <v>2200</v>
      </c>
      <c r="AC228" s="36"/>
      <c r="AD228" s="35" t="s">
        <v>891</v>
      </c>
      <c r="AE228" s="36" t="s">
        <v>179</v>
      </c>
      <c r="AF228" s="36" t="s">
        <v>192</v>
      </c>
      <c r="AG228" s="36" t="s">
        <v>179</v>
      </c>
      <c r="AH228" s="36" t="s">
        <v>179</v>
      </c>
      <c r="AI228" s="36" t="s">
        <v>192</v>
      </c>
      <c r="AJ228" s="36" t="s">
        <v>179</v>
      </c>
      <c r="AK228" s="36" t="s">
        <v>179</v>
      </c>
      <c r="AL228" s="36" t="s">
        <v>179</v>
      </c>
      <c r="AM228" s="36" t="s">
        <v>179</v>
      </c>
      <c r="AN228" s="36" t="s">
        <v>192</v>
      </c>
      <c r="AO228" s="36" t="s">
        <v>179</v>
      </c>
      <c r="AP228" s="36" t="s">
        <v>179</v>
      </c>
    </row>
    <row r="229" spans="1:42" ht="72" x14ac:dyDescent="0.25">
      <c r="A229" s="28"/>
      <c r="B229" s="28"/>
      <c r="C229" s="28"/>
      <c r="D229" s="28"/>
      <c r="E229" s="35"/>
      <c r="F229" s="29"/>
      <c r="G229" s="28"/>
      <c r="H229" s="30"/>
      <c r="I229" s="40"/>
      <c r="J229" s="40"/>
      <c r="K229" s="40"/>
      <c r="L229" s="40"/>
      <c r="M229" s="40"/>
      <c r="N229" s="30"/>
      <c r="O229" s="32"/>
      <c r="P229" s="32"/>
      <c r="Q229" s="32"/>
      <c r="R229" s="32"/>
      <c r="S229" s="32"/>
      <c r="T229" s="33" t="s">
        <v>892</v>
      </c>
      <c r="U229" s="33" t="s">
        <v>893</v>
      </c>
      <c r="V229" s="33">
        <v>3000</v>
      </c>
      <c r="W229" s="37"/>
      <c r="X229" s="37"/>
      <c r="Y229" s="37"/>
      <c r="Z229" s="37"/>
      <c r="AA229" s="28"/>
      <c r="AB229" s="37">
        <v>3000</v>
      </c>
      <c r="AC229" s="37"/>
      <c r="AD229" s="35" t="s">
        <v>891</v>
      </c>
      <c r="AE229" s="37" t="s">
        <v>179</v>
      </c>
      <c r="AF229" s="37" t="s">
        <v>192</v>
      </c>
      <c r="AG229" s="37" t="s">
        <v>179</v>
      </c>
      <c r="AH229" s="37" t="s">
        <v>179</v>
      </c>
      <c r="AI229" s="37" t="s">
        <v>192</v>
      </c>
      <c r="AJ229" s="37" t="s">
        <v>179</v>
      </c>
      <c r="AK229" s="37" t="s">
        <v>179</v>
      </c>
      <c r="AL229" s="37" t="s">
        <v>179</v>
      </c>
      <c r="AM229" s="37" t="s">
        <v>179</v>
      </c>
      <c r="AN229" s="37" t="s">
        <v>192</v>
      </c>
      <c r="AO229" s="37" t="s">
        <v>179</v>
      </c>
      <c r="AP229" s="37" t="s">
        <v>179</v>
      </c>
    </row>
    <row r="230" spans="1:42" ht="48" x14ac:dyDescent="0.25">
      <c r="A230" s="28"/>
      <c r="B230" s="28"/>
      <c r="C230" s="28"/>
      <c r="D230" s="28"/>
      <c r="E230" s="35"/>
      <c r="F230" s="29"/>
      <c r="G230" s="28"/>
      <c r="H230" s="30"/>
      <c r="I230" s="40"/>
      <c r="J230" s="40"/>
      <c r="K230" s="40"/>
      <c r="L230" s="40"/>
      <c r="M230" s="40"/>
      <c r="N230" s="30"/>
      <c r="O230" s="32"/>
      <c r="P230" s="32"/>
      <c r="Q230" s="32"/>
      <c r="R230" s="32"/>
      <c r="S230" s="32"/>
      <c r="T230" s="33" t="s">
        <v>894</v>
      </c>
      <c r="U230" s="33" t="s">
        <v>895</v>
      </c>
      <c r="V230" s="33">
        <v>250</v>
      </c>
      <c r="W230" s="37"/>
      <c r="X230" s="37"/>
      <c r="Y230" s="37"/>
      <c r="Z230" s="37"/>
      <c r="AA230" s="28"/>
      <c r="AB230" s="37">
        <v>172</v>
      </c>
      <c r="AC230" s="37"/>
      <c r="AD230" s="35" t="s">
        <v>891</v>
      </c>
      <c r="AE230" s="37" t="s">
        <v>179</v>
      </c>
      <c r="AF230" s="37" t="s">
        <v>192</v>
      </c>
      <c r="AG230" s="37" t="s">
        <v>179</v>
      </c>
      <c r="AH230" s="37" t="s">
        <v>179</v>
      </c>
      <c r="AI230" s="37" t="s">
        <v>192</v>
      </c>
      <c r="AJ230" s="37" t="s">
        <v>179</v>
      </c>
      <c r="AK230" s="37" t="s">
        <v>179</v>
      </c>
      <c r="AL230" s="37" t="s">
        <v>179</v>
      </c>
      <c r="AM230" s="37" t="s">
        <v>179</v>
      </c>
      <c r="AN230" s="37" t="s">
        <v>192</v>
      </c>
      <c r="AO230" s="37" t="s">
        <v>179</v>
      </c>
      <c r="AP230" s="37" t="s">
        <v>179</v>
      </c>
    </row>
    <row r="231" spans="1:42" ht="48" x14ac:dyDescent="0.25">
      <c r="A231" s="28"/>
      <c r="B231" s="28"/>
      <c r="C231" s="28"/>
      <c r="D231" s="28"/>
      <c r="E231" s="35"/>
      <c r="F231" s="29"/>
      <c r="G231" s="28"/>
      <c r="H231" s="30"/>
      <c r="I231" s="40"/>
      <c r="J231" s="40"/>
      <c r="K231" s="40"/>
      <c r="L231" s="40"/>
      <c r="M231" s="40"/>
      <c r="N231" s="30"/>
      <c r="O231" s="32"/>
      <c r="P231" s="32"/>
      <c r="Q231" s="32"/>
      <c r="R231" s="32"/>
      <c r="S231" s="32"/>
      <c r="T231" s="33" t="s">
        <v>896</v>
      </c>
      <c r="U231" s="33" t="s">
        <v>897</v>
      </c>
      <c r="V231" s="33">
        <v>1600</v>
      </c>
      <c r="W231" s="37"/>
      <c r="X231" s="37"/>
      <c r="Y231" s="37"/>
      <c r="Z231" s="37"/>
      <c r="AA231" s="28"/>
      <c r="AB231" s="37">
        <v>390</v>
      </c>
      <c r="AC231" s="37"/>
      <c r="AD231" s="35" t="s">
        <v>891</v>
      </c>
      <c r="AE231" s="37" t="s">
        <v>179</v>
      </c>
      <c r="AF231" s="37" t="s">
        <v>192</v>
      </c>
      <c r="AG231" s="37" t="s">
        <v>179</v>
      </c>
      <c r="AH231" s="37" t="s">
        <v>179</v>
      </c>
      <c r="AI231" s="37" t="s">
        <v>192</v>
      </c>
      <c r="AJ231" s="37" t="s">
        <v>179</v>
      </c>
      <c r="AK231" s="37" t="s">
        <v>179</v>
      </c>
      <c r="AL231" s="37" t="s">
        <v>179</v>
      </c>
      <c r="AM231" s="37" t="s">
        <v>179</v>
      </c>
      <c r="AN231" s="37" t="s">
        <v>192</v>
      </c>
      <c r="AO231" s="37" t="s">
        <v>179</v>
      </c>
      <c r="AP231" s="37" t="s">
        <v>179</v>
      </c>
    </row>
    <row r="232" spans="1:42" ht="48" x14ac:dyDescent="0.25">
      <c r="A232" s="28"/>
      <c r="B232" s="28"/>
      <c r="C232" s="28"/>
      <c r="D232" s="28"/>
      <c r="E232" s="35"/>
      <c r="F232" s="29"/>
      <c r="G232" s="28"/>
      <c r="H232" s="30"/>
      <c r="I232" s="40"/>
      <c r="J232" s="40"/>
      <c r="K232" s="40"/>
      <c r="L232" s="40"/>
      <c r="M232" s="40"/>
      <c r="N232" s="30"/>
      <c r="O232" s="32"/>
      <c r="P232" s="32"/>
      <c r="Q232" s="32"/>
      <c r="R232" s="32"/>
      <c r="S232" s="32"/>
      <c r="T232" s="33" t="s">
        <v>898</v>
      </c>
      <c r="U232" s="33" t="s">
        <v>899</v>
      </c>
      <c r="V232" s="33">
        <v>1</v>
      </c>
      <c r="W232" s="37"/>
      <c r="X232" s="37"/>
      <c r="Y232" s="37"/>
      <c r="Z232" s="37"/>
      <c r="AA232" s="28"/>
      <c r="AB232" s="37">
        <v>0.3</v>
      </c>
      <c r="AC232" s="37"/>
      <c r="AD232" s="35" t="s">
        <v>900</v>
      </c>
      <c r="AE232" s="37" t="s">
        <v>179</v>
      </c>
      <c r="AF232" s="37" t="s">
        <v>192</v>
      </c>
      <c r="AG232" s="37" t="s">
        <v>179</v>
      </c>
      <c r="AH232" s="37" t="s">
        <v>179</v>
      </c>
      <c r="AI232" s="37" t="s">
        <v>192</v>
      </c>
      <c r="AJ232" s="37" t="s">
        <v>179</v>
      </c>
      <c r="AK232" s="37" t="s">
        <v>179</v>
      </c>
      <c r="AL232" s="37" t="s">
        <v>179</v>
      </c>
      <c r="AM232" s="37" t="s">
        <v>179</v>
      </c>
      <c r="AN232" s="37" t="s">
        <v>192</v>
      </c>
      <c r="AO232" s="37" t="s">
        <v>179</v>
      </c>
      <c r="AP232" s="37" t="s">
        <v>179</v>
      </c>
    </row>
    <row r="233" spans="1:42" ht="24" x14ac:dyDescent="0.25">
      <c r="A233" s="28"/>
      <c r="B233" s="28"/>
      <c r="C233" s="28"/>
      <c r="D233" s="28"/>
      <c r="E233" s="35"/>
      <c r="F233" s="29"/>
      <c r="G233" s="28"/>
      <c r="H233" s="30"/>
      <c r="I233" s="40"/>
      <c r="J233" s="40"/>
      <c r="K233" s="40"/>
      <c r="L233" s="40"/>
      <c r="M233" s="40"/>
      <c r="N233" s="30"/>
      <c r="O233" s="32"/>
      <c r="P233" s="32"/>
      <c r="Q233" s="32"/>
      <c r="R233" s="32"/>
      <c r="S233" s="32"/>
      <c r="T233" s="33" t="s">
        <v>901</v>
      </c>
      <c r="U233" s="33" t="s">
        <v>902</v>
      </c>
      <c r="V233" s="33">
        <v>100</v>
      </c>
      <c r="W233" s="37"/>
      <c r="X233" s="37"/>
      <c r="Y233" s="37"/>
      <c r="Z233" s="37"/>
      <c r="AA233" s="28"/>
      <c r="AB233" s="37"/>
      <c r="AC233" s="37"/>
      <c r="AD233" s="35"/>
      <c r="AE233" s="37"/>
      <c r="AF233" s="37"/>
      <c r="AG233" s="37"/>
      <c r="AH233" s="37"/>
      <c r="AI233" s="37"/>
      <c r="AJ233" s="37"/>
      <c r="AK233" s="37"/>
      <c r="AL233" s="37"/>
      <c r="AM233" s="37"/>
      <c r="AN233" s="37"/>
      <c r="AO233" s="37"/>
      <c r="AP233" s="37"/>
    </row>
    <row r="234" spans="1:42" ht="72" x14ac:dyDescent="0.25">
      <c r="A234" s="28" t="s">
        <v>483</v>
      </c>
      <c r="B234" s="28" t="s">
        <v>550</v>
      </c>
      <c r="C234" s="28" t="s">
        <v>551</v>
      </c>
      <c r="D234" s="28">
        <v>241120600</v>
      </c>
      <c r="E234" s="35">
        <v>12273001</v>
      </c>
      <c r="F234" s="29" t="s">
        <v>903</v>
      </c>
      <c r="G234" s="28" t="s">
        <v>904</v>
      </c>
      <c r="H234" s="30">
        <v>934462000</v>
      </c>
      <c r="I234" s="40">
        <v>1987510189</v>
      </c>
      <c r="J234" s="40"/>
      <c r="K234" s="40"/>
      <c r="L234" s="40"/>
      <c r="M234" s="40"/>
      <c r="N234" s="30">
        <f t="shared" si="5"/>
        <v>934462000</v>
      </c>
      <c r="O234" s="32">
        <f t="shared" si="5"/>
        <v>1987510189</v>
      </c>
      <c r="P234" s="32">
        <f t="shared" si="5"/>
        <v>0</v>
      </c>
      <c r="Q234" s="32">
        <v>382639809</v>
      </c>
      <c r="R234" s="32"/>
      <c r="S234" s="32">
        <f t="shared" si="6"/>
        <v>382639809</v>
      </c>
      <c r="T234" s="33" t="s">
        <v>905</v>
      </c>
      <c r="U234" s="33" t="s">
        <v>906</v>
      </c>
      <c r="V234" s="33">
        <v>124</v>
      </c>
      <c r="W234" s="37">
        <v>232000</v>
      </c>
      <c r="X234" s="37"/>
      <c r="Y234" s="37">
        <v>0</v>
      </c>
      <c r="Z234" s="37"/>
      <c r="AA234" s="28">
        <v>335</v>
      </c>
      <c r="AB234" s="37">
        <v>167</v>
      </c>
      <c r="AC234" s="37"/>
      <c r="AD234" s="35" t="s">
        <v>907</v>
      </c>
      <c r="AE234" s="37">
        <v>0</v>
      </c>
      <c r="AF234" s="37" t="s">
        <v>192</v>
      </c>
      <c r="AG234" s="37" t="s">
        <v>192</v>
      </c>
      <c r="AH234" s="37" t="s">
        <v>192</v>
      </c>
      <c r="AI234" s="37" t="s">
        <v>192</v>
      </c>
      <c r="AJ234" s="37" t="s">
        <v>192</v>
      </c>
      <c r="AK234" s="37" t="s">
        <v>192</v>
      </c>
      <c r="AL234" s="37" t="s">
        <v>192</v>
      </c>
      <c r="AM234" s="37" t="s">
        <v>192</v>
      </c>
      <c r="AN234" s="37" t="s">
        <v>192</v>
      </c>
      <c r="AO234" s="37" t="s">
        <v>192</v>
      </c>
      <c r="AP234" s="37" t="s">
        <v>192</v>
      </c>
    </row>
    <row r="235" spans="1:42" ht="48" x14ac:dyDescent="0.25">
      <c r="A235" s="28">
        <v>0</v>
      </c>
      <c r="B235" s="28">
        <v>0</v>
      </c>
      <c r="C235" s="28">
        <v>0</v>
      </c>
      <c r="D235" s="28">
        <v>0</v>
      </c>
      <c r="E235" s="35">
        <v>0</v>
      </c>
      <c r="F235" s="29">
        <v>0</v>
      </c>
      <c r="G235" s="28">
        <v>0</v>
      </c>
      <c r="H235" s="30">
        <v>0</v>
      </c>
      <c r="I235" s="40"/>
      <c r="J235" s="40"/>
      <c r="K235" s="40"/>
      <c r="L235" s="40"/>
      <c r="M235" s="40"/>
      <c r="N235" s="30">
        <f t="shared" si="5"/>
        <v>0</v>
      </c>
      <c r="O235" s="32">
        <f t="shared" si="5"/>
        <v>0</v>
      </c>
      <c r="P235" s="32">
        <f t="shared" si="5"/>
        <v>0</v>
      </c>
      <c r="Q235" s="32"/>
      <c r="R235" s="32"/>
      <c r="S235" s="32">
        <f t="shared" si="6"/>
        <v>0</v>
      </c>
      <c r="T235" s="33" t="s">
        <v>908</v>
      </c>
      <c r="U235" s="33" t="s">
        <v>909</v>
      </c>
      <c r="V235" s="104">
        <v>125</v>
      </c>
      <c r="W235" s="37">
        <v>400</v>
      </c>
      <c r="X235" s="37"/>
      <c r="Y235" s="37">
        <v>20</v>
      </c>
      <c r="Z235" s="37"/>
      <c r="AA235" s="28">
        <v>335</v>
      </c>
      <c r="AB235" s="37">
        <v>167</v>
      </c>
      <c r="AC235" s="37"/>
      <c r="AD235" s="35"/>
      <c r="AE235" s="37">
        <v>0</v>
      </c>
      <c r="AF235" s="37" t="s">
        <v>192</v>
      </c>
      <c r="AG235" s="37" t="s">
        <v>192</v>
      </c>
      <c r="AH235" s="37" t="s">
        <v>192</v>
      </c>
      <c r="AI235" s="37" t="s">
        <v>192</v>
      </c>
      <c r="AJ235" s="37" t="s">
        <v>192</v>
      </c>
      <c r="AK235" s="37" t="s">
        <v>192</v>
      </c>
      <c r="AL235" s="37" t="s">
        <v>192</v>
      </c>
      <c r="AM235" s="37" t="s">
        <v>192</v>
      </c>
      <c r="AN235" s="37" t="s">
        <v>192</v>
      </c>
      <c r="AO235" s="37" t="s">
        <v>192</v>
      </c>
      <c r="AP235" s="37" t="s">
        <v>192</v>
      </c>
    </row>
    <row r="236" spans="1:42" ht="84" x14ac:dyDescent="0.25">
      <c r="A236" s="28">
        <v>0</v>
      </c>
      <c r="B236" s="28">
        <v>0</v>
      </c>
      <c r="C236" s="28">
        <v>0</v>
      </c>
      <c r="D236" s="28">
        <v>0</v>
      </c>
      <c r="E236" s="35">
        <v>0</v>
      </c>
      <c r="F236" s="29">
        <v>0</v>
      </c>
      <c r="G236" s="28">
        <v>0</v>
      </c>
      <c r="H236" s="30">
        <v>0</v>
      </c>
      <c r="I236" s="40"/>
      <c r="J236" s="40"/>
      <c r="K236" s="40"/>
      <c r="L236" s="40"/>
      <c r="M236" s="40"/>
      <c r="N236" s="30">
        <f t="shared" si="5"/>
        <v>0</v>
      </c>
      <c r="O236" s="32">
        <f t="shared" si="5"/>
        <v>0</v>
      </c>
      <c r="P236" s="32">
        <f t="shared" si="5"/>
        <v>0</v>
      </c>
      <c r="Q236" s="32"/>
      <c r="R236" s="32"/>
      <c r="S236" s="32">
        <f t="shared" si="6"/>
        <v>0</v>
      </c>
      <c r="T236" s="33" t="s">
        <v>910</v>
      </c>
      <c r="U236" s="37" t="s">
        <v>911</v>
      </c>
      <c r="V236" s="33">
        <v>300</v>
      </c>
      <c r="W236" s="37">
        <v>350</v>
      </c>
      <c r="X236" s="37"/>
      <c r="Y236" s="10">
        <v>637</v>
      </c>
      <c r="Z236" s="37"/>
      <c r="AA236" s="28">
        <v>335</v>
      </c>
      <c r="AB236" s="37">
        <v>167</v>
      </c>
      <c r="AC236" s="37"/>
      <c r="AD236" s="35"/>
      <c r="AE236" s="37">
        <v>0</v>
      </c>
      <c r="AF236" s="37" t="s">
        <v>192</v>
      </c>
      <c r="AG236" s="37" t="s">
        <v>192</v>
      </c>
      <c r="AH236" s="37" t="s">
        <v>192</v>
      </c>
      <c r="AI236" s="37" t="s">
        <v>192</v>
      </c>
      <c r="AJ236" s="37" t="s">
        <v>192</v>
      </c>
      <c r="AK236" s="37" t="s">
        <v>192</v>
      </c>
      <c r="AL236" s="37" t="s">
        <v>192</v>
      </c>
      <c r="AM236" s="37" t="s">
        <v>192</v>
      </c>
      <c r="AN236" s="37" t="s">
        <v>192</v>
      </c>
      <c r="AO236" s="37" t="s">
        <v>192</v>
      </c>
      <c r="AP236" s="37" t="s">
        <v>192</v>
      </c>
    </row>
    <row r="237" spans="1:42" ht="96" x14ac:dyDescent="0.25">
      <c r="A237" s="28"/>
      <c r="B237" s="28"/>
      <c r="C237" s="28"/>
      <c r="D237" s="28"/>
      <c r="E237" s="35"/>
      <c r="F237" s="29"/>
      <c r="G237" s="28"/>
      <c r="H237" s="30"/>
      <c r="I237" s="40"/>
      <c r="J237" s="40"/>
      <c r="K237" s="40"/>
      <c r="L237" s="40"/>
      <c r="M237" s="40"/>
      <c r="N237" s="30"/>
      <c r="O237" s="32"/>
      <c r="P237" s="32"/>
      <c r="Q237" s="32"/>
      <c r="R237" s="32"/>
      <c r="S237" s="32"/>
      <c r="T237" s="33" t="s">
        <v>912</v>
      </c>
      <c r="U237" s="33" t="s">
        <v>152</v>
      </c>
      <c r="V237" s="33">
        <v>12</v>
      </c>
      <c r="W237" s="37"/>
      <c r="X237" s="37"/>
      <c r="Y237" s="10">
        <v>6</v>
      </c>
      <c r="Z237" s="37"/>
      <c r="AA237" s="28">
        <v>365</v>
      </c>
      <c r="AB237" s="37">
        <v>167</v>
      </c>
      <c r="AC237" s="37"/>
      <c r="AD237" s="35"/>
      <c r="AE237" s="37"/>
      <c r="AF237" s="37"/>
      <c r="AG237" s="37"/>
      <c r="AH237" s="37"/>
      <c r="AI237" s="37"/>
      <c r="AJ237" s="37"/>
      <c r="AK237" s="37"/>
      <c r="AL237" s="37"/>
      <c r="AM237" s="37"/>
      <c r="AN237" s="37"/>
      <c r="AO237" s="37"/>
      <c r="AP237" s="37"/>
    </row>
    <row r="238" spans="1:42" ht="72" x14ac:dyDescent="0.25">
      <c r="A238" s="28"/>
      <c r="B238" s="28"/>
      <c r="C238" s="28"/>
      <c r="D238" s="28"/>
      <c r="E238" s="35"/>
      <c r="F238" s="29"/>
      <c r="G238" s="28"/>
      <c r="H238" s="30"/>
      <c r="I238" s="40"/>
      <c r="J238" s="40"/>
      <c r="K238" s="40"/>
      <c r="L238" s="40"/>
      <c r="M238" s="40"/>
      <c r="N238" s="30"/>
      <c r="O238" s="32"/>
      <c r="P238" s="32"/>
      <c r="Q238" s="32"/>
      <c r="R238" s="32"/>
      <c r="S238" s="32"/>
      <c r="T238" s="33" t="s">
        <v>913</v>
      </c>
      <c r="U238" s="33" t="s">
        <v>152</v>
      </c>
      <c r="V238" s="33">
        <v>148</v>
      </c>
      <c r="W238" s="37"/>
      <c r="X238" s="37"/>
      <c r="Y238" s="10">
        <v>6</v>
      </c>
      <c r="Z238" s="37"/>
      <c r="AA238" s="28">
        <v>365</v>
      </c>
      <c r="AB238" s="37">
        <v>182</v>
      </c>
      <c r="AC238" s="37"/>
      <c r="AD238" s="35"/>
      <c r="AE238" s="37"/>
      <c r="AF238" s="37"/>
      <c r="AG238" s="37"/>
      <c r="AH238" s="37"/>
      <c r="AI238" s="37"/>
      <c r="AJ238" s="37"/>
      <c r="AK238" s="37"/>
      <c r="AL238" s="37"/>
      <c r="AM238" s="37"/>
      <c r="AN238" s="37"/>
      <c r="AO238" s="37"/>
      <c r="AP238" s="37"/>
    </row>
    <row r="239" spans="1:42" x14ac:dyDescent="0.25">
      <c r="A239" s="28"/>
      <c r="B239" s="28"/>
      <c r="C239" s="28"/>
      <c r="D239" s="28"/>
      <c r="E239" s="35"/>
      <c r="F239" s="29"/>
      <c r="G239" s="28"/>
      <c r="H239" s="30"/>
      <c r="I239" s="40"/>
      <c r="J239" s="40"/>
      <c r="K239" s="40"/>
      <c r="L239" s="40"/>
      <c r="M239" s="40"/>
      <c r="N239" s="30"/>
      <c r="O239" s="32"/>
      <c r="P239" s="32"/>
      <c r="Q239" s="32"/>
      <c r="R239" s="32"/>
      <c r="S239" s="32"/>
      <c r="T239" s="33" t="s">
        <v>914</v>
      </c>
      <c r="U239" s="33" t="s">
        <v>152</v>
      </c>
      <c r="V239" s="33">
        <v>125</v>
      </c>
      <c r="W239" s="37"/>
      <c r="X239" s="37"/>
      <c r="Y239" s="10">
        <v>0</v>
      </c>
      <c r="Z239" s="37"/>
      <c r="AA239" s="28">
        <v>365</v>
      </c>
      <c r="AB239" s="37">
        <v>182</v>
      </c>
      <c r="AC239" s="37"/>
      <c r="AD239" s="35"/>
      <c r="AE239" s="37"/>
      <c r="AF239" s="37"/>
      <c r="AG239" s="37"/>
      <c r="AH239" s="37"/>
      <c r="AI239" s="37"/>
      <c r="AJ239" s="37"/>
      <c r="AK239" s="37"/>
      <c r="AL239" s="37"/>
      <c r="AM239" s="37"/>
      <c r="AN239" s="37"/>
      <c r="AO239" s="37"/>
      <c r="AP239" s="37"/>
    </row>
    <row r="240" spans="1:42" ht="60" x14ac:dyDescent="0.25">
      <c r="A240" s="28"/>
      <c r="B240" s="28"/>
      <c r="C240" s="28"/>
      <c r="D240" s="28"/>
      <c r="E240" s="35"/>
      <c r="F240" s="29"/>
      <c r="G240" s="28"/>
      <c r="H240" s="30"/>
      <c r="I240" s="40"/>
      <c r="J240" s="40"/>
      <c r="K240" s="40"/>
      <c r="L240" s="40"/>
      <c r="M240" s="40"/>
      <c r="N240" s="30"/>
      <c r="O240" s="32"/>
      <c r="P240" s="32"/>
      <c r="Q240" s="32"/>
      <c r="R240" s="32"/>
      <c r="S240" s="32"/>
      <c r="T240" s="33" t="s">
        <v>915</v>
      </c>
      <c r="U240" s="33" t="s">
        <v>152</v>
      </c>
      <c r="V240" s="33">
        <v>52</v>
      </c>
      <c r="W240" s="37"/>
      <c r="X240" s="37"/>
      <c r="Y240" s="10">
        <v>10</v>
      </c>
      <c r="Z240" s="37"/>
      <c r="AA240" s="28">
        <v>365</v>
      </c>
      <c r="AB240" s="37">
        <v>182</v>
      </c>
      <c r="AC240" s="37"/>
      <c r="AD240" s="35"/>
      <c r="AE240" s="37"/>
      <c r="AF240" s="37"/>
      <c r="AG240" s="37"/>
      <c r="AH240" s="37"/>
      <c r="AI240" s="37"/>
      <c r="AJ240" s="37"/>
      <c r="AK240" s="37"/>
      <c r="AL240" s="37"/>
      <c r="AM240" s="37"/>
      <c r="AN240" s="37"/>
      <c r="AO240" s="37"/>
      <c r="AP240" s="37"/>
    </row>
    <row r="241" spans="1:42" ht="108" x14ac:dyDescent="0.25">
      <c r="A241" s="28"/>
      <c r="B241" s="28"/>
      <c r="C241" s="28"/>
      <c r="D241" s="28"/>
      <c r="E241" s="35"/>
      <c r="F241" s="29"/>
      <c r="G241" s="28"/>
      <c r="H241" s="30"/>
      <c r="I241" s="40"/>
      <c r="J241" s="40"/>
      <c r="K241" s="40"/>
      <c r="L241" s="40"/>
      <c r="M241" s="40"/>
      <c r="N241" s="30"/>
      <c r="O241" s="32"/>
      <c r="P241" s="32"/>
      <c r="Q241" s="32"/>
      <c r="R241" s="32"/>
      <c r="S241" s="32"/>
      <c r="T241" s="33" t="s">
        <v>916</v>
      </c>
      <c r="U241" s="37"/>
      <c r="V241" s="33">
        <v>0</v>
      </c>
      <c r="W241" s="37"/>
      <c r="X241" s="37"/>
      <c r="Y241" s="10">
        <v>0</v>
      </c>
      <c r="Z241" s="37"/>
      <c r="AA241" s="28">
        <v>365</v>
      </c>
      <c r="AB241" s="37">
        <v>182</v>
      </c>
      <c r="AC241" s="37"/>
      <c r="AD241" s="35"/>
      <c r="AE241" s="37"/>
      <c r="AF241" s="37"/>
      <c r="AG241" s="37"/>
      <c r="AH241" s="37"/>
      <c r="AI241" s="37"/>
      <c r="AJ241" s="37"/>
      <c r="AK241" s="37"/>
      <c r="AL241" s="37"/>
      <c r="AM241" s="37"/>
      <c r="AN241" s="37"/>
      <c r="AO241" s="37"/>
      <c r="AP241" s="37"/>
    </row>
    <row r="242" spans="1:42" ht="60" x14ac:dyDescent="0.25">
      <c r="A242" s="28"/>
      <c r="B242" s="28"/>
      <c r="C242" s="28"/>
      <c r="D242" s="28"/>
      <c r="E242" s="35"/>
      <c r="F242" s="29"/>
      <c r="G242" s="28"/>
      <c r="H242" s="30"/>
      <c r="I242" s="40"/>
      <c r="J242" s="40"/>
      <c r="K242" s="40"/>
      <c r="L242" s="40"/>
      <c r="M242" s="40"/>
      <c r="N242" s="30"/>
      <c r="O242" s="32"/>
      <c r="P242" s="32"/>
      <c r="Q242" s="32"/>
      <c r="R242" s="32"/>
      <c r="S242" s="32"/>
      <c r="T242" s="33" t="s">
        <v>917</v>
      </c>
      <c r="U242" s="33" t="s">
        <v>152</v>
      </c>
      <c r="V242" s="33">
        <v>93</v>
      </c>
      <c r="W242" s="37"/>
      <c r="X242" s="37"/>
      <c r="Y242" s="10">
        <v>0</v>
      </c>
      <c r="Z242" s="37"/>
      <c r="AA242" s="28">
        <v>365</v>
      </c>
      <c r="AB242" s="37">
        <v>182</v>
      </c>
      <c r="AC242" s="37"/>
      <c r="AD242" s="37"/>
      <c r="AE242" s="37"/>
      <c r="AF242" s="37"/>
      <c r="AG242" s="37"/>
      <c r="AH242" s="37"/>
      <c r="AI242" s="37"/>
      <c r="AJ242" s="37"/>
      <c r="AK242" s="37"/>
      <c r="AL242" s="37"/>
      <c r="AM242" s="37"/>
      <c r="AN242" s="37"/>
      <c r="AO242" s="37"/>
      <c r="AP242" s="37"/>
    </row>
    <row r="243" spans="1:42" ht="72" x14ac:dyDescent="0.25">
      <c r="A243" s="28" t="s">
        <v>483</v>
      </c>
      <c r="B243" s="28" t="s">
        <v>550</v>
      </c>
      <c r="C243" s="28" t="s">
        <v>551</v>
      </c>
      <c r="D243" s="28">
        <v>241120600</v>
      </c>
      <c r="E243" s="35">
        <v>12273090</v>
      </c>
      <c r="F243" s="29" t="s">
        <v>903</v>
      </c>
      <c r="G243" s="28" t="s">
        <v>918</v>
      </c>
      <c r="H243" s="30">
        <v>825848000</v>
      </c>
      <c r="I243" s="40">
        <v>825848000</v>
      </c>
      <c r="J243" s="40"/>
      <c r="K243" s="40"/>
      <c r="L243" s="40"/>
      <c r="M243" s="40"/>
      <c r="N243" s="30">
        <f t="shared" si="5"/>
        <v>825848000</v>
      </c>
      <c r="O243" s="32">
        <f t="shared" si="5"/>
        <v>825848000</v>
      </c>
      <c r="P243" s="32">
        <f t="shared" si="5"/>
        <v>0</v>
      </c>
      <c r="Q243" s="32">
        <v>146053774</v>
      </c>
      <c r="R243" s="32"/>
      <c r="S243" s="32">
        <f t="shared" si="6"/>
        <v>146053774</v>
      </c>
      <c r="T243" s="33" t="s">
        <v>919</v>
      </c>
      <c r="U243" s="33" t="s">
        <v>920</v>
      </c>
      <c r="V243" s="104">
        <v>12</v>
      </c>
      <c r="W243" s="37"/>
      <c r="X243" s="37"/>
      <c r="Y243" s="10">
        <v>6</v>
      </c>
      <c r="Z243" s="37"/>
      <c r="AA243" s="28">
        <v>365</v>
      </c>
      <c r="AB243" s="37">
        <v>182</v>
      </c>
      <c r="AC243" s="37"/>
      <c r="AD243" s="37"/>
      <c r="AE243" s="37" t="s">
        <v>192</v>
      </c>
      <c r="AF243" s="37" t="s">
        <v>192</v>
      </c>
      <c r="AG243" s="37" t="s">
        <v>192</v>
      </c>
      <c r="AH243" s="37" t="s">
        <v>192</v>
      </c>
      <c r="AI243" s="37" t="s">
        <v>192</v>
      </c>
      <c r="AJ243" s="37" t="s">
        <v>192</v>
      </c>
      <c r="AK243" s="37" t="s">
        <v>192</v>
      </c>
      <c r="AL243" s="37" t="s">
        <v>192</v>
      </c>
      <c r="AM243" s="37" t="s">
        <v>192</v>
      </c>
      <c r="AN243" s="37" t="s">
        <v>192</v>
      </c>
      <c r="AO243" s="37" t="s">
        <v>192</v>
      </c>
      <c r="AP243" s="37" t="s">
        <v>192</v>
      </c>
    </row>
    <row r="244" spans="1:42" ht="48" x14ac:dyDescent="0.25">
      <c r="A244" s="28" t="s">
        <v>483</v>
      </c>
      <c r="B244" s="28" t="s">
        <v>550</v>
      </c>
      <c r="C244" s="28" t="s">
        <v>551</v>
      </c>
      <c r="D244" s="28">
        <v>241120600</v>
      </c>
      <c r="E244" s="35">
        <v>12298001</v>
      </c>
      <c r="F244" s="29" t="s">
        <v>921</v>
      </c>
      <c r="G244" s="28" t="s">
        <v>922</v>
      </c>
      <c r="H244" s="30">
        <v>798886000</v>
      </c>
      <c r="I244" s="40">
        <v>2435463000</v>
      </c>
      <c r="J244" s="40"/>
      <c r="K244" s="40"/>
      <c r="L244" s="40"/>
      <c r="M244" s="40"/>
      <c r="N244" s="30">
        <f t="shared" si="5"/>
        <v>798886000</v>
      </c>
      <c r="O244" s="32">
        <f t="shared" si="5"/>
        <v>2435463000</v>
      </c>
      <c r="P244" s="32">
        <f t="shared" si="5"/>
        <v>0</v>
      </c>
      <c r="Q244" s="32">
        <v>603947085</v>
      </c>
      <c r="R244" s="32"/>
      <c r="S244" s="32">
        <f t="shared" si="6"/>
        <v>603947085</v>
      </c>
      <c r="T244" s="33" t="s">
        <v>923</v>
      </c>
      <c r="U244" s="33" t="s">
        <v>152</v>
      </c>
      <c r="V244" s="104">
        <v>62</v>
      </c>
      <c r="W244" s="37">
        <v>370</v>
      </c>
      <c r="X244" s="37"/>
      <c r="Y244" s="37"/>
      <c r="Z244" s="37"/>
      <c r="AA244" s="28">
        <v>335</v>
      </c>
      <c r="AB244" s="37">
        <v>167</v>
      </c>
      <c r="AC244" s="37"/>
      <c r="AD244" s="37"/>
      <c r="AE244" s="37">
        <v>0</v>
      </c>
      <c r="AF244" s="37" t="s">
        <v>192</v>
      </c>
      <c r="AG244" s="37" t="s">
        <v>192</v>
      </c>
      <c r="AH244" s="37" t="s">
        <v>192</v>
      </c>
      <c r="AI244" s="37" t="s">
        <v>192</v>
      </c>
      <c r="AJ244" s="37" t="s">
        <v>192</v>
      </c>
      <c r="AK244" s="37" t="s">
        <v>192</v>
      </c>
      <c r="AL244" s="37" t="s">
        <v>192</v>
      </c>
      <c r="AM244" s="37" t="s">
        <v>192</v>
      </c>
      <c r="AN244" s="37" t="s">
        <v>192</v>
      </c>
      <c r="AO244" s="37" t="s">
        <v>192</v>
      </c>
      <c r="AP244" s="37" t="s">
        <v>192</v>
      </c>
    </row>
    <row r="245" spans="1:42" ht="48" x14ac:dyDescent="0.25">
      <c r="A245" s="28">
        <v>0</v>
      </c>
      <c r="B245" s="28">
        <v>0</v>
      </c>
      <c r="C245" s="28">
        <v>0</v>
      </c>
      <c r="D245" s="28">
        <v>0</v>
      </c>
      <c r="E245" s="35">
        <v>0</v>
      </c>
      <c r="F245" s="29">
        <v>0</v>
      </c>
      <c r="G245" s="28">
        <v>0</v>
      </c>
      <c r="H245" s="30">
        <v>0</v>
      </c>
      <c r="I245" s="40"/>
      <c r="J245" s="40"/>
      <c r="K245" s="40"/>
      <c r="L245" s="40"/>
      <c r="M245" s="40"/>
      <c r="N245" s="30">
        <f t="shared" si="5"/>
        <v>0</v>
      </c>
      <c r="O245" s="32">
        <f t="shared" si="5"/>
        <v>0</v>
      </c>
      <c r="P245" s="32">
        <f t="shared" si="5"/>
        <v>0</v>
      </c>
      <c r="Q245" s="32"/>
      <c r="R245" s="32"/>
      <c r="S245" s="32">
        <f t="shared" si="6"/>
        <v>0</v>
      </c>
      <c r="T245" s="33" t="s">
        <v>924</v>
      </c>
      <c r="U245" s="33" t="s">
        <v>925</v>
      </c>
      <c r="V245" s="104">
        <v>31984</v>
      </c>
      <c r="W245" s="168"/>
      <c r="X245" s="37"/>
      <c r="Y245" s="37">
        <v>9534</v>
      </c>
      <c r="Z245" s="37"/>
      <c r="AA245" s="28">
        <v>365</v>
      </c>
      <c r="AB245" s="37">
        <v>182</v>
      </c>
      <c r="AC245" s="37"/>
      <c r="AD245" s="37"/>
      <c r="AE245" s="37" t="s">
        <v>192</v>
      </c>
      <c r="AF245" s="37" t="s">
        <v>192</v>
      </c>
      <c r="AG245" s="37" t="s">
        <v>179</v>
      </c>
      <c r="AH245" s="37" t="s">
        <v>179</v>
      </c>
      <c r="AI245" s="37" t="s">
        <v>179</v>
      </c>
      <c r="AJ245" s="37" t="s">
        <v>179</v>
      </c>
      <c r="AK245" s="37" t="s">
        <v>179</v>
      </c>
      <c r="AL245" s="37" t="s">
        <v>179</v>
      </c>
      <c r="AM245" s="37" t="s">
        <v>179</v>
      </c>
      <c r="AN245" s="37" t="s">
        <v>179</v>
      </c>
      <c r="AO245" s="37" t="s">
        <v>179</v>
      </c>
      <c r="AP245" s="37" t="s">
        <v>179</v>
      </c>
    </row>
    <row r="246" spans="1:42" ht="36" x14ac:dyDescent="0.25">
      <c r="A246" s="28">
        <v>0</v>
      </c>
      <c r="B246" s="28">
        <v>0</v>
      </c>
      <c r="C246" s="28">
        <v>0</v>
      </c>
      <c r="D246" s="28">
        <v>0</v>
      </c>
      <c r="E246" s="35">
        <v>0</v>
      </c>
      <c r="F246" s="29">
        <v>0</v>
      </c>
      <c r="G246" s="28">
        <v>0</v>
      </c>
      <c r="H246" s="30">
        <v>0</v>
      </c>
      <c r="I246" s="40"/>
      <c r="J246" s="40"/>
      <c r="K246" s="40"/>
      <c r="L246" s="40"/>
      <c r="M246" s="40"/>
      <c r="N246" s="30">
        <f t="shared" si="5"/>
        <v>0</v>
      </c>
      <c r="O246" s="32">
        <f t="shared" si="5"/>
        <v>0</v>
      </c>
      <c r="P246" s="32">
        <f t="shared" si="5"/>
        <v>0</v>
      </c>
      <c r="Q246" s="32"/>
      <c r="R246" s="32"/>
      <c r="S246" s="32">
        <f t="shared" si="6"/>
        <v>0</v>
      </c>
      <c r="T246" s="33" t="s">
        <v>926</v>
      </c>
      <c r="U246" s="33" t="s">
        <v>152</v>
      </c>
      <c r="V246" s="104">
        <v>71321</v>
      </c>
      <c r="W246" s="37"/>
      <c r="X246" s="37"/>
      <c r="Y246" s="37">
        <v>28899</v>
      </c>
      <c r="Z246" s="37"/>
      <c r="AA246" s="28">
        <v>365</v>
      </c>
      <c r="AB246" s="37">
        <v>182</v>
      </c>
      <c r="AC246" s="37"/>
      <c r="AD246" s="37"/>
      <c r="AE246" s="37" t="s">
        <v>192</v>
      </c>
      <c r="AF246" s="37" t="s">
        <v>192</v>
      </c>
      <c r="AG246" s="37" t="s">
        <v>179</v>
      </c>
      <c r="AH246" s="37" t="s">
        <v>179</v>
      </c>
      <c r="AI246" s="37" t="s">
        <v>179</v>
      </c>
      <c r="AJ246" s="37" t="s">
        <v>179</v>
      </c>
      <c r="AK246" s="37" t="s">
        <v>179</v>
      </c>
      <c r="AL246" s="37" t="s">
        <v>179</v>
      </c>
      <c r="AM246" s="37" t="s">
        <v>179</v>
      </c>
      <c r="AN246" s="37" t="s">
        <v>179</v>
      </c>
      <c r="AO246" s="37" t="s">
        <v>179</v>
      </c>
      <c r="AP246" s="37" t="s">
        <v>179</v>
      </c>
    </row>
    <row r="247" spans="1:42" ht="60" x14ac:dyDescent="0.25">
      <c r="A247" s="28">
        <v>0</v>
      </c>
      <c r="B247" s="28">
        <v>0</v>
      </c>
      <c r="C247" s="28">
        <v>0</v>
      </c>
      <c r="D247" s="28">
        <v>0</v>
      </c>
      <c r="E247" s="35">
        <v>0</v>
      </c>
      <c r="F247" s="29">
        <v>0</v>
      </c>
      <c r="G247" s="28">
        <v>0</v>
      </c>
      <c r="H247" s="30">
        <v>0</v>
      </c>
      <c r="I247" s="40"/>
      <c r="J247" s="40"/>
      <c r="K247" s="40"/>
      <c r="L247" s="40"/>
      <c r="M247" s="40"/>
      <c r="N247" s="30">
        <f t="shared" si="5"/>
        <v>0</v>
      </c>
      <c r="O247" s="32">
        <f t="shared" si="5"/>
        <v>0</v>
      </c>
      <c r="P247" s="32">
        <f t="shared" si="5"/>
        <v>0</v>
      </c>
      <c r="Q247" s="32"/>
      <c r="R247" s="32"/>
      <c r="S247" s="32">
        <f t="shared" si="6"/>
        <v>0</v>
      </c>
      <c r="T247" s="33" t="s">
        <v>927</v>
      </c>
      <c r="U247" s="33" t="s">
        <v>152</v>
      </c>
      <c r="V247" s="104">
        <v>32</v>
      </c>
      <c r="W247" s="37"/>
      <c r="X247" s="37"/>
      <c r="Y247" s="37">
        <v>6</v>
      </c>
      <c r="Z247" s="37"/>
      <c r="AA247" s="28">
        <v>365</v>
      </c>
      <c r="AB247" s="37">
        <v>182</v>
      </c>
      <c r="AC247" s="37"/>
      <c r="AD247" s="37"/>
      <c r="AE247" s="37" t="s">
        <v>179</v>
      </c>
      <c r="AF247" s="37" t="s">
        <v>179</v>
      </c>
      <c r="AG247" s="37" t="s">
        <v>179</v>
      </c>
      <c r="AH247" s="37" t="s">
        <v>179</v>
      </c>
      <c r="AI247" s="37" t="s">
        <v>179</v>
      </c>
      <c r="AJ247" s="37" t="s">
        <v>179</v>
      </c>
      <c r="AK247" s="37" t="s">
        <v>179</v>
      </c>
      <c r="AL247" s="37" t="s">
        <v>179</v>
      </c>
      <c r="AM247" s="37" t="s">
        <v>179</v>
      </c>
      <c r="AN247" s="37" t="s">
        <v>179</v>
      </c>
      <c r="AO247" s="37" t="s">
        <v>179</v>
      </c>
      <c r="AP247" s="37" t="s">
        <v>179</v>
      </c>
    </row>
    <row r="248" spans="1:42" ht="48" x14ac:dyDescent="0.25">
      <c r="A248" s="28"/>
      <c r="B248" s="28"/>
      <c r="C248" s="28"/>
      <c r="D248" s="28"/>
      <c r="E248" s="35"/>
      <c r="F248" s="29"/>
      <c r="G248" s="28"/>
      <c r="H248" s="30"/>
      <c r="I248" s="40"/>
      <c r="J248" s="40"/>
      <c r="K248" s="40"/>
      <c r="L248" s="40"/>
      <c r="M248" s="40"/>
      <c r="N248" s="30"/>
      <c r="O248" s="32"/>
      <c r="P248" s="32"/>
      <c r="Q248" s="32"/>
      <c r="R248" s="32"/>
      <c r="S248" s="32"/>
      <c r="T248" s="33" t="s">
        <v>928</v>
      </c>
      <c r="U248" s="33" t="s">
        <v>152</v>
      </c>
      <c r="V248" s="104">
        <v>1</v>
      </c>
      <c r="W248" s="37"/>
      <c r="X248" s="37"/>
      <c r="Y248" s="37"/>
      <c r="Z248" s="37"/>
      <c r="AA248" s="28"/>
      <c r="AB248" s="37"/>
      <c r="AC248" s="37"/>
      <c r="AD248" s="37"/>
      <c r="AE248" s="37"/>
      <c r="AF248" s="37"/>
      <c r="AG248" s="37"/>
      <c r="AH248" s="37"/>
      <c r="AI248" s="37"/>
      <c r="AJ248" s="37"/>
      <c r="AK248" s="37"/>
      <c r="AL248" s="37"/>
      <c r="AM248" s="37"/>
      <c r="AN248" s="37"/>
      <c r="AO248" s="37"/>
      <c r="AP248" s="37"/>
    </row>
    <row r="249" spans="1:42" ht="48" x14ac:dyDescent="0.25">
      <c r="A249" s="28" t="s">
        <v>483</v>
      </c>
      <c r="B249" s="28" t="s">
        <v>550</v>
      </c>
      <c r="C249" s="28" t="s">
        <v>551</v>
      </c>
      <c r="D249" s="28">
        <v>241120600</v>
      </c>
      <c r="E249" s="35">
        <v>12298090</v>
      </c>
      <c r="F249" s="29" t="s">
        <v>921</v>
      </c>
      <c r="G249" s="28" t="s">
        <v>922</v>
      </c>
      <c r="H249" s="30">
        <v>2145734000</v>
      </c>
      <c r="I249" s="40">
        <v>2274795000</v>
      </c>
      <c r="J249" s="40"/>
      <c r="K249" s="40"/>
      <c r="L249" s="40"/>
      <c r="M249" s="40"/>
      <c r="N249" s="30">
        <f t="shared" si="5"/>
        <v>2145734000</v>
      </c>
      <c r="O249" s="32">
        <f t="shared" si="5"/>
        <v>2274795000</v>
      </c>
      <c r="P249" s="32">
        <f t="shared" si="5"/>
        <v>0</v>
      </c>
      <c r="Q249" s="32">
        <v>795820572</v>
      </c>
      <c r="R249" s="32"/>
      <c r="S249" s="32">
        <f t="shared" si="6"/>
        <v>795820572</v>
      </c>
      <c r="T249" s="33" t="s">
        <v>929</v>
      </c>
      <c r="U249" s="33" t="s">
        <v>930</v>
      </c>
      <c r="V249" s="104">
        <v>38</v>
      </c>
      <c r="W249" s="37">
        <v>40</v>
      </c>
      <c r="X249" s="37"/>
      <c r="Y249" s="37">
        <v>37</v>
      </c>
      <c r="Z249" s="37"/>
      <c r="AA249" s="28">
        <v>365</v>
      </c>
      <c r="AB249" s="37">
        <v>182</v>
      </c>
      <c r="AC249" s="37"/>
      <c r="AD249" s="37"/>
      <c r="AE249" s="37" t="s">
        <v>179</v>
      </c>
      <c r="AF249" s="37" t="s">
        <v>179</v>
      </c>
      <c r="AG249" s="37" t="s">
        <v>179</v>
      </c>
      <c r="AH249" s="37" t="s">
        <v>179</v>
      </c>
      <c r="AI249" s="37" t="s">
        <v>179</v>
      </c>
      <c r="AJ249" s="37" t="s">
        <v>179</v>
      </c>
      <c r="AK249" s="37" t="s">
        <v>179</v>
      </c>
      <c r="AL249" s="37" t="s">
        <v>179</v>
      </c>
      <c r="AM249" s="37" t="s">
        <v>179</v>
      </c>
      <c r="AN249" s="37" t="s">
        <v>179</v>
      </c>
      <c r="AO249" s="37" t="s">
        <v>179</v>
      </c>
      <c r="AP249" s="37" t="s">
        <v>179</v>
      </c>
    </row>
    <row r="250" spans="1:42" ht="132" x14ac:dyDescent="0.25">
      <c r="A250" s="28" t="s">
        <v>483</v>
      </c>
      <c r="B250" s="28" t="s">
        <v>550</v>
      </c>
      <c r="C250" s="28" t="s">
        <v>551</v>
      </c>
      <c r="D250" s="28">
        <v>241120600</v>
      </c>
      <c r="E250" s="35">
        <v>12299001</v>
      </c>
      <c r="F250" s="29" t="s">
        <v>931</v>
      </c>
      <c r="G250" s="28" t="s">
        <v>932</v>
      </c>
      <c r="H250" s="30">
        <v>150000000</v>
      </c>
      <c r="I250" s="40"/>
      <c r="J250" s="40"/>
      <c r="K250" s="40"/>
      <c r="L250" s="40"/>
      <c r="M250" s="40"/>
      <c r="N250" s="30">
        <f t="shared" si="5"/>
        <v>150000000</v>
      </c>
      <c r="O250" s="32">
        <f t="shared" si="5"/>
        <v>0</v>
      </c>
      <c r="P250" s="32">
        <f t="shared" si="5"/>
        <v>0</v>
      </c>
      <c r="Q250" s="32"/>
      <c r="R250" s="32"/>
      <c r="S250" s="32">
        <f t="shared" si="6"/>
        <v>0</v>
      </c>
      <c r="T250" s="33" t="s">
        <v>933</v>
      </c>
      <c r="U250" s="33" t="s">
        <v>522</v>
      </c>
      <c r="V250" s="104">
        <v>150</v>
      </c>
      <c r="W250" s="37"/>
      <c r="X250" s="37"/>
      <c r="Y250" s="37">
        <v>147</v>
      </c>
      <c r="Z250" s="37"/>
      <c r="AA250" s="28">
        <v>365</v>
      </c>
      <c r="AB250" s="37">
        <v>182</v>
      </c>
      <c r="AC250" s="37"/>
      <c r="AD250" s="37"/>
      <c r="AE250" s="37" t="s">
        <v>192</v>
      </c>
      <c r="AF250" s="37" t="s">
        <v>192</v>
      </c>
      <c r="AG250" s="37" t="s">
        <v>192</v>
      </c>
      <c r="AH250" s="37" t="s">
        <v>192</v>
      </c>
      <c r="AI250" s="37" t="s">
        <v>192</v>
      </c>
      <c r="AJ250" s="37" t="s">
        <v>192</v>
      </c>
      <c r="AK250" s="37" t="s">
        <v>192</v>
      </c>
      <c r="AL250" s="37" t="s">
        <v>192</v>
      </c>
      <c r="AM250" s="37" t="s">
        <v>192</v>
      </c>
      <c r="AN250" s="37" t="s">
        <v>192</v>
      </c>
      <c r="AO250" s="37" t="s">
        <v>192</v>
      </c>
      <c r="AP250" s="37" t="s">
        <v>192</v>
      </c>
    </row>
    <row r="251" spans="1:42" ht="120" x14ac:dyDescent="0.25">
      <c r="A251" s="28" t="s">
        <v>483</v>
      </c>
      <c r="B251" s="28" t="s">
        <v>550</v>
      </c>
      <c r="C251" s="28" t="s">
        <v>551</v>
      </c>
      <c r="D251" s="28">
        <v>241120600</v>
      </c>
      <c r="E251" s="35">
        <v>12299002</v>
      </c>
      <c r="F251" s="29" t="s">
        <v>931</v>
      </c>
      <c r="G251" s="28" t="s">
        <v>934</v>
      </c>
      <c r="H251" s="30">
        <v>260000000</v>
      </c>
      <c r="I251" s="40">
        <v>340429973</v>
      </c>
      <c r="J251" s="40"/>
      <c r="K251" s="40"/>
      <c r="L251" s="40"/>
      <c r="M251" s="40"/>
      <c r="N251" s="30">
        <f t="shared" si="5"/>
        <v>260000000</v>
      </c>
      <c r="O251" s="32">
        <f t="shared" si="5"/>
        <v>340429973</v>
      </c>
      <c r="P251" s="32">
        <f t="shared" si="5"/>
        <v>0</v>
      </c>
      <c r="Q251" s="32">
        <v>264467200</v>
      </c>
      <c r="R251" s="32"/>
      <c r="S251" s="32">
        <f t="shared" si="6"/>
        <v>264467200</v>
      </c>
      <c r="T251" s="33" t="s">
        <v>935</v>
      </c>
      <c r="U251" s="33" t="s">
        <v>522</v>
      </c>
      <c r="V251" s="104">
        <v>82</v>
      </c>
      <c r="W251" s="37"/>
      <c r="X251" s="37"/>
      <c r="Y251" s="37">
        <v>48</v>
      </c>
      <c r="Z251" s="37"/>
      <c r="AA251" s="28">
        <v>240</v>
      </c>
      <c r="AB251" s="37">
        <v>120</v>
      </c>
      <c r="AC251" s="37"/>
      <c r="AD251" s="37"/>
      <c r="AE251" s="37">
        <v>0</v>
      </c>
      <c r="AF251" s="37">
        <v>0</v>
      </c>
      <c r="AG251" s="37">
        <v>0</v>
      </c>
      <c r="AH251" s="37">
        <v>0</v>
      </c>
      <c r="AI251" s="37" t="s">
        <v>192</v>
      </c>
      <c r="AJ251" s="37" t="s">
        <v>192</v>
      </c>
      <c r="AK251" s="37" t="s">
        <v>192</v>
      </c>
      <c r="AL251" s="37" t="s">
        <v>192</v>
      </c>
      <c r="AM251" s="37" t="s">
        <v>192</v>
      </c>
      <c r="AN251" s="37" t="s">
        <v>192</v>
      </c>
      <c r="AO251" s="37" t="s">
        <v>192</v>
      </c>
      <c r="AP251" s="37" t="s">
        <v>192</v>
      </c>
    </row>
    <row r="252" spans="1:42" ht="120" x14ac:dyDescent="0.25">
      <c r="A252" s="28" t="s">
        <v>483</v>
      </c>
      <c r="B252" s="28" t="s">
        <v>550</v>
      </c>
      <c r="C252" s="28" t="s">
        <v>551</v>
      </c>
      <c r="D252" s="28">
        <v>241120600</v>
      </c>
      <c r="E252" s="35">
        <v>12299001</v>
      </c>
      <c r="F252" s="29" t="s">
        <v>931</v>
      </c>
      <c r="G252" s="28" t="s">
        <v>936</v>
      </c>
      <c r="H252" s="30">
        <v>150000000</v>
      </c>
      <c r="I252" s="40">
        <v>2577739504</v>
      </c>
      <c r="J252" s="40"/>
      <c r="K252" s="40"/>
      <c r="L252" s="40"/>
      <c r="M252" s="40"/>
      <c r="N252" s="30"/>
      <c r="O252" s="32"/>
      <c r="P252" s="32"/>
      <c r="Q252" s="32">
        <v>500000000</v>
      </c>
      <c r="R252" s="32"/>
      <c r="S252" s="32"/>
      <c r="T252" s="33"/>
      <c r="U252" s="33"/>
      <c r="V252" s="104"/>
      <c r="W252" s="37"/>
      <c r="X252" s="37"/>
      <c r="Y252" s="37"/>
      <c r="Z252" s="37"/>
      <c r="AA252" s="28"/>
      <c r="AB252" s="37"/>
      <c r="AC252" s="37"/>
      <c r="AD252" s="37"/>
      <c r="AE252" s="37"/>
      <c r="AF252" s="37"/>
      <c r="AG252" s="37"/>
      <c r="AH252" s="37"/>
      <c r="AI252" s="37"/>
      <c r="AJ252" s="37"/>
      <c r="AK252" s="37"/>
      <c r="AL252" s="37"/>
      <c r="AM252" s="37"/>
      <c r="AN252" s="37"/>
      <c r="AO252" s="37"/>
      <c r="AP252" s="37"/>
    </row>
    <row r="253" spans="1:42" ht="120" x14ac:dyDescent="0.25">
      <c r="A253" s="28" t="s">
        <v>483</v>
      </c>
      <c r="B253" s="28" t="s">
        <v>550</v>
      </c>
      <c r="C253" s="28" t="s">
        <v>551</v>
      </c>
      <c r="D253" s="28">
        <v>241120600</v>
      </c>
      <c r="E253" s="35">
        <v>12299003</v>
      </c>
      <c r="F253" s="29" t="s">
        <v>931</v>
      </c>
      <c r="G253" s="28" t="s">
        <v>936</v>
      </c>
      <c r="H253" s="30">
        <v>31000000</v>
      </c>
      <c r="I253" s="40">
        <v>48380410</v>
      </c>
      <c r="J253" s="40"/>
      <c r="K253" s="40"/>
      <c r="L253" s="40"/>
      <c r="M253" s="40"/>
      <c r="N253" s="30">
        <f t="shared" si="5"/>
        <v>31000000</v>
      </c>
      <c r="O253" s="32">
        <f t="shared" si="5"/>
        <v>48380410</v>
      </c>
      <c r="P253" s="32">
        <f t="shared" si="5"/>
        <v>0</v>
      </c>
      <c r="Q253" s="32">
        <v>36000000</v>
      </c>
      <c r="R253" s="32"/>
      <c r="S253" s="32">
        <f t="shared" si="6"/>
        <v>36000000</v>
      </c>
      <c r="T253" s="33" t="s">
        <v>937</v>
      </c>
      <c r="U253" s="33" t="s">
        <v>522</v>
      </c>
      <c r="V253" s="104">
        <v>12</v>
      </c>
      <c r="W253" s="37"/>
      <c r="X253" s="37"/>
      <c r="Y253" s="37">
        <v>6</v>
      </c>
      <c r="Z253" s="37"/>
      <c r="AA253" s="28">
        <v>240</v>
      </c>
      <c r="AB253" s="37">
        <v>120</v>
      </c>
      <c r="AC253" s="37"/>
      <c r="AD253" s="37"/>
      <c r="AE253" s="37">
        <v>0</v>
      </c>
      <c r="AF253" s="37">
        <v>0</v>
      </c>
      <c r="AG253" s="37">
        <v>0</v>
      </c>
      <c r="AH253" s="37">
        <v>0</v>
      </c>
      <c r="AI253" s="37" t="s">
        <v>192</v>
      </c>
      <c r="AJ253" s="37" t="s">
        <v>192</v>
      </c>
      <c r="AK253" s="37" t="s">
        <v>192</v>
      </c>
      <c r="AL253" s="37" t="s">
        <v>192</v>
      </c>
      <c r="AM253" s="37" t="s">
        <v>192</v>
      </c>
      <c r="AN253" s="37" t="s">
        <v>192</v>
      </c>
      <c r="AO253" s="37" t="s">
        <v>192</v>
      </c>
      <c r="AP253" s="37" t="s">
        <v>192</v>
      </c>
    </row>
    <row r="254" spans="1:42" ht="144" x14ac:dyDescent="0.25">
      <c r="A254" s="28" t="s">
        <v>483</v>
      </c>
      <c r="B254" s="28" t="s">
        <v>550</v>
      </c>
      <c r="C254" s="28" t="s">
        <v>551</v>
      </c>
      <c r="D254" s="28">
        <v>241120600</v>
      </c>
      <c r="E254" s="35">
        <v>12299090</v>
      </c>
      <c r="F254" s="29" t="s">
        <v>931</v>
      </c>
      <c r="G254" s="28" t="s">
        <v>938</v>
      </c>
      <c r="H254" s="30">
        <v>508766000</v>
      </c>
      <c r="I254" s="40">
        <v>701313000</v>
      </c>
      <c r="J254" s="40"/>
      <c r="K254" s="40"/>
      <c r="L254" s="40"/>
      <c r="M254" s="40"/>
      <c r="N254" s="30">
        <f t="shared" si="5"/>
        <v>508766000</v>
      </c>
      <c r="O254" s="32">
        <f t="shared" si="5"/>
        <v>701313000</v>
      </c>
      <c r="P254" s="32">
        <f t="shared" si="5"/>
        <v>0</v>
      </c>
      <c r="Q254" s="32">
        <v>242373637</v>
      </c>
      <c r="R254" s="32"/>
      <c r="S254" s="32">
        <f t="shared" si="6"/>
        <v>242373637</v>
      </c>
      <c r="T254" s="33" t="s">
        <v>939</v>
      </c>
      <c r="U254" s="33" t="s">
        <v>522</v>
      </c>
      <c r="V254" s="104">
        <v>12</v>
      </c>
      <c r="W254" s="37"/>
      <c r="X254" s="37"/>
      <c r="Y254" s="37">
        <v>12</v>
      </c>
      <c r="Z254" s="37"/>
      <c r="AA254" s="28">
        <v>365</v>
      </c>
      <c r="AB254" s="37">
        <v>182</v>
      </c>
      <c r="AC254" s="37"/>
      <c r="AD254" s="37"/>
      <c r="AE254" s="37" t="s">
        <v>179</v>
      </c>
      <c r="AF254" s="37" t="s">
        <v>192</v>
      </c>
      <c r="AG254" s="37" t="s">
        <v>192</v>
      </c>
      <c r="AH254" s="37" t="s">
        <v>192</v>
      </c>
      <c r="AI254" s="37" t="s">
        <v>192</v>
      </c>
      <c r="AJ254" s="37" t="s">
        <v>192</v>
      </c>
      <c r="AK254" s="37" t="s">
        <v>192</v>
      </c>
      <c r="AL254" s="37" t="s">
        <v>192</v>
      </c>
      <c r="AM254" s="37" t="s">
        <v>192</v>
      </c>
      <c r="AN254" s="37" t="s">
        <v>192</v>
      </c>
      <c r="AO254" s="37" t="s">
        <v>192</v>
      </c>
      <c r="AP254" s="37" t="s">
        <v>192</v>
      </c>
    </row>
    <row r="255" spans="1:42" ht="84" x14ac:dyDescent="0.25">
      <c r="A255" s="28" t="s">
        <v>483</v>
      </c>
      <c r="B255" s="28" t="s">
        <v>550</v>
      </c>
      <c r="C255" s="28" t="s">
        <v>551</v>
      </c>
      <c r="D255" s="28">
        <v>241120600</v>
      </c>
      <c r="E255" s="35">
        <v>12724001</v>
      </c>
      <c r="F255" s="29" t="s">
        <v>940</v>
      </c>
      <c r="G255" s="28" t="s">
        <v>941</v>
      </c>
      <c r="H255" s="30">
        <v>2225637000</v>
      </c>
      <c r="I255" s="40">
        <v>6759578587</v>
      </c>
      <c r="J255" s="40"/>
      <c r="K255" s="40"/>
      <c r="L255" s="40"/>
      <c r="M255" s="40"/>
      <c r="N255" s="30">
        <f t="shared" si="5"/>
        <v>2225637000</v>
      </c>
      <c r="O255" s="32">
        <f t="shared" si="5"/>
        <v>6759578587</v>
      </c>
      <c r="P255" s="32">
        <f t="shared" si="5"/>
        <v>0</v>
      </c>
      <c r="Q255" s="32">
        <v>3857711845</v>
      </c>
      <c r="R255" s="32"/>
      <c r="S255" s="32">
        <f t="shared" si="6"/>
        <v>3857711845</v>
      </c>
      <c r="T255" s="33" t="s">
        <v>942</v>
      </c>
      <c r="U255" s="33" t="s">
        <v>152</v>
      </c>
      <c r="V255" s="33">
        <v>125</v>
      </c>
      <c r="W255" s="37"/>
      <c r="X255" s="37"/>
      <c r="Y255" s="37">
        <v>100</v>
      </c>
      <c r="Z255" s="37"/>
      <c r="AA255" s="28">
        <v>365</v>
      </c>
      <c r="AB255" s="37">
        <v>182</v>
      </c>
      <c r="AC255" s="37"/>
      <c r="AD255" s="37"/>
      <c r="AE255" s="37" t="s">
        <v>192</v>
      </c>
      <c r="AF255" s="37" t="s">
        <v>192</v>
      </c>
      <c r="AG255" s="37" t="s">
        <v>192</v>
      </c>
      <c r="AH255" s="37" t="s">
        <v>192</v>
      </c>
      <c r="AI255" s="37" t="s">
        <v>192</v>
      </c>
      <c r="AJ255" s="37" t="s">
        <v>192</v>
      </c>
      <c r="AK255" s="37" t="s">
        <v>192</v>
      </c>
      <c r="AL255" s="37" t="s">
        <v>192</v>
      </c>
      <c r="AM255" s="37" t="s">
        <v>192</v>
      </c>
      <c r="AN255" s="37" t="s">
        <v>192</v>
      </c>
      <c r="AO255" s="37" t="s">
        <v>192</v>
      </c>
      <c r="AP255" s="37" t="s">
        <v>192</v>
      </c>
    </row>
    <row r="256" spans="1:42" ht="84" x14ac:dyDescent="0.25">
      <c r="A256" s="28">
        <v>0</v>
      </c>
      <c r="B256" s="28">
        <v>0</v>
      </c>
      <c r="C256" s="28">
        <v>0</v>
      </c>
      <c r="D256" s="28">
        <v>0</v>
      </c>
      <c r="E256" s="35">
        <v>0</v>
      </c>
      <c r="F256" s="29">
        <v>0</v>
      </c>
      <c r="G256" s="28">
        <v>0</v>
      </c>
      <c r="H256" s="30">
        <v>0</v>
      </c>
      <c r="I256" s="40"/>
      <c r="J256" s="40"/>
      <c r="K256" s="40"/>
      <c r="L256" s="40"/>
      <c r="M256" s="40"/>
      <c r="N256" s="30">
        <f t="shared" si="5"/>
        <v>0</v>
      </c>
      <c r="O256" s="32">
        <f t="shared" si="5"/>
        <v>0</v>
      </c>
      <c r="P256" s="32">
        <f t="shared" si="5"/>
        <v>0</v>
      </c>
      <c r="Q256" s="32"/>
      <c r="R256" s="32"/>
      <c r="S256" s="32">
        <f t="shared" si="6"/>
        <v>0</v>
      </c>
      <c r="T256" s="33" t="s">
        <v>943</v>
      </c>
      <c r="U256" s="33" t="s">
        <v>152</v>
      </c>
      <c r="V256" s="104">
        <v>48</v>
      </c>
      <c r="W256" s="37">
        <v>90</v>
      </c>
      <c r="X256" s="37"/>
      <c r="Y256" s="37">
        <v>0</v>
      </c>
      <c r="Z256" s="37"/>
      <c r="AA256" s="30">
        <v>365</v>
      </c>
      <c r="AB256" s="37">
        <v>182</v>
      </c>
      <c r="AC256" s="37"/>
      <c r="AD256" s="37"/>
      <c r="AE256" s="37">
        <v>0</v>
      </c>
      <c r="AF256" s="37">
        <v>0</v>
      </c>
      <c r="AG256" s="37" t="s">
        <v>192</v>
      </c>
      <c r="AH256" s="37" t="s">
        <v>192</v>
      </c>
      <c r="AI256" s="37" t="s">
        <v>192</v>
      </c>
      <c r="AJ256" s="37" t="s">
        <v>192</v>
      </c>
      <c r="AK256" s="37" t="s">
        <v>192</v>
      </c>
      <c r="AL256" s="37" t="s">
        <v>192</v>
      </c>
      <c r="AM256" s="37" t="s">
        <v>192</v>
      </c>
      <c r="AN256" s="37" t="s">
        <v>192</v>
      </c>
      <c r="AO256" s="37" t="s">
        <v>192</v>
      </c>
      <c r="AP256" s="37" t="s">
        <v>192</v>
      </c>
    </row>
    <row r="257" spans="1:60" ht="60" x14ac:dyDescent="0.25">
      <c r="A257" s="28"/>
      <c r="B257" s="28"/>
      <c r="C257" s="28"/>
      <c r="D257" s="28"/>
      <c r="E257" s="35"/>
      <c r="F257" s="29"/>
      <c r="G257" s="28"/>
      <c r="H257" s="30"/>
      <c r="I257" s="40"/>
      <c r="J257" s="40"/>
      <c r="K257" s="40"/>
      <c r="L257" s="40"/>
      <c r="M257" s="40"/>
      <c r="N257" s="30"/>
      <c r="O257" s="32"/>
      <c r="P257" s="32"/>
      <c r="Q257" s="32"/>
      <c r="R257" s="32"/>
      <c r="S257" s="32"/>
      <c r="T257" s="33" t="s">
        <v>944</v>
      </c>
      <c r="U257" s="33"/>
      <c r="V257" s="104"/>
      <c r="W257" s="37"/>
      <c r="X257" s="37"/>
      <c r="Y257" s="37"/>
      <c r="Z257" s="37"/>
      <c r="AA257" s="30"/>
      <c r="AB257" s="37" t="s">
        <v>945</v>
      </c>
      <c r="AC257" s="37"/>
      <c r="AD257" s="37" t="s">
        <v>946</v>
      </c>
      <c r="AE257" s="37"/>
      <c r="AF257" s="37"/>
      <c r="AG257" s="37"/>
      <c r="AH257" s="37"/>
      <c r="AI257" s="37"/>
      <c r="AJ257" s="37"/>
      <c r="AK257" s="37"/>
      <c r="AL257" s="37"/>
      <c r="AM257" s="37"/>
      <c r="AN257" s="37"/>
      <c r="AO257" s="37"/>
      <c r="AP257" s="37"/>
    </row>
    <row r="258" spans="1:60" ht="36" x14ac:dyDescent="0.25">
      <c r="A258" s="28"/>
      <c r="B258" s="28"/>
      <c r="C258" s="28"/>
      <c r="D258" s="28"/>
      <c r="E258" s="35"/>
      <c r="F258" s="29"/>
      <c r="G258" s="28"/>
      <c r="H258" s="30"/>
      <c r="I258" s="40"/>
      <c r="J258" s="40"/>
      <c r="K258" s="40"/>
      <c r="L258" s="40"/>
      <c r="M258" s="40"/>
      <c r="N258" s="30"/>
      <c r="O258" s="32"/>
      <c r="P258" s="32"/>
      <c r="Q258" s="32"/>
      <c r="R258" s="32"/>
      <c r="S258" s="32"/>
      <c r="T258" s="33" t="s">
        <v>947</v>
      </c>
      <c r="U258" s="33" t="s">
        <v>152</v>
      </c>
      <c r="V258" s="104">
        <v>1</v>
      </c>
      <c r="W258" s="37"/>
      <c r="X258" s="37"/>
      <c r="Y258" s="37">
        <v>1</v>
      </c>
      <c r="Z258" s="37"/>
      <c r="AA258" s="30">
        <v>365</v>
      </c>
      <c r="AB258" s="37">
        <v>182</v>
      </c>
      <c r="AC258" s="37"/>
      <c r="AD258" s="37"/>
      <c r="AE258" s="37"/>
      <c r="AF258" s="37"/>
      <c r="AG258" s="37"/>
      <c r="AH258" s="37"/>
      <c r="AI258" s="37"/>
      <c r="AJ258" s="37"/>
      <c r="AK258" s="37"/>
      <c r="AL258" s="37"/>
      <c r="AM258" s="37"/>
      <c r="AN258" s="37"/>
      <c r="AO258" s="37"/>
      <c r="AP258" s="37"/>
    </row>
    <row r="259" spans="1:60" ht="60" x14ac:dyDescent="0.25">
      <c r="A259" s="28">
        <v>0</v>
      </c>
      <c r="B259" s="28">
        <v>0</v>
      </c>
      <c r="C259" s="28">
        <v>0</v>
      </c>
      <c r="D259" s="28">
        <v>0</v>
      </c>
      <c r="E259" s="35">
        <v>0</v>
      </c>
      <c r="F259" s="29">
        <v>0</v>
      </c>
      <c r="G259" s="28">
        <v>0</v>
      </c>
      <c r="H259" s="30">
        <v>0</v>
      </c>
      <c r="I259" s="40"/>
      <c r="J259" s="40"/>
      <c r="K259" s="40"/>
      <c r="L259" s="40"/>
      <c r="M259" s="40"/>
      <c r="N259" s="30">
        <f t="shared" si="5"/>
        <v>0</v>
      </c>
      <c r="O259" s="32">
        <f t="shared" si="5"/>
        <v>0</v>
      </c>
      <c r="P259" s="32">
        <f t="shared" si="5"/>
        <v>0</v>
      </c>
      <c r="Q259" s="32"/>
      <c r="R259" s="32"/>
      <c r="S259" s="32">
        <f t="shared" si="6"/>
        <v>0</v>
      </c>
      <c r="T259" s="33" t="s">
        <v>948</v>
      </c>
      <c r="U259" s="33" t="s">
        <v>152</v>
      </c>
      <c r="V259" s="104">
        <v>1</v>
      </c>
      <c r="W259" s="37"/>
      <c r="X259" s="37"/>
      <c r="Y259" s="37"/>
      <c r="Z259" s="37"/>
      <c r="AA259" s="30">
        <v>365</v>
      </c>
      <c r="AB259" s="37">
        <v>182</v>
      </c>
      <c r="AC259" s="37"/>
      <c r="AD259" s="37"/>
      <c r="AE259" s="37">
        <v>0</v>
      </c>
      <c r="AF259" s="37">
        <v>0</v>
      </c>
      <c r="AG259" s="37" t="s">
        <v>192</v>
      </c>
      <c r="AH259" s="37" t="s">
        <v>192</v>
      </c>
      <c r="AI259" s="37" t="s">
        <v>192</v>
      </c>
      <c r="AJ259" s="37" t="s">
        <v>192</v>
      </c>
      <c r="AK259" s="37" t="s">
        <v>192</v>
      </c>
      <c r="AL259" s="37" t="s">
        <v>192</v>
      </c>
      <c r="AM259" s="37" t="s">
        <v>192</v>
      </c>
      <c r="AN259" s="37" t="s">
        <v>192</v>
      </c>
      <c r="AO259" s="37" t="s">
        <v>192</v>
      </c>
      <c r="AP259" s="37" t="s">
        <v>192</v>
      </c>
    </row>
    <row r="260" spans="1:60" ht="24" x14ac:dyDescent="0.25">
      <c r="A260" s="28">
        <v>0</v>
      </c>
      <c r="B260" s="28">
        <v>0</v>
      </c>
      <c r="C260" s="28">
        <v>0</v>
      </c>
      <c r="D260" s="28">
        <v>0</v>
      </c>
      <c r="E260" s="35">
        <v>0</v>
      </c>
      <c r="F260" s="29">
        <v>0</v>
      </c>
      <c r="G260" s="28">
        <v>0</v>
      </c>
      <c r="H260" s="30">
        <v>0</v>
      </c>
      <c r="I260" s="40"/>
      <c r="J260" s="40"/>
      <c r="K260" s="40"/>
      <c r="L260" s="40"/>
      <c r="M260" s="40"/>
      <c r="N260" s="30">
        <f t="shared" si="5"/>
        <v>0</v>
      </c>
      <c r="O260" s="32">
        <f t="shared" si="5"/>
        <v>0</v>
      </c>
      <c r="P260" s="32">
        <f t="shared" si="5"/>
        <v>0</v>
      </c>
      <c r="Q260" s="32"/>
      <c r="R260" s="32"/>
      <c r="S260" s="32">
        <f t="shared" si="6"/>
        <v>0</v>
      </c>
      <c r="T260" s="33" t="s">
        <v>949</v>
      </c>
      <c r="U260" s="33" t="s">
        <v>152</v>
      </c>
      <c r="V260" s="104">
        <v>2</v>
      </c>
      <c r="W260" s="37">
        <v>9</v>
      </c>
      <c r="X260" s="37"/>
      <c r="Y260" s="37">
        <v>8</v>
      </c>
      <c r="Z260" s="37"/>
      <c r="AA260" s="30">
        <v>365</v>
      </c>
      <c r="AB260" s="37">
        <v>182</v>
      </c>
      <c r="AC260" s="37"/>
      <c r="AD260" s="37"/>
      <c r="AE260" s="37">
        <v>0</v>
      </c>
      <c r="AF260" s="37">
        <v>0</v>
      </c>
      <c r="AG260" s="37">
        <v>0</v>
      </c>
      <c r="AH260" s="37">
        <v>0</v>
      </c>
      <c r="AI260" s="37" t="s">
        <v>192</v>
      </c>
      <c r="AJ260" s="37">
        <v>0</v>
      </c>
      <c r="AK260" s="37">
        <v>0</v>
      </c>
      <c r="AL260" s="37">
        <v>0</v>
      </c>
      <c r="AM260" s="37" t="s">
        <v>192</v>
      </c>
      <c r="AN260" s="37">
        <v>0</v>
      </c>
      <c r="AO260" s="37">
        <v>0</v>
      </c>
      <c r="AP260" s="37">
        <v>0</v>
      </c>
    </row>
    <row r="261" spans="1:60" ht="60" x14ac:dyDescent="0.25">
      <c r="A261" s="28">
        <v>0</v>
      </c>
      <c r="B261" s="28">
        <v>0</v>
      </c>
      <c r="C261" s="28">
        <v>0</v>
      </c>
      <c r="D261" s="28">
        <v>0</v>
      </c>
      <c r="E261" s="35">
        <v>0</v>
      </c>
      <c r="F261" s="29">
        <v>0</v>
      </c>
      <c r="G261" s="28">
        <v>0</v>
      </c>
      <c r="H261" s="30">
        <v>0</v>
      </c>
      <c r="I261" s="40"/>
      <c r="J261" s="40"/>
      <c r="K261" s="40"/>
      <c r="L261" s="40"/>
      <c r="M261" s="40"/>
      <c r="N261" s="30">
        <f t="shared" si="5"/>
        <v>0</v>
      </c>
      <c r="O261" s="32">
        <f t="shared" si="5"/>
        <v>0</v>
      </c>
      <c r="P261" s="32">
        <f t="shared" si="5"/>
        <v>0</v>
      </c>
      <c r="Q261" s="32"/>
      <c r="R261" s="32"/>
      <c r="S261" s="32">
        <f t="shared" si="6"/>
        <v>0</v>
      </c>
      <c r="T261" s="33" t="s">
        <v>950</v>
      </c>
      <c r="U261" s="33" t="s">
        <v>152</v>
      </c>
      <c r="V261" s="33">
        <v>1</v>
      </c>
      <c r="W261" s="37"/>
      <c r="X261" s="37"/>
      <c r="Y261" s="37">
        <v>1</v>
      </c>
      <c r="Z261" s="37"/>
      <c r="AA261" s="28">
        <v>365</v>
      </c>
      <c r="AB261" s="37">
        <v>182</v>
      </c>
      <c r="AC261" s="37"/>
      <c r="AD261" s="37"/>
      <c r="AE261" s="37">
        <v>0</v>
      </c>
      <c r="AF261" s="37">
        <v>0</v>
      </c>
      <c r="AG261" s="37" t="s">
        <v>192</v>
      </c>
      <c r="AH261" s="37" t="s">
        <v>192</v>
      </c>
      <c r="AI261" s="37" t="s">
        <v>192</v>
      </c>
      <c r="AJ261" s="37" t="s">
        <v>192</v>
      </c>
      <c r="AK261" s="37" t="s">
        <v>192</v>
      </c>
      <c r="AL261" s="37" t="s">
        <v>192</v>
      </c>
      <c r="AM261" s="37" t="s">
        <v>192</v>
      </c>
      <c r="AN261" s="37" t="s">
        <v>192</v>
      </c>
      <c r="AO261" s="37" t="s">
        <v>192</v>
      </c>
      <c r="AP261" s="37" t="s">
        <v>192</v>
      </c>
    </row>
    <row r="262" spans="1:60" ht="60" x14ac:dyDescent="0.25">
      <c r="A262" s="28"/>
      <c r="B262" s="28"/>
      <c r="C262" s="28"/>
      <c r="D262" s="28"/>
      <c r="E262" s="35"/>
      <c r="F262" s="29"/>
      <c r="G262" s="28"/>
      <c r="H262" s="30"/>
      <c r="I262" s="40"/>
      <c r="J262" s="40"/>
      <c r="K262" s="40"/>
      <c r="L262" s="40"/>
      <c r="M262" s="40"/>
      <c r="N262" s="30"/>
      <c r="O262" s="32"/>
      <c r="P262" s="32"/>
      <c r="Q262" s="32"/>
      <c r="R262" s="32"/>
      <c r="S262" s="32"/>
      <c r="T262" s="33" t="s">
        <v>951</v>
      </c>
      <c r="U262" s="33" t="s">
        <v>152</v>
      </c>
      <c r="V262" s="33">
        <v>544</v>
      </c>
      <c r="W262" s="37"/>
      <c r="X262" s="37"/>
      <c r="Y262" s="37">
        <v>286</v>
      </c>
      <c r="Z262" s="37"/>
      <c r="AA262" s="28">
        <v>365</v>
      </c>
      <c r="AB262" s="37">
        <v>182</v>
      </c>
      <c r="AC262" s="37"/>
      <c r="AD262" s="37"/>
      <c r="AE262" s="37"/>
      <c r="AF262" s="37"/>
      <c r="AG262" s="37"/>
      <c r="AH262" s="37"/>
      <c r="AI262" s="37"/>
      <c r="AJ262" s="37"/>
      <c r="AK262" s="37"/>
      <c r="AL262" s="37"/>
      <c r="AM262" s="37"/>
      <c r="AN262" s="37"/>
      <c r="AO262" s="37"/>
      <c r="AP262" s="37"/>
    </row>
    <row r="263" spans="1:60" ht="60" x14ac:dyDescent="0.25">
      <c r="A263" s="28"/>
      <c r="B263" s="28"/>
      <c r="C263" s="28"/>
      <c r="D263" s="28"/>
      <c r="E263" s="35"/>
      <c r="F263" s="29"/>
      <c r="G263" s="28"/>
      <c r="H263" s="30"/>
      <c r="I263" s="40"/>
      <c r="J263" s="40"/>
      <c r="K263" s="40"/>
      <c r="L263" s="40"/>
      <c r="M263" s="40"/>
      <c r="N263" s="30"/>
      <c r="O263" s="32"/>
      <c r="P263" s="32"/>
      <c r="Q263" s="32"/>
      <c r="R263" s="32"/>
      <c r="S263" s="32"/>
      <c r="T263" s="33" t="s">
        <v>952</v>
      </c>
      <c r="U263" s="33" t="s">
        <v>152</v>
      </c>
      <c r="V263" s="33">
        <v>527</v>
      </c>
      <c r="W263" s="37"/>
      <c r="X263" s="37"/>
      <c r="Y263" s="37">
        <v>0</v>
      </c>
      <c r="Z263" s="37"/>
      <c r="AA263" s="28">
        <v>365</v>
      </c>
      <c r="AB263" s="37">
        <v>182</v>
      </c>
      <c r="AC263" s="37"/>
      <c r="AD263" s="37"/>
      <c r="AE263" s="37"/>
      <c r="AF263" s="37"/>
      <c r="AG263" s="37"/>
      <c r="AH263" s="37"/>
      <c r="AI263" s="37"/>
      <c r="AJ263" s="37"/>
      <c r="AK263" s="37"/>
      <c r="AL263" s="37"/>
      <c r="AM263" s="37"/>
      <c r="AN263" s="37"/>
      <c r="AO263" s="37"/>
      <c r="AP263" s="37"/>
    </row>
    <row r="264" spans="1:60" ht="72" x14ac:dyDescent="0.25">
      <c r="A264" s="28" t="s">
        <v>483</v>
      </c>
      <c r="B264" s="28" t="s">
        <v>550</v>
      </c>
      <c r="C264" s="28" t="s">
        <v>551</v>
      </c>
      <c r="D264" s="28">
        <v>241120600</v>
      </c>
      <c r="E264" s="35">
        <v>12724090</v>
      </c>
      <c r="F264" s="29" t="s">
        <v>940</v>
      </c>
      <c r="G264" s="28" t="s">
        <v>953</v>
      </c>
      <c r="H264" s="30">
        <v>209363000</v>
      </c>
      <c r="I264" s="40">
        <v>531252000</v>
      </c>
      <c r="J264" s="40"/>
      <c r="K264" s="40"/>
      <c r="L264" s="40"/>
      <c r="M264" s="40"/>
      <c r="N264" s="30">
        <f t="shared" si="5"/>
        <v>209363000</v>
      </c>
      <c r="O264" s="32">
        <f t="shared" si="5"/>
        <v>531252000</v>
      </c>
      <c r="P264" s="32">
        <f t="shared" si="5"/>
        <v>0</v>
      </c>
      <c r="Q264" s="32">
        <v>135326381</v>
      </c>
      <c r="R264" s="32"/>
      <c r="S264" s="32">
        <f t="shared" si="6"/>
        <v>135326381</v>
      </c>
      <c r="T264" s="33" t="s">
        <v>954</v>
      </c>
      <c r="U264" s="33" t="s">
        <v>152</v>
      </c>
      <c r="V264" s="104">
        <v>5</v>
      </c>
      <c r="W264" s="37"/>
      <c r="X264" s="37"/>
      <c r="Y264" s="37">
        <v>5</v>
      </c>
      <c r="Z264" s="37"/>
      <c r="AA264" s="28">
        <v>365</v>
      </c>
      <c r="AB264" s="37">
        <v>182</v>
      </c>
      <c r="AC264" s="37"/>
      <c r="AD264" s="37"/>
      <c r="AE264" s="37" t="s">
        <v>192</v>
      </c>
      <c r="AF264" s="37" t="s">
        <v>192</v>
      </c>
      <c r="AG264" s="37" t="s">
        <v>192</v>
      </c>
      <c r="AH264" s="37" t="s">
        <v>192</v>
      </c>
      <c r="AI264" s="37" t="s">
        <v>192</v>
      </c>
      <c r="AJ264" s="37" t="s">
        <v>192</v>
      </c>
      <c r="AK264" s="37" t="s">
        <v>192</v>
      </c>
      <c r="AL264" s="37" t="s">
        <v>192</v>
      </c>
      <c r="AM264" s="37" t="s">
        <v>192</v>
      </c>
      <c r="AN264" s="37" t="s">
        <v>192</v>
      </c>
      <c r="AO264" s="37" t="s">
        <v>192</v>
      </c>
      <c r="AP264" s="37" t="s">
        <v>192</v>
      </c>
    </row>
    <row r="265" spans="1:60" s="107" customFormat="1" ht="84" x14ac:dyDescent="0.25">
      <c r="A265" s="35" t="s">
        <v>483</v>
      </c>
      <c r="B265" s="35" t="s">
        <v>550</v>
      </c>
      <c r="C265" s="35" t="s">
        <v>551</v>
      </c>
      <c r="D265" s="35">
        <v>241120600</v>
      </c>
      <c r="E265" s="35">
        <v>12851090</v>
      </c>
      <c r="F265" s="105" t="s">
        <v>955</v>
      </c>
      <c r="G265" s="35" t="s">
        <v>956</v>
      </c>
      <c r="H265" s="32">
        <v>8009295000</v>
      </c>
      <c r="I265" s="39">
        <v>9409295000</v>
      </c>
      <c r="J265" s="39"/>
      <c r="K265" s="39"/>
      <c r="L265" s="39"/>
      <c r="M265" s="39"/>
      <c r="N265" s="32">
        <f t="shared" si="5"/>
        <v>8009295000</v>
      </c>
      <c r="O265" s="32">
        <f t="shared" si="5"/>
        <v>9409295000</v>
      </c>
      <c r="P265" s="32">
        <f t="shared" si="5"/>
        <v>0</v>
      </c>
      <c r="Q265" s="32">
        <v>2797471782</v>
      </c>
      <c r="R265" s="32"/>
      <c r="S265" s="32">
        <f t="shared" si="6"/>
        <v>2797471782</v>
      </c>
      <c r="T265" s="33" t="s">
        <v>957</v>
      </c>
      <c r="U265" s="33" t="s">
        <v>525</v>
      </c>
      <c r="V265" s="33">
        <v>176</v>
      </c>
      <c r="W265" s="36"/>
      <c r="X265" s="36"/>
      <c r="Y265" s="36">
        <v>176</v>
      </c>
      <c r="Z265" s="36"/>
      <c r="AA265" s="35">
        <v>180</v>
      </c>
      <c r="AB265" s="36">
        <v>180</v>
      </c>
      <c r="AC265" s="36"/>
      <c r="AD265" s="36" t="s">
        <v>958</v>
      </c>
      <c r="AE265" s="36" t="s">
        <v>192</v>
      </c>
      <c r="AF265" s="36" t="s">
        <v>192</v>
      </c>
      <c r="AG265" s="36" t="s">
        <v>192</v>
      </c>
      <c r="AH265" s="36" t="s">
        <v>192</v>
      </c>
      <c r="AI265" s="36" t="s">
        <v>192</v>
      </c>
      <c r="AJ265" s="36" t="s">
        <v>192</v>
      </c>
      <c r="AK265" s="36" t="s">
        <v>192</v>
      </c>
      <c r="AL265" s="36" t="s">
        <v>192</v>
      </c>
      <c r="AM265" s="36" t="s">
        <v>192</v>
      </c>
      <c r="AN265" s="36" t="s">
        <v>192</v>
      </c>
      <c r="AO265" s="36" t="s">
        <v>192</v>
      </c>
      <c r="AP265" s="36" t="s">
        <v>192</v>
      </c>
      <c r="AQ265" s="22"/>
      <c r="AR265" s="22"/>
      <c r="AS265" s="22"/>
      <c r="AT265" s="22"/>
      <c r="AU265" s="22"/>
      <c r="AV265" s="22"/>
      <c r="AW265" s="22"/>
      <c r="AX265" s="22"/>
      <c r="AY265" s="22"/>
      <c r="AZ265" s="22"/>
      <c r="BA265" s="22"/>
      <c r="BB265" s="22"/>
      <c r="BC265" s="22"/>
      <c r="BD265" s="22"/>
      <c r="BE265" s="22"/>
      <c r="BF265" s="22"/>
      <c r="BG265" s="22"/>
      <c r="BH265" s="22"/>
    </row>
    <row r="266" spans="1:60" s="22" customFormat="1" ht="60" x14ac:dyDescent="0.25">
      <c r="A266" s="35">
        <v>0</v>
      </c>
      <c r="B266" s="35">
        <v>0</v>
      </c>
      <c r="C266" s="35">
        <v>0</v>
      </c>
      <c r="D266" s="35">
        <v>0</v>
      </c>
      <c r="E266" s="35">
        <v>0</v>
      </c>
      <c r="F266" s="105">
        <v>0</v>
      </c>
      <c r="G266" s="35">
        <v>0</v>
      </c>
      <c r="H266" s="32">
        <v>0</v>
      </c>
      <c r="I266" s="39"/>
      <c r="J266" s="39"/>
      <c r="K266" s="39"/>
      <c r="L266" s="39"/>
      <c r="M266" s="39"/>
      <c r="N266" s="32">
        <f t="shared" si="5"/>
        <v>0</v>
      </c>
      <c r="O266" s="32">
        <f t="shared" si="5"/>
        <v>0</v>
      </c>
      <c r="P266" s="32">
        <f t="shared" si="5"/>
        <v>0</v>
      </c>
      <c r="Q266" s="32"/>
      <c r="R266" s="32"/>
      <c r="S266" s="32">
        <f t="shared" si="6"/>
        <v>0</v>
      </c>
      <c r="T266" s="33" t="s">
        <v>959</v>
      </c>
      <c r="U266" s="33" t="s">
        <v>525</v>
      </c>
      <c r="V266" s="33">
        <v>34000</v>
      </c>
      <c r="W266" s="36">
        <v>0</v>
      </c>
      <c r="X266" s="36"/>
      <c r="Y266" s="36"/>
      <c r="Z266" s="36"/>
      <c r="AA266" s="35"/>
      <c r="AB266" s="36"/>
      <c r="AC266" s="36"/>
      <c r="AD266" s="36" t="s">
        <v>960</v>
      </c>
      <c r="AE266" s="36"/>
      <c r="AF266" s="36"/>
      <c r="AG266" s="36"/>
      <c r="AH266" s="36"/>
      <c r="AI266" s="36"/>
      <c r="AJ266" s="36"/>
      <c r="AK266" s="36"/>
      <c r="AL266" s="36"/>
      <c r="AM266" s="36"/>
      <c r="AN266" s="36"/>
      <c r="AO266" s="36"/>
      <c r="AP266" s="36"/>
    </row>
    <row r="267" spans="1:60" s="22" customFormat="1" ht="156" x14ac:dyDescent="0.25">
      <c r="A267" s="35">
        <v>0</v>
      </c>
      <c r="B267" s="35">
        <v>0</v>
      </c>
      <c r="C267" s="35">
        <v>0</v>
      </c>
      <c r="D267" s="35">
        <v>0</v>
      </c>
      <c r="E267" s="35">
        <v>0</v>
      </c>
      <c r="F267" s="105">
        <v>0</v>
      </c>
      <c r="G267" s="35">
        <v>0</v>
      </c>
      <c r="H267" s="32">
        <v>0</v>
      </c>
      <c r="I267" s="39"/>
      <c r="J267" s="39"/>
      <c r="K267" s="39"/>
      <c r="L267" s="39"/>
      <c r="M267" s="39"/>
      <c r="N267" s="32">
        <f t="shared" si="5"/>
        <v>0</v>
      </c>
      <c r="O267" s="32">
        <f t="shared" si="5"/>
        <v>0</v>
      </c>
      <c r="P267" s="32">
        <f t="shared" si="5"/>
        <v>0</v>
      </c>
      <c r="Q267" s="32"/>
      <c r="R267" s="32"/>
      <c r="S267" s="32">
        <f t="shared" si="6"/>
        <v>0</v>
      </c>
      <c r="T267" s="33" t="s">
        <v>961</v>
      </c>
      <c r="U267" s="33" t="s">
        <v>962</v>
      </c>
      <c r="V267" s="33">
        <v>30</v>
      </c>
      <c r="W267" s="36"/>
      <c r="X267" s="36"/>
      <c r="Y267" s="36"/>
      <c r="Z267" s="36"/>
      <c r="AA267" s="35"/>
      <c r="AB267" s="36"/>
      <c r="AC267" s="36"/>
      <c r="AD267" s="36" t="s">
        <v>963</v>
      </c>
      <c r="AE267" s="36">
        <v>0</v>
      </c>
      <c r="AF267" s="36">
        <v>0</v>
      </c>
      <c r="AG267" s="36" t="s">
        <v>192</v>
      </c>
      <c r="AH267" s="36" t="s">
        <v>192</v>
      </c>
      <c r="AI267" s="36" t="s">
        <v>192</v>
      </c>
      <c r="AJ267" s="36" t="s">
        <v>192</v>
      </c>
      <c r="AK267" s="36" t="s">
        <v>192</v>
      </c>
      <c r="AL267" s="36" t="s">
        <v>192</v>
      </c>
      <c r="AM267" s="36" t="s">
        <v>192</v>
      </c>
      <c r="AN267" s="36" t="s">
        <v>192</v>
      </c>
      <c r="AO267" s="36" t="s">
        <v>192</v>
      </c>
      <c r="AP267" s="36" t="s">
        <v>192</v>
      </c>
    </row>
    <row r="268" spans="1:60" s="22" customFormat="1" ht="60" x14ac:dyDescent="0.25">
      <c r="A268" s="35"/>
      <c r="B268" s="35"/>
      <c r="C268" s="35"/>
      <c r="D268" s="35"/>
      <c r="E268" s="35"/>
      <c r="F268" s="105"/>
      <c r="G268" s="35"/>
      <c r="H268" s="32"/>
      <c r="I268" s="39"/>
      <c r="J268" s="39"/>
      <c r="K268" s="39"/>
      <c r="L268" s="39"/>
      <c r="M268" s="39"/>
      <c r="N268" s="32"/>
      <c r="O268" s="32"/>
      <c r="P268" s="32"/>
      <c r="Q268" s="32"/>
      <c r="R268" s="32"/>
      <c r="S268" s="32"/>
      <c r="T268" s="33" t="s">
        <v>964</v>
      </c>
      <c r="U268" s="33" t="s">
        <v>525</v>
      </c>
      <c r="V268" s="33">
        <v>114</v>
      </c>
      <c r="W268" s="36">
        <v>114</v>
      </c>
      <c r="X268" s="36"/>
      <c r="Y268" s="36">
        <v>114</v>
      </c>
      <c r="Z268" s="36"/>
      <c r="AA268" s="35">
        <v>180</v>
      </c>
      <c r="AB268" s="36">
        <v>180</v>
      </c>
      <c r="AC268" s="36"/>
      <c r="AD268" s="36" t="s">
        <v>965</v>
      </c>
      <c r="AE268" s="36"/>
      <c r="AF268" s="36"/>
      <c r="AG268" s="36"/>
      <c r="AH268" s="36"/>
      <c r="AI268" s="36"/>
      <c r="AJ268" s="36"/>
      <c r="AK268" s="36"/>
      <c r="AL268" s="36"/>
      <c r="AM268" s="36"/>
      <c r="AN268" s="36"/>
      <c r="AO268" s="36"/>
      <c r="AP268" s="36"/>
    </row>
    <row r="269" spans="1:60" s="22" customFormat="1" ht="60" x14ac:dyDescent="0.25">
      <c r="A269" s="35">
        <v>0</v>
      </c>
      <c r="B269" s="35">
        <v>0</v>
      </c>
      <c r="C269" s="35">
        <v>0</v>
      </c>
      <c r="D269" s="35">
        <v>0</v>
      </c>
      <c r="E269" s="35">
        <v>0</v>
      </c>
      <c r="F269" s="105">
        <v>0</v>
      </c>
      <c r="G269" s="35">
        <v>0</v>
      </c>
      <c r="H269" s="32">
        <v>0</v>
      </c>
      <c r="I269" s="39"/>
      <c r="J269" s="39"/>
      <c r="K269" s="39"/>
      <c r="L269" s="39"/>
      <c r="M269" s="39"/>
      <c r="N269" s="32">
        <f t="shared" si="5"/>
        <v>0</v>
      </c>
      <c r="O269" s="32">
        <f t="shared" si="5"/>
        <v>0</v>
      </c>
      <c r="P269" s="32">
        <f t="shared" si="5"/>
        <v>0</v>
      </c>
      <c r="Q269" s="32"/>
      <c r="R269" s="32"/>
      <c r="S269" s="32">
        <f t="shared" si="6"/>
        <v>0</v>
      </c>
      <c r="T269" s="33" t="s">
        <v>966</v>
      </c>
      <c r="U269" s="33" t="s">
        <v>525</v>
      </c>
      <c r="V269" s="33">
        <v>10</v>
      </c>
      <c r="W269" s="36">
        <v>0</v>
      </c>
      <c r="X269" s="36"/>
      <c r="Y269" s="36"/>
      <c r="Z269" s="36"/>
      <c r="AA269" s="35"/>
      <c r="AB269" s="36"/>
      <c r="AC269" s="36"/>
      <c r="AD269" s="36"/>
      <c r="AE269" s="36">
        <v>0</v>
      </c>
      <c r="AF269" s="36" t="s">
        <v>192</v>
      </c>
      <c r="AG269" s="36" t="s">
        <v>192</v>
      </c>
      <c r="AH269" s="36" t="s">
        <v>192</v>
      </c>
      <c r="AI269" s="36" t="s">
        <v>192</v>
      </c>
      <c r="AJ269" s="36" t="s">
        <v>192</v>
      </c>
      <c r="AK269" s="36" t="s">
        <v>192</v>
      </c>
      <c r="AL269" s="36" t="s">
        <v>192</v>
      </c>
      <c r="AM269" s="36" t="s">
        <v>192</v>
      </c>
      <c r="AN269" s="36" t="s">
        <v>192</v>
      </c>
      <c r="AO269" s="36" t="s">
        <v>192</v>
      </c>
      <c r="AP269" s="36" t="s">
        <v>192</v>
      </c>
    </row>
    <row r="270" spans="1:60" s="22" customFormat="1" ht="156" x14ac:dyDescent="0.25">
      <c r="A270" s="35" t="s">
        <v>483</v>
      </c>
      <c r="B270" s="35" t="s">
        <v>550</v>
      </c>
      <c r="C270" s="35" t="s">
        <v>551</v>
      </c>
      <c r="D270" s="35">
        <v>241120600</v>
      </c>
      <c r="E270" s="35">
        <v>12851001</v>
      </c>
      <c r="F270" s="105" t="s">
        <v>955</v>
      </c>
      <c r="G270" s="35" t="s">
        <v>956</v>
      </c>
      <c r="H270" s="32"/>
      <c r="I270" s="39">
        <v>1536943472</v>
      </c>
      <c r="J270" s="39"/>
      <c r="K270" s="39"/>
      <c r="L270" s="39"/>
      <c r="M270" s="39"/>
      <c r="N270" s="32"/>
      <c r="O270" s="32"/>
      <c r="P270" s="32"/>
      <c r="Q270" s="32">
        <v>120423028</v>
      </c>
      <c r="R270" s="32"/>
      <c r="S270" s="32"/>
      <c r="T270" s="33" t="s">
        <v>961</v>
      </c>
      <c r="U270" s="33" t="s">
        <v>962</v>
      </c>
      <c r="V270" s="33">
        <v>30</v>
      </c>
      <c r="W270" s="36">
        <v>30</v>
      </c>
      <c r="X270" s="36"/>
      <c r="Y270" s="36">
        <v>3</v>
      </c>
      <c r="Z270" s="36"/>
      <c r="AA270" s="35">
        <v>180</v>
      </c>
      <c r="AB270" s="36">
        <v>180</v>
      </c>
      <c r="AC270" s="36"/>
      <c r="AD270" s="36"/>
      <c r="AE270" s="36"/>
      <c r="AF270" s="36" t="s">
        <v>192</v>
      </c>
      <c r="AG270" s="36" t="s">
        <v>192</v>
      </c>
      <c r="AH270" s="36" t="s">
        <v>192</v>
      </c>
      <c r="AI270" s="36" t="s">
        <v>192</v>
      </c>
      <c r="AJ270" s="36" t="s">
        <v>192</v>
      </c>
      <c r="AK270" s="36" t="s">
        <v>192</v>
      </c>
      <c r="AL270" s="36" t="s">
        <v>192</v>
      </c>
      <c r="AM270" s="36" t="s">
        <v>192</v>
      </c>
      <c r="AN270" s="36" t="s">
        <v>192</v>
      </c>
      <c r="AO270" s="36" t="s">
        <v>192</v>
      </c>
      <c r="AP270" s="36" t="s">
        <v>192</v>
      </c>
    </row>
    <row r="271" spans="1:60" s="22" customFormat="1" ht="60" x14ac:dyDescent="0.25">
      <c r="A271" s="35"/>
      <c r="B271" s="35"/>
      <c r="C271" s="35"/>
      <c r="D271" s="35"/>
      <c r="E271" s="35"/>
      <c r="F271" s="105"/>
      <c r="G271" s="35"/>
      <c r="H271" s="32"/>
      <c r="I271" s="39"/>
      <c r="J271" s="39"/>
      <c r="K271" s="39"/>
      <c r="L271" s="39"/>
      <c r="M271" s="39"/>
      <c r="N271" s="32"/>
      <c r="O271" s="32"/>
      <c r="P271" s="32"/>
      <c r="Q271" s="32"/>
      <c r="R271" s="32"/>
      <c r="S271" s="32"/>
      <c r="T271" s="33" t="s">
        <v>966</v>
      </c>
      <c r="U271" s="33" t="s">
        <v>525</v>
      </c>
      <c r="V271" s="33">
        <v>10</v>
      </c>
      <c r="W271" s="36">
        <v>10</v>
      </c>
      <c r="X271" s="36"/>
      <c r="Y271" s="36">
        <v>10</v>
      </c>
      <c r="Z271" s="36"/>
      <c r="AA271" s="35">
        <v>180</v>
      </c>
      <c r="AB271" s="36">
        <v>180</v>
      </c>
      <c r="AC271" s="36"/>
      <c r="AD271" s="36"/>
      <c r="AE271" s="36"/>
      <c r="AF271" s="36" t="s">
        <v>192</v>
      </c>
      <c r="AG271" s="36" t="s">
        <v>192</v>
      </c>
      <c r="AH271" s="36" t="s">
        <v>192</v>
      </c>
      <c r="AI271" s="36" t="s">
        <v>192</v>
      </c>
      <c r="AJ271" s="36" t="s">
        <v>192</v>
      </c>
      <c r="AK271" s="36" t="s">
        <v>192</v>
      </c>
      <c r="AL271" s="36" t="s">
        <v>192</v>
      </c>
      <c r="AM271" s="36" t="s">
        <v>192</v>
      </c>
      <c r="AN271" s="36" t="s">
        <v>192</v>
      </c>
      <c r="AO271" s="36" t="s">
        <v>192</v>
      </c>
      <c r="AP271" s="36" t="s">
        <v>192</v>
      </c>
    </row>
    <row r="272" spans="1:60" s="22" customFormat="1" ht="144" x14ac:dyDescent="0.25">
      <c r="A272" s="35" t="s">
        <v>483</v>
      </c>
      <c r="B272" s="35" t="s">
        <v>550</v>
      </c>
      <c r="C272" s="35" t="s">
        <v>551</v>
      </c>
      <c r="D272" s="35">
        <v>241120600</v>
      </c>
      <c r="E272" s="35">
        <v>12863001</v>
      </c>
      <c r="F272" s="105" t="s">
        <v>967</v>
      </c>
      <c r="G272" s="35" t="s">
        <v>968</v>
      </c>
      <c r="H272" s="32">
        <v>100000000</v>
      </c>
      <c r="I272" s="39">
        <v>308950000</v>
      </c>
      <c r="J272" s="39"/>
      <c r="K272" s="39"/>
      <c r="L272" s="39"/>
      <c r="M272" s="39"/>
      <c r="N272" s="32">
        <f t="shared" si="5"/>
        <v>100000000</v>
      </c>
      <c r="O272" s="32">
        <f t="shared" si="5"/>
        <v>308950000</v>
      </c>
      <c r="P272" s="32">
        <f t="shared" si="5"/>
        <v>0</v>
      </c>
      <c r="Q272" s="32">
        <v>40468473</v>
      </c>
      <c r="R272" s="32"/>
      <c r="S272" s="32">
        <f t="shared" si="6"/>
        <v>40468473</v>
      </c>
      <c r="T272" s="33" t="s">
        <v>969</v>
      </c>
      <c r="U272" s="33" t="s">
        <v>525</v>
      </c>
      <c r="V272" s="104">
        <v>12</v>
      </c>
      <c r="W272" s="36">
        <v>17</v>
      </c>
      <c r="X272" s="36"/>
      <c r="Y272" s="36">
        <v>11</v>
      </c>
      <c r="Z272" s="36"/>
      <c r="AA272" s="35">
        <v>365</v>
      </c>
      <c r="AB272" s="36">
        <v>182</v>
      </c>
      <c r="AC272" s="36"/>
      <c r="AD272" s="36"/>
      <c r="AE272" s="36" t="s">
        <v>192</v>
      </c>
      <c r="AF272" s="36" t="s">
        <v>192</v>
      </c>
      <c r="AG272" s="36" t="s">
        <v>192</v>
      </c>
      <c r="AH272" s="36" t="s">
        <v>192</v>
      </c>
      <c r="AI272" s="36" t="s">
        <v>192</v>
      </c>
      <c r="AJ272" s="36" t="s">
        <v>192</v>
      </c>
      <c r="AK272" s="36" t="s">
        <v>192</v>
      </c>
      <c r="AL272" s="36" t="s">
        <v>192</v>
      </c>
      <c r="AM272" s="36" t="s">
        <v>192</v>
      </c>
      <c r="AN272" s="36" t="s">
        <v>192</v>
      </c>
      <c r="AO272" s="36" t="s">
        <v>192</v>
      </c>
      <c r="AP272" s="36" t="s">
        <v>192</v>
      </c>
    </row>
    <row r="273" spans="1:180" ht="132" x14ac:dyDescent="0.25">
      <c r="A273" s="28" t="s">
        <v>483</v>
      </c>
      <c r="B273" s="28" t="s">
        <v>550</v>
      </c>
      <c r="C273" s="28" t="s">
        <v>551</v>
      </c>
      <c r="D273" s="28">
        <v>241120600</v>
      </c>
      <c r="E273" s="35">
        <v>12863090</v>
      </c>
      <c r="F273" s="29" t="s">
        <v>967</v>
      </c>
      <c r="G273" s="28" t="s">
        <v>970</v>
      </c>
      <c r="H273" s="30">
        <v>68963000</v>
      </c>
      <c r="I273" s="40">
        <v>78463000</v>
      </c>
      <c r="J273" s="40"/>
      <c r="K273" s="40"/>
      <c r="L273" s="40"/>
      <c r="M273" s="40"/>
      <c r="N273" s="30">
        <f t="shared" si="5"/>
        <v>68963000</v>
      </c>
      <c r="O273" s="32">
        <f t="shared" si="5"/>
        <v>78463000</v>
      </c>
      <c r="P273" s="32">
        <f t="shared" si="5"/>
        <v>0</v>
      </c>
      <c r="Q273" s="32">
        <v>28302852</v>
      </c>
      <c r="R273" s="32"/>
      <c r="S273" s="32">
        <f t="shared" si="6"/>
        <v>28302852</v>
      </c>
      <c r="T273" s="33" t="s">
        <v>818</v>
      </c>
      <c r="U273" s="33" t="s">
        <v>525</v>
      </c>
      <c r="V273" s="104">
        <v>1</v>
      </c>
      <c r="W273" s="37"/>
      <c r="X273" s="37"/>
      <c r="Y273" s="37">
        <v>1</v>
      </c>
      <c r="Z273" s="37"/>
      <c r="AA273" s="28">
        <v>365</v>
      </c>
      <c r="AB273" s="37">
        <v>182</v>
      </c>
      <c r="AC273" s="37"/>
      <c r="AD273" s="37"/>
      <c r="AE273" s="37" t="s">
        <v>192</v>
      </c>
      <c r="AF273" s="37" t="s">
        <v>192</v>
      </c>
      <c r="AG273" s="37" t="s">
        <v>192</v>
      </c>
      <c r="AH273" s="37" t="s">
        <v>192</v>
      </c>
      <c r="AI273" s="37" t="s">
        <v>192</v>
      </c>
      <c r="AJ273" s="37" t="s">
        <v>192</v>
      </c>
      <c r="AK273" s="37" t="s">
        <v>192</v>
      </c>
      <c r="AL273" s="37" t="s">
        <v>192</v>
      </c>
      <c r="AM273" s="37" t="s">
        <v>192</v>
      </c>
      <c r="AN273" s="37" t="s">
        <v>192</v>
      </c>
      <c r="AO273" s="37" t="s">
        <v>192</v>
      </c>
      <c r="AP273" s="37" t="s">
        <v>192</v>
      </c>
    </row>
    <row r="274" spans="1:180" s="107" customFormat="1" ht="72" x14ac:dyDescent="0.25">
      <c r="A274" s="35" t="s">
        <v>483</v>
      </c>
      <c r="B274" s="35" t="s">
        <v>550</v>
      </c>
      <c r="C274" s="35" t="s">
        <v>551</v>
      </c>
      <c r="D274" s="35">
        <v>241120600</v>
      </c>
      <c r="E274" s="35">
        <v>12878001</v>
      </c>
      <c r="F274" s="105" t="s">
        <v>971</v>
      </c>
      <c r="G274" s="35" t="s">
        <v>972</v>
      </c>
      <c r="H274" s="32">
        <v>700000000</v>
      </c>
      <c r="I274" s="39">
        <v>1660000000</v>
      </c>
      <c r="J274" s="39"/>
      <c r="K274" s="39"/>
      <c r="L274" s="39"/>
      <c r="M274" s="39"/>
      <c r="N274" s="32">
        <f t="shared" si="5"/>
        <v>700000000</v>
      </c>
      <c r="O274" s="32">
        <f t="shared" si="5"/>
        <v>1660000000</v>
      </c>
      <c r="P274" s="32">
        <f t="shared" si="5"/>
        <v>0</v>
      </c>
      <c r="Q274" s="32">
        <v>574894200</v>
      </c>
      <c r="R274" s="32"/>
      <c r="S274" s="32">
        <f t="shared" si="6"/>
        <v>574894200</v>
      </c>
      <c r="T274" s="33" t="s">
        <v>973</v>
      </c>
      <c r="U274" s="33" t="s">
        <v>209</v>
      </c>
      <c r="V274" s="104">
        <v>1</v>
      </c>
      <c r="W274" s="36"/>
      <c r="X274" s="36"/>
      <c r="Y274" s="36"/>
      <c r="Z274" s="36"/>
      <c r="AA274" s="35">
        <v>180</v>
      </c>
      <c r="AB274" s="36">
        <v>80</v>
      </c>
      <c r="AC274" s="36"/>
      <c r="AD274" s="36" t="s">
        <v>974</v>
      </c>
      <c r="AE274" s="36">
        <v>0</v>
      </c>
      <c r="AF274" s="36">
        <v>0</v>
      </c>
      <c r="AG274" s="36">
        <v>0</v>
      </c>
      <c r="AH274" s="36">
        <v>0</v>
      </c>
      <c r="AI274" s="36">
        <v>0</v>
      </c>
      <c r="AJ274" s="36">
        <v>0</v>
      </c>
      <c r="AK274" s="36">
        <v>0</v>
      </c>
      <c r="AL274" s="36" t="s">
        <v>192</v>
      </c>
      <c r="AM274" s="36">
        <v>0</v>
      </c>
      <c r="AN274" s="36">
        <v>0</v>
      </c>
      <c r="AO274" s="36">
        <v>0</v>
      </c>
      <c r="AP274" s="36">
        <v>0</v>
      </c>
      <c r="AQ274" s="22"/>
      <c r="AR274" s="22"/>
      <c r="AS274" s="22"/>
      <c r="AT274" s="22"/>
      <c r="AU274" s="22"/>
      <c r="AV274" s="22"/>
      <c r="AW274" s="22"/>
      <c r="AX274" s="22"/>
      <c r="AY274" s="22"/>
      <c r="AZ274" s="22"/>
      <c r="BA274" s="22"/>
      <c r="BB274" s="22"/>
      <c r="BC274" s="22"/>
      <c r="BD274" s="22"/>
      <c r="BE274" s="22"/>
      <c r="BF274" s="22"/>
      <c r="BG274" s="22"/>
      <c r="BH274" s="22"/>
    </row>
    <row r="275" spans="1:180" ht="72" x14ac:dyDescent="0.25">
      <c r="A275" s="28">
        <v>0</v>
      </c>
      <c r="B275" s="28">
        <v>0</v>
      </c>
      <c r="C275" s="28">
        <v>0</v>
      </c>
      <c r="D275" s="28">
        <v>0</v>
      </c>
      <c r="E275" s="35">
        <v>0</v>
      </c>
      <c r="F275" s="29">
        <v>0</v>
      </c>
      <c r="G275" s="28">
        <v>0</v>
      </c>
      <c r="H275" s="30">
        <v>0</v>
      </c>
      <c r="I275" s="40"/>
      <c r="J275" s="40"/>
      <c r="K275" s="40"/>
      <c r="L275" s="40"/>
      <c r="M275" s="40"/>
      <c r="N275" s="30">
        <f t="shared" si="5"/>
        <v>0</v>
      </c>
      <c r="O275" s="32">
        <f t="shared" si="5"/>
        <v>0</v>
      </c>
      <c r="P275" s="32">
        <f t="shared" si="5"/>
        <v>0</v>
      </c>
      <c r="Q275" s="32"/>
      <c r="R275" s="32"/>
      <c r="S275" s="32">
        <f t="shared" si="6"/>
        <v>0</v>
      </c>
      <c r="T275" s="33" t="s">
        <v>975</v>
      </c>
      <c r="U275" s="33" t="s">
        <v>976</v>
      </c>
      <c r="V275" s="104">
        <v>174</v>
      </c>
      <c r="W275" s="37"/>
      <c r="X275" s="37"/>
      <c r="Y275" s="37">
        <v>174</v>
      </c>
      <c r="Z275" s="37"/>
      <c r="AA275" s="30">
        <v>180</v>
      </c>
      <c r="AB275" s="37">
        <v>80</v>
      </c>
      <c r="AC275" s="37"/>
      <c r="AD275" s="37"/>
      <c r="AE275" s="37">
        <v>0</v>
      </c>
      <c r="AF275" s="37">
        <v>0</v>
      </c>
      <c r="AG275" s="37">
        <v>0</v>
      </c>
      <c r="AH275" s="37">
        <v>0</v>
      </c>
      <c r="AI275" s="37">
        <v>0</v>
      </c>
      <c r="AJ275" s="37">
        <v>0</v>
      </c>
      <c r="AK275" s="37" t="s">
        <v>192</v>
      </c>
      <c r="AL275" s="37" t="s">
        <v>192</v>
      </c>
      <c r="AM275" s="37" t="s">
        <v>192</v>
      </c>
      <c r="AN275" s="37" t="s">
        <v>192</v>
      </c>
      <c r="AO275" s="37" t="s">
        <v>192</v>
      </c>
      <c r="AP275" s="37" t="s">
        <v>192</v>
      </c>
    </row>
    <row r="276" spans="1:180" ht="132" x14ac:dyDescent="0.25">
      <c r="A276" s="28">
        <v>0</v>
      </c>
      <c r="B276" s="28">
        <v>0</v>
      </c>
      <c r="C276" s="28">
        <v>0</v>
      </c>
      <c r="D276" s="28">
        <v>0</v>
      </c>
      <c r="E276" s="35">
        <v>0</v>
      </c>
      <c r="F276" s="29">
        <v>0</v>
      </c>
      <c r="G276" s="28">
        <v>0</v>
      </c>
      <c r="H276" s="30">
        <v>0</v>
      </c>
      <c r="I276" s="40"/>
      <c r="J276" s="40"/>
      <c r="K276" s="40"/>
      <c r="L276" s="40"/>
      <c r="M276" s="40"/>
      <c r="N276" s="30">
        <f t="shared" si="5"/>
        <v>0</v>
      </c>
      <c r="O276" s="32">
        <f t="shared" si="5"/>
        <v>0</v>
      </c>
      <c r="P276" s="32">
        <f t="shared" si="5"/>
        <v>0</v>
      </c>
      <c r="Q276" s="32"/>
      <c r="R276" s="32"/>
      <c r="S276" s="32">
        <f t="shared" si="6"/>
        <v>0</v>
      </c>
      <c r="T276" s="33" t="s">
        <v>977</v>
      </c>
      <c r="U276" s="33" t="s">
        <v>978</v>
      </c>
      <c r="V276" s="104">
        <v>4873</v>
      </c>
      <c r="W276" s="37"/>
      <c r="X276" s="37"/>
      <c r="Y276" s="37">
        <v>2400</v>
      </c>
      <c r="Z276" s="37"/>
      <c r="AA276" s="30">
        <v>210</v>
      </c>
      <c r="AB276" s="37">
        <v>105</v>
      </c>
      <c r="AC276" s="37"/>
      <c r="AD276" s="37"/>
      <c r="AE276" s="37">
        <v>0</v>
      </c>
      <c r="AF276" s="37" t="s">
        <v>179</v>
      </c>
      <c r="AG276" s="37" t="s">
        <v>179</v>
      </c>
      <c r="AH276" s="37" t="s">
        <v>192</v>
      </c>
      <c r="AI276" s="37" t="s">
        <v>192</v>
      </c>
      <c r="AJ276" s="37" t="s">
        <v>192</v>
      </c>
      <c r="AK276" s="37" t="s">
        <v>192</v>
      </c>
      <c r="AL276" s="37" t="s">
        <v>192</v>
      </c>
      <c r="AM276" s="37">
        <v>0</v>
      </c>
      <c r="AN276" s="37">
        <v>0</v>
      </c>
      <c r="AO276" s="37">
        <v>0</v>
      </c>
      <c r="AP276" s="37">
        <v>0</v>
      </c>
    </row>
    <row r="277" spans="1:180" ht="84" x14ac:dyDescent="0.25">
      <c r="A277" s="28">
        <v>0</v>
      </c>
      <c r="B277" s="28">
        <v>0</v>
      </c>
      <c r="C277" s="28">
        <v>0</v>
      </c>
      <c r="D277" s="28">
        <v>0</v>
      </c>
      <c r="E277" s="35">
        <v>0</v>
      </c>
      <c r="F277" s="29">
        <v>0</v>
      </c>
      <c r="G277" s="28">
        <v>0</v>
      </c>
      <c r="H277" s="30">
        <v>0</v>
      </c>
      <c r="I277" s="40"/>
      <c r="J277" s="40"/>
      <c r="K277" s="40"/>
      <c r="L277" s="40"/>
      <c r="M277" s="40"/>
      <c r="N277" s="30">
        <f t="shared" si="5"/>
        <v>0</v>
      </c>
      <c r="O277" s="32">
        <f t="shared" si="5"/>
        <v>0</v>
      </c>
      <c r="P277" s="32">
        <f t="shared" si="5"/>
        <v>0</v>
      </c>
      <c r="Q277" s="32"/>
      <c r="R277" s="32"/>
      <c r="S277" s="32">
        <f t="shared" si="6"/>
        <v>0</v>
      </c>
      <c r="T277" s="33" t="s">
        <v>979</v>
      </c>
      <c r="U277" s="33" t="s">
        <v>980</v>
      </c>
      <c r="V277" s="104">
        <v>726</v>
      </c>
      <c r="W277" s="37"/>
      <c r="X277" s="37"/>
      <c r="Y277" s="37">
        <v>453</v>
      </c>
      <c r="Z277" s="37"/>
      <c r="AA277" s="28">
        <v>335</v>
      </c>
      <c r="AB277" s="37">
        <v>117</v>
      </c>
      <c r="AC277" s="37"/>
      <c r="AD277" s="37"/>
      <c r="AE277" s="37">
        <v>0</v>
      </c>
      <c r="AF277" s="37" t="s">
        <v>192</v>
      </c>
      <c r="AG277" s="37" t="s">
        <v>192</v>
      </c>
      <c r="AH277" s="37" t="s">
        <v>192</v>
      </c>
      <c r="AI277" s="37" t="s">
        <v>192</v>
      </c>
      <c r="AJ277" s="37" t="s">
        <v>192</v>
      </c>
      <c r="AK277" s="37" t="s">
        <v>192</v>
      </c>
      <c r="AL277" s="37" t="s">
        <v>192</v>
      </c>
      <c r="AM277" s="37" t="s">
        <v>192</v>
      </c>
      <c r="AN277" s="37" t="s">
        <v>192</v>
      </c>
      <c r="AO277" s="37" t="s">
        <v>192</v>
      </c>
      <c r="AP277" s="37" t="s">
        <v>192</v>
      </c>
    </row>
    <row r="278" spans="1:180" ht="132" x14ac:dyDescent="0.25">
      <c r="A278" s="28">
        <v>0</v>
      </c>
      <c r="B278" s="28">
        <v>0</v>
      </c>
      <c r="C278" s="28">
        <v>0</v>
      </c>
      <c r="D278" s="28">
        <v>0</v>
      </c>
      <c r="E278" s="35">
        <v>0</v>
      </c>
      <c r="F278" s="29">
        <v>0</v>
      </c>
      <c r="G278" s="28">
        <v>0</v>
      </c>
      <c r="H278" s="30">
        <v>0</v>
      </c>
      <c r="I278" s="40"/>
      <c r="J278" s="40"/>
      <c r="K278" s="40"/>
      <c r="L278" s="40"/>
      <c r="M278" s="40"/>
      <c r="N278" s="30">
        <f t="shared" si="5"/>
        <v>0</v>
      </c>
      <c r="O278" s="32">
        <f t="shared" si="5"/>
        <v>0</v>
      </c>
      <c r="P278" s="32">
        <f t="shared" si="5"/>
        <v>0</v>
      </c>
      <c r="Q278" s="32"/>
      <c r="R278" s="32"/>
      <c r="S278" s="32">
        <f t="shared" si="6"/>
        <v>0</v>
      </c>
      <c r="T278" s="33" t="s">
        <v>981</v>
      </c>
      <c r="U278" s="33" t="s">
        <v>978</v>
      </c>
      <c r="V278" s="104">
        <v>5700</v>
      </c>
      <c r="W278" s="37"/>
      <c r="X278" s="37"/>
      <c r="Y278" s="37">
        <v>1758</v>
      </c>
      <c r="Z278" s="37"/>
      <c r="AA278" s="28">
        <v>224</v>
      </c>
      <c r="AB278" s="37">
        <v>112</v>
      </c>
      <c r="AC278" s="37"/>
      <c r="AD278" s="37"/>
      <c r="AE278" s="37" t="s">
        <v>192</v>
      </c>
      <c r="AF278" s="37" t="s">
        <v>192</v>
      </c>
      <c r="AG278" s="37" t="s">
        <v>192</v>
      </c>
      <c r="AH278" s="37" t="s">
        <v>192</v>
      </c>
      <c r="AI278" s="37" t="s">
        <v>192</v>
      </c>
      <c r="AJ278" s="37" t="s">
        <v>192</v>
      </c>
      <c r="AK278" s="37" t="s">
        <v>192</v>
      </c>
      <c r="AL278" s="37" t="s">
        <v>192</v>
      </c>
      <c r="AM278" s="37" t="s">
        <v>192</v>
      </c>
      <c r="AN278" s="37" t="s">
        <v>192</v>
      </c>
      <c r="AO278" s="37" t="s">
        <v>192</v>
      </c>
      <c r="AP278" s="37" t="s">
        <v>192</v>
      </c>
    </row>
    <row r="279" spans="1:180" ht="60" x14ac:dyDescent="0.25">
      <c r="A279" s="28">
        <v>0</v>
      </c>
      <c r="B279" s="28">
        <v>0</v>
      </c>
      <c r="C279" s="28">
        <v>0</v>
      </c>
      <c r="D279" s="28">
        <v>0</v>
      </c>
      <c r="E279" s="35">
        <v>0</v>
      </c>
      <c r="F279" s="29">
        <v>0</v>
      </c>
      <c r="G279" s="28">
        <v>0</v>
      </c>
      <c r="H279" s="30">
        <v>0</v>
      </c>
      <c r="I279" s="40"/>
      <c r="J279" s="40"/>
      <c r="K279" s="40"/>
      <c r="L279" s="40"/>
      <c r="M279" s="40"/>
      <c r="N279" s="30">
        <f t="shared" si="5"/>
        <v>0</v>
      </c>
      <c r="O279" s="32">
        <f t="shared" si="5"/>
        <v>0</v>
      </c>
      <c r="P279" s="32">
        <f t="shared" si="5"/>
        <v>0</v>
      </c>
      <c r="Q279" s="32"/>
      <c r="R279" s="32"/>
      <c r="S279" s="32">
        <f t="shared" si="6"/>
        <v>0</v>
      </c>
      <c r="T279" s="33" t="s">
        <v>982</v>
      </c>
      <c r="U279" s="33" t="s">
        <v>983</v>
      </c>
      <c r="V279" s="104">
        <v>1844</v>
      </c>
      <c r="W279" s="37"/>
      <c r="X279" s="37"/>
      <c r="Y279" s="37">
        <v>922</v>
      </c>
      <c r="Z279" s="37"/>
      <c r="AA279" s="28">
        <v>335</v>
      </c>
      <c r="AB279" s="37">
        <v>117</v>
      </c>
      <c r="AC279" s="37"/>
      <c r="AD279" s="37"/>
      <c r="AE279" s="37">
        <v>0</v>
      </c>
      <c r="AF279" s="37" t="s">
        <v>192</v>
      </c>
      <c r="AG279" s="37" t="s">
        <v>192</v>
      </c>
      <c r="AH279" s="37" t="s">
        <v>192</v>
      </c>
      <c r="AI279" s="37" t="s">
        <v>192</v>
      </c>
      <c r="AJ279" s="37" t="s">
        <v>192</v>
      </c>
      <c r="AK279" s="37" t="s">
        <v>192</v>
      </c>
      <c r="AL279" s="37" t="s">
        <v>192</v>
      </c>
      <c r="AM279" s="37" t="s">
        <v>192</v>
      </c>
      <c r="AN279" s="37" t="s">
        <v>192</v>
      </c>
      <c r="AO279" s="37" t="s">
        <v>192</v>
      </c>
      <c r="AP279" s="37" t="s">
        <v>192</v>
      </c>
    </row>
    <row r="280" spans="1:180" ht="36" x14ac:dyDescent="0.25">
      <c r="A280" s="28">
        <v>0</v>
      </c>
      <c r="B280" s="28">
        <v>0</v>
      </c>
      <c r="C280" s="28">
        <v>0</v>
      </c>
      <c r="D280" s="28">
        <v>0</v>
      </c>
      <c r="E280" s="35">
        <v>0</v>
      </c>
      <c r="F280" s="29">
        <v>0</v>
      </c>
      <c r="G280" s="28">
        <v>0</v>
      </c>
      <c r="H280" s="30">
        <v>0</v>
      </c>
      <c r="I280" s="40"/>
      <c r="J280" s="40"/>
      <c r="K280" s="40"/>
      <c r="L280" s="40"/>
      <c r="M280" s="40"/>
      <c r="N280" s="30">
        <f t="shared" si="5"/>
        <v>0</v>
      </c>
      <c r="O280" s="32">
        <f t="shared" si="5"/>
        <v>0</v>
      </c>
      <c r="P280" s="32">
        <f t="shared" si="5"/>
        <v>0</v>
      </c>
      <c r="Q280" s="32"/>
      <c r="R280" s="32"/>
      <c r="S280" s="32">
        <f t="shared" si="6"/>
        <v>0</v>
      </c>
      <c r="T280" s="33" t="s">
        <v>984</v>
      </c>
      <c r="U280" s="33" t="s">
        <v>209</v>
      </c>
      <c r="V280" s="104">
        <v>125</v>
      </c>
      <c r="W280" s="37"/>
      <c r="X280" s="37"/>
      <c r="Y280" s="37">
        <v>8</v>
      </c>
      <c r="Z280" s="37"/>
      <c r="AA280" s="28">
        <v>180</v>
      </c>
      <c r="AB280" s="37">
        <v>80</v>
      </c>
      <c r="AC280" s="37"/>
      <c r="AD280" s="37"/>
      <c r="AE280" s="37">
        <v>0</v>
      </c>
      <c r="AF280" s="37" t="s">
        <v>192</v>
      </c>
      <c r="AG280" s="37" t="s">
        <v>192</v>
      </c>
      <c r="AH280" s="37" t="s">
        <v>192</v>
      </c>
      <c r="AI280" s="37" t="s">
        <v>192</v>
      </c>
      <c r="AJ280" s="37" t="s">
        <v>192</v>
      </c>
      <c r="AK280" s="37" t="s">
        <v>192</v>
      </c>
      <c r="AL280" s="37">
        <v>0</v>
      </c>
      <c r="AM280" s="37">
        <v>0</v>
      </c>
      <c r="AN280" s="37">
        <v>0</v>
      </c>
      <c r="AO280" s="37">
        <v>0</v>
      </c>
      <c r="AP280" s="37">
        <v>0</v>
      </c>
    </row>
    <row r="281" spans="1:180" ht="36" x14ac:dyDescent="0.25">
      <c r="A281" s="28">
        <v>0</v>
      </c>
      <c r="B281" s="28">
        <v>0</v>
      </c>
      <c r="C281" s="28">
        <v>0</v>
      </c>
      <c r="D281" s="28">
        <v>0</v>
      </c>
      <c r="E281" s="35">
        <v>0</v>
      </c>
      <c r="F281" s="29">
        <v>0</v>
      </c>
      <c r="G281" s="28">
        <v>0</v>
      </c>
      <c r="H281" s="30">
        <v>0</v>
      </c>
      <c r="I281" s="40"/>
      <c r="J281" s="40"/>
      <c r="K281" s="40"/>
      <c r="L281" s="40"/>
      <c r="M281" s="40"/>
      <c r="N281" s="30">
        <f t="shared" si="5"/>
        <v>0</v>
      </c>
      <c r="O281" s="32">
        <f t="shared" si="5"/>
        <v>0</v>
      </c>
      <c r="P281" s="32">
        <f t="shared" si="5"/>
        <v>0</v>
      </c>
      <c r="Q281" s="32"/>
      <c r="R281" s="32"/>
      <c r="S281" s="32">
        <f t="shared" si="6"/>
        <v>0</v>
      </c>
      <c r="T281" s="33" t="s">
        <v>985</v>
      </c>
      <c r="U281" s="33" t="s">
        <v>209</v>
      </c>
      <c r="V281" s="104">
        <v>174</v>
      </c>
      <c r="W281" s="37"/>
      <c r="X281" s="37"/>
      <c r="Y281" s="37">
        <v>174</v>
      </c>
      <c r="Z281" s="37"/>
      <c r="AA281" s="28">
        <v>90</v>
      </c>
      <c r="AB281" s="37">
        <v>45</v>
      </c>
      <c r="AC281" s="37"/>
      <c r="AD281" s="37"/>
      <c r="AE281" s="37">
        <v>0</v>
      </c>
      <c r="AF281" s="37">
        <v>0</v>
      </c>
      <c r="AG281" s="37" t="s">
        <v>192</v>
      </c>
      <c r="AH281" s="37" t="s">
        <v>192</v>
      </c>
      <c r="AI281" s="37" t="s">
        <v>192</v>
      </c>
      <c r="AJ281" s="37">
        <v>0</v>
      </c>
      <c r="AK281" s="37">
        <v>0</v>
      </c>
      <c r="AL281" s="37">
        <v>0</v>
      </c>
      <c r="AM281" s="37">
        <v>0</v>
      </c>
      <c r="AN281" s="37">
        <v>0</v>
      </c>
      <c r="AO281" s="37">
        <v>0</v>
      </c>
      <c r="AP281" s="37">
        <v>0</v>
      </c>
    </row>
    <row r="282" spans="1:180" ht="48" x14ac:dyDescent="0.25">
      <c r="A282" s="28">
        <v>0</v>
      </c>
      <c r="B282" s="28">
        <v>0</v>
      </c>
      <c r="C282" s="28">
        <v>0</v>
      </c>
      <c r="D282" s="28">
        <v>0</v>
      </c>
      <c r="E282" s="35">
        <v>0</v>
      </c>
      <c r="F282" s="29">
        <v>0</v>
      </c>
      <c r="G282" s="28">
        <v>0</v>
      </c>
      <c r="H282" s="30">
        <v>0</v>
      </c>
      <c r="I282" s="40"/>
      <c r="J282" s="40"/>
      <c r="K282" s="40"/>
      <c r="L282" s="40"/>
      <c r="M282" s="40"/>
      <c r="N282" s="30">
        <f t="shared" si="5"/>
        <v>0</v>
      </c>
      <c r="O282" s="32">
        <f t="shared" si="5"/>
        <v>0</v>
      </c>
      <c r="P282" s="32">
        <f t="shared" si="5"/>
        <v>0</v>
      </c>
      <c r="Q282" s="32"/>
      <c r="R282" s="32"/>
      <c r="S282" s="32">
        <f t="shared" si="6"/>
        <v>0</v>
      </c>
      <c r="T282" s="33" t="s">
        <v>986</v>
      </c>
      <c r="U282" s="33" t="s">
        <v>209</v>
      </c>
      <c r="V282" s="104">
        <v>200</v>
      </c>
      <c r="W282" s="37"/>
      <c r="X282" s="37"/>
      <c r="Y282" s="37">
        <v>89</v>
      </c>
      <c r="Z282" s="37"/>
      <c r="AA282" s="28">
        <v>365</v>
      </c>
      <c r="AB282" s="37">
        <v>180</v>
      </c>
      <c r="AC282" s="37"/>
      <c r="AD282" s="37"/>
      <c r="AE282" s="37" t="s">
        <v>192</v>
      </c>
      <c r="AF282" s="37" t="s">
        <v>192</v>
      </c>
      <c r="AG282" s="37" t="s">
        <v>192</v>
      </c>
      <c r="AH282" s="37" t="s">
        <v>192</v>
      </c>
      <c r="AI282" s="37" t="s">
        <v>192</v>
      </c>
      <c r="AJ282" s="37" t="s">
        <v>192</v>
      </c>
      <c r="AK282" s="37" t="s">
        <v>192</v>
      </c>
      <c r="AL282" s="37" t="s">
        <v>192</v>
      </c>
      <c r="AM282" s="37" t="s">
        <v>192</v>
      </c>
      <c r="AN282" s="37" t="s">
        <v>192</v>
      </c>
      <c r="AO282" s="37" t="s">
        <v>192</v>
      </c>
      <c r="AP282" s="37" t="s">
        <v>192</v>
      </c>
    </row>
    <row r="283" spans="1:180" s="107" customFormat="1" ht="72" x14ac:dyDescent="0.25">
      <c r="A283" s="35" t="s">
        <v>483</v>
      </c>
      <c r="B283" s="35" t="s">
        <v>550</v>
      </c>
      <c r="C283" s="35" t="s">
        <v>551</v>
      </c>
      <c r="D283" s="35">
        <v>241120600</v>
      </c>
      <c r="E283" s="35">
        <v>12878090</v>
      </c>
      <c r="F283" s="105" t="s">
        <v>971</v>
      </c>
      <c r="G283" s="35" t="s">
        <v>987</v>
      </c>
      <c r="H283" s="32">
        <v>83278000</v>
      </c>
      <c r="I283" s="39">
        <v>98278000</v>
      </c>
      <c r="J283" s="39"/>
      <c r="K283" s="39"/>
      <c r="L283" s="39"/>
      <c r="M283" s="39"/>
      <c r="N283" s="32">
        <f t="shared" si="5"/>
        <v>83278000</v>
      </c>
      <c r="O283" s="32">
        <f t="shared" si="5"/>
        <v>98278000</v>
      </c>
      <c r="P283" s="32">
        <f t="shared" si="5"/>
        <v>0</v>
      </c>
      <c r="Q283" s="32">
        <v>36909253</v>
      </c>
      <c r="R283" s="32"/>
      <c r="S283" s="32">
        <v>36909053</v>
      </c>
      <c r="T283" s="33" t="s">
        <v>988</v>
      </c>
      <c r="U283" s="33" t="s">
        <v>209</v>
      </c>
      <c r="V283" s="104">
        <v>1</v>
      </c>
      <c r="W283" s="36"/>
      <c r="X283" s="36"/>
      <c r="Y283" s="36">
        <v>0.5</v>
      </c>
      <c r="Z283" s="36"/>
      <c r="AA283" s="35">
        <v>365</v>
      </c>
      <c r="AB283" s="36">
        <v>180</v>
      </c>
      <c r="AC283" s="36"/>
      <c r="AD283" s="36"/>
      <c r="AE283" s="36" t="s">
        <v>192</v>
      </c>
      <c r="AF283" s="36" t="s">
        <v>192</v>
      </c>
      <c r="AG283" s="36" t="s">
        <v>192</v>
      </c>
      <c r="AH283" s="36" t="s">
        <v>192</v>
      </c>
      <c r="AI283" s="36" t="s">
        <v>192</v>
      </c>
      <c r="AJ283" s="36" t="s">
        <v>192</v>
      </c>
      <c r="AK283" s="36" t="s">
        <v>192</v>
      </c>
      <c r="AL283" s="36" t="s">
        <v>192</v>
      </c>
      <c r="AM283" s="36" t="s">
        <v>192</v>
      </c>
      <c r="AN283" s="36" t="s">
        <v>192</v>
      </c>
      <c r="AO283" s="36" t="s">
        <v>192</v>
      </c>
      <c r="AP283" s="36" t="s">
        <v>192</v>
      </c>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c r="CV283" s="22"/>
      <c r="CW283" s="22"/>
      <c r="CX283" s="22"/>
      <c r="CY283" s="22"/>
      <c r="CZ283" s="22"/>
      <c r="DA283" s="22"/>
      <c r="DB283" s="22"/>
      <c r="DC283" s="22"/>
      <c r="DD283" s="22"/>
      <c r="DE283" s="22"/>
      <c r="DF283" s="22"/>
      <c r="DG283" s="22"/>
      <c r="DH283" s="22"/>
      <c r="DI283" s="22"/>
      <c r="DJ283" s="22"/>
      <c r="DK283" s="22"/>
      <c r="DL283" s="22"/>
      <c r="DM283" s="22"/>
      <c r="DN283" s="22"/>
      <c r="DO283" s="22"/>
      <c r="DP283" s="22"/>
      <c r="DQ283" s="22"/>
      <c r="DR283" s="22"/>
      <c r="DS283" s="22"/>
      <c r="DT283" s="22"/>
      <c r="DU283" s="22"/>
      <c r="DV283" s="22"/>
      <c r="DW283" s="22"/>
      <c r="DX283" s="22"/>
      <c r="DY283" s="22"/>
      <c r="DZ283" s="22"/>
      <c r="EA283" s="22"/>
      <c r="EB283" s="22"/>
      <c r="EC283" s="22"/>
      <c r="ED283" s="22"/>
      <c r="EE283" s="22"/>
      <c r="EF283" s="22"/>
      <c r="EG283" s="22"/>
      <c r="EH283" s="22"/>
      <c r="EI283" s="22"/>
      <c r="EJ283" s="22"/>
      <c r="EK283" s="22"/>
      <c r="EL283" s="22"/>
      <c r="EM283" s="22"/>
      <c r="EN283" s="22"/>
      <c r="EO283" s="22"/>
      <c r="EP283" s="22"/>
      <c r="EQ283" s="22"/>
      <c r="ER283" s="22"/>
      <c r="ES283" s="22"/>
      <c r="ET283" s="22"/>
      <c r="EU283" s="22"/>
      <c r="EV283" s="22"/>
      <c r="EW283" s="22"/>
      <c r="EX283" s="22"/>
      <c r="EY283" s="22"/>
      <c r="EZ283" s="22"/>
      <c r="FA283" s="22"/>
      <c r="FB283" s="22"/>
      <c r="FC283" s="22"/>
      <c r="FD283" s="22"/>
      <c r="FE283" s="22"/>
      <c r="FF283" s="22"/>
      <c r="FG283" s="22"/>
      <c r="FH283" s="22"/>
      <c r="FI283" s="22"/>
      <c r="FJ283" s="22"/>
      <c r="FK283" s="22"/>
      <c r="FL283" s="22"/>
      <c r="FM283" s="22"/>
      <c r="FN283" s="22"/>
      <c r="FO283" s="22"/>
      <c r="FP283" s="22"/>
      <c r="FQ283" s="22"/>
      <c r="FR283" s="22"/>
      <c r="FS283" s="22"/>
      <c r="FT283" s="22"/>
      <c r="FU283" s="22"/>
      <c r="FV283" s="22"/>
      <c r="FW283" s="22"/>
      <c r="FX283" s="22"/>
    </row>
    <row r="284" spans="1:180" ht="120" x14ac:dyDescent="0.25">
      <c r="A284" s="35" t="s">
        <v>483</v>
      </c>
      <c r="B284" s="35" t="s">
        <v>550</v>
      </c>
      <c r="C284" s="35" t="s">
        <v>551</v>
      </c>
      <c r="D284" s="35">
        <v>241120600</v>
      </c>
      <c r="E284" s="35">
        <v>12880001</v>
      </c>
      <c r="F284" s="105" t="s">
        <v>989</v>
      </c>
      <c r="G284" s="35" t="s">
        <v>990</v>
      </c>
      <c r="H284" s="32">
        <v>200000000</v>
      </c>
      <c r="I284" s="39">
        <v>400000000</v>
      </c>
      <c r="J284" s="39"/>
      <c r="K284" s="39"/>
      <c r="L284" s="39"/>
      <c r="M284" s="39"/>
      <c r="N284" s="32">
        <f t="shared" si="5"/>
        <v>200000000</v>
      </c>
      <c r="O284" s="32">
        <f t="shared" si="5"/>
        <v>400000000</v>
      </c>
      <c r="P284" s="32">
        <f t="shared" si="5"/>
        <v>0</v>
      </c>
      <c r="Q284" s="32"/>
      <c r="R284" s="32"/>
      <c r="S284" s="32">
        <f t="shared" si="6"/>
        <v>0</v>
      </c>
      <c r="T284" s="33" t="s">
        <v>991</v>
      </c>
      <c r="U284" s="33" t="s">
        <v>992</v>
      </c>
      <c r="V284" s="104">
        <v>3</v>
      </c>
      <c r="W284" s="36"/>
      <c r="X284" s="36"/>
      <c r="Y284" s="36"/>
      <c r="Z284" s="36"/>
      <c r="AA284" s="35">
        <v>90</v>
      </c>
      <c r="AB284" s="36"/>
      <c r="AC284" s="36"/>
      <c r="AD284" s="36" t="s">
        <v>993</v>
      </c>
      <c r="AE284" s="36">
        <v>0</v>
      </c>
      <c r="AF284" s="36"/>
      <c r="AG284" s="36"/>
      <c r="AH284" s="36"/>
      <c r="AI284" s="36"/>
      <c r="AJ284" s="36"/>
      <c r="AK284" s="36"/>
      <c r="AL284" s="36"/>
      <c r="AM284" s="36">
        <v>0</v>
      </c>
      <c r="AN284" s="36">
        <v>0</v>
      </c>
      <c r="AO284" s="36">
        <v>0</v>
      </c>
      <c r="AP284" s="36">
        <v>0</v>
      </c>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c r="CV284" s="22"/>
      <c r="CW284" s="22"/>
      <c r="CX284" s="22"/>
      <c r="CY284" s="22"/>
      <c r="CZ284" s="22"/>
      <c r="DA284" s="22"/>
      <c r="DB284" s="22"/>
      <c r="DC284" s="22"/>
      <c r="DD284" s="22"/>
      <c r="DE284" s="22"/>
      <c r="DF284" s="22"/>
      <c r="DG284" s="22"/>
      <c r="DH284" s="22"/>
      <c r="DI284" s="22"/>
      <c r="DJ284" s="22"/>
      <c r="DK284" s="22"/>
      <c r="DL284" s="22"/>
      <c r="DM284" s="22"/>
      <c r="DN284" s="22"/>
      <c r="DO284" s="22"/>
      <c r="DP284" s="22"/>
      <c r="DQ284" s="22"/>
      <c r="DR284" s="22"/>
      <c r="DS284" s="22"/>
      <c r="DT284" s="22"/>
      <c r="DU284" s="22"/>
      <c r="DV284" s="22"/>
      <c r="DW284" s="22"/>
      <c r="DX284" s="22"/>
      <c r="DY284" s="22"/>
      <c r="DZ284" s="22"/>
      <c r="EA284" s="22"/>
      <c r="EB284" s="22"/>
      <c r="EC284" s="22"/>
      <c r="ED284" s="22"/>
      <c r="EE284" s="22"/>
      <c r="EF284" s="22"/>
      <c r="EG284" s="22"/>
      <c r="EH284" s="22"/>
      <c r="EI284" s="22"/>
      <c r="EJ284" s="22"/>
      <c r="EK284" s="22"/>
      <c r="EL284" s="22"/>
      <c r="EM284" s="22"/>
      <c r="EN284" s="22"/>
      <c r="EO284" s="22"/>
      <c r="EP284" s="22"/>
      <c r="EQ284" s="22"/>
      <c r="ER284" s="22"/>
      <c r="ES284" s="22"/>
      <c r="ET284" s="22"/>
      <c r="EU284" s="22"/>
      <c r="EV284" s="22"/>
      <c r="EW284" s="22"/>
      <c r="EX284" s="22"/>
      <c r="EY284" s="22"/>
      <c r="EZ284" s="22"/>
      <c r="FA284" s="22"/>
      <c r="FB284" s="22"/>
      <c r="FC284" s="22"/>
      <c r="FD284" s="22"/>
      <c r="FE284" s="22"/>
      <c r="FF284" s="22"/>
      <c r="FG284" s="22"/>
      <c r="FH284" s="22"/>
      <c r="FI284" s="22"/>
      <c r="FJ284" s="22"/>
      <c r="FK284" s="22"/>
      <c r="FL284" s="22"/>
      <c r="FM284" s="22"/>
      <c r="FN284" s="22"/>
      <c r="FO284" s="22"/>
      <c r="FP284" s="22"/>
      <c r="FQ284" s="22"/>
      <c r="FR284" s="22"/>
      <c r="FS284" s="22"/>
      <c r="FT284" s="22"/>
      <c r="FU284" s="22"/>
      <c r="FV284" s="22"/>
      <c r="FW284" s="22"/>
      <c r="FX284" s="22"/>
    </row>
    <row r="285" spans="1:180" ht="132" x14ac:dyDescent="0.25">
      <c r="A285" s="28">
        <v>0</v>
      </c>
      <c r="B285" s="28">
        <v>0</v>
      </c>
      <c r="C285" s="28">
        <v>0</v>
      </c>
      <c r="D285" s="28">
        <v>0</v>
      </c>
      <c r="E285" s="35">
        <v>0</v>
      </c>
      <c r="F285" s="29">
        <v>0</v>
      </c>
      <c r="G285" s="28">
        <v>0</v>
      </c>
      <c r="H285" s="30">
        <v>0</v>
      </c>
      <c r="I285" s="40"/>
      <c r="J285" s="40"/>
      <c r="K285" s="40"/>
      <c r="L285" s="40"/>
      <c r="M285" s="40"/>
      <c r="N285" s="30">
        <f t="shared" si="5"/>
        <v>0</v>
      </c>
      <c r="O285" s="32">
        <f t="shared" si="5"/>
        <v>0</v>
      </c>
      <c r="P285" s="32">
        <f t="shared" si="5"/>
        <v>0</v>
      </c>
      <c r="Q285" s="32"/>
      <c r="R285" s="32"/>
      <c r="S285" s="32">
        <f t="shared" si="6"/>
        <v>0</v>
      </c>
      <c r="T285" s="33" t="s">
        <v>994</v>
      </c>
      <c r="U285" s="33" t="s">
        <v>525</v>
      </c>
      <c r="V285" s="104">
        <v>1</v>
      </c>
      <c r="W285" s="37"/>
      <c r="X285" s="37"/>
      <c r="Y285" s="37"/>
      <c r="Z285" s="37"/>
      <c r="AA285" s="30">
        <v>90</v>
      </c>
      <c r="AB285" s="37"/>
      <c r="AC285" s="37"/>
      <c r="AD285" s="37" t="s">
        <v>993</v>
      </c>
      <c r="AE285" s="37">
        <v>0</v>
      </c>
      <c r="AF285" s="37"/>
      <c r="AG285" s="37"/>
      <c r="AH285" s="37"/>
      <c r="AI285" s="37"/>
      <c r="AJ285" s="37"/>
      <c r="AK285" s="37"/>
      <c r="AL285" s="37"/>
      <c r="AM285" s="37">
        <v>0</v>
      </c>
      <c r="AN285" s="37">
        <v>0</v>
      </c>
      <c r="AO285" s="37">
        <v>0</v>
      </c>
      <c r="AP285" s="37">
        <v>0</v>
      </c>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c r="CV285" s="22"/>
      <c r="CW285" s="22"/>
      <c r="CX285" s="22"/>
      <c r="CY285" s="22"/>
      <c r="CZ285" s="22"/>
      <c r="DA285" s="22"/>
      <c r="DB285" s="22"/>
      <c r="DC285" s="22"/>
      <c r="DD285" s="22"/>
      <c r="DE285" s="22"/>
      <c r="DF285" s="22"/>
      <c r="DG285" s="22"/>
      <c r="DH285" s="22"/>
      <c r="DI285" s="22"/>
      <c r="DJ285" s="22"/>
      <c r="DK285" s="22"/>
      <c r="DL285" s="22"/>
      <c r="DM285" s="22"/>
      <c r="DN285" s="22"/>
      <c r="DO285" s="22"/>
      <c r="DP285" s="22"/>
      <c r="DQ285" s="22"/>
      <c r="DR285" s="22"/>
      <c r="DS285" s="22"/>
      <c r="DT285" s="22"/>
      <c r="DU285" s="22"/>
      <c r="DV285" s="22"/>
      <c r="DW285" s="22"/>
      <c r="DX285" s="22"/>
      <c r="DY285" s="22"/>
      <c r="DZ285" s="22"/>
      <c r="EA285" s="22"/>
      <c r="EB285" s="22"/>
      <c r="EC285" s="22"/>
      <c r="ED285" s="22"/>
      <c r="EE285" s="22"/>
      <c r="EF285" s="22"/>
      <c r="EG285" s="22"/>
      <c r="EH285" s="22"/>
      <c r="EI285" s="22"/>
      <c r="EJ285" s="22"/>
      <c r="EK285" s="22"/>
      <c r="EL285" s="22"/>
      <c r="EM285" s="22"/>
      <c r="EN285" s="22"/>
      <c r="EO285" s="22"/>
      <c r="EP285" s="22"/>
      <c r="EQ285" s="22"/>
      <c r="ER285" s="22"/>
      <c r="ES285" s="22"/>
      <c r="ET285" s="22"/>
      <c r="EU285" s="22"/>
      <c r="EV285" s="22"/>
      <c r="EW285" s="22"/>
      <c r="EX285" s="22"/>
      <c r="EY285" s="22"/>
      <c r="EZ285" s="22"/>
      <c r="FA285" s="22"/>
      <c r="FB285" s="22"/>
      <c r="FC285" s="22"/>
      <c r="FD285" s="22"/>
      <c r="FE285" s="22"/>
      <c r="FF285" s="22"/>
      <c r="FG285" s="22"/>
      <c r="FH285" s="22"/>
      <c r="FI285" s="22"/>
      <c r="FJ285" s="22"/>
      <c r="FK285" s="22"/>
      <c r="FL285" s="22"/>
      <c r="FM285" s="22"/>
      <c r="FN285" s="22"/>
      <c r="FO285" s="22"/>
      <c r="FP285" s="22"/>
      <c r="FQ285" s="22"/>
      <c r="FR285" s="22"/>
      <c r="FS285" s="22"/>
      <c r="FT285" s="22"/>
      <c r="FU285" s="22"/>
      <c r="FV285" s="22"/>
      <c r="FW285" s="22"/>
      <c r="FX285" s="22"/>
    </row>
    <row r="286" spans="1:180" ht="60" x14ac:dyDescent="0.25">
      <c r="A286" s="28">
        <v>0</v>
      </c>
      <c r="B286" s="28">
        <v>0</v>
      </c>
      <c r="C286" s="28">
        <v>0</v>
      </c>
      <c r="D286" s="28">
        <v>0</v>
      </c>
      <c r="E286" s="35">
        <v>0</v>
      </c>
      <c r="F286" s="29">
        <v>0</v>
      </c>
      <c r="G286" s="28">
        <v>0</v>
      </c>
      <c r="H286" s="30">
        <v>0</v>
      </c>
      <c r="I286" s="40"/>
      <c r="J286" s="40"/>
      <c r="K286" s="40"/>
      <c r="L286" s="40"/>
      <c r="M286" s="40"/>
      <c r="N286" s="30">
        <f t="shared" si="5"/>
        <v>0</v>
      </c>
      <c r="O286" s="32">
        <f t="shared" si="5"/>
        <v>0</v>
      </c>
      <c r="P286" s="32">
        <f t="shared" si="5"/>
        <v>0</v>
      </c>
      <c r="Q286" s="32"/>
      <c r="R286" s="32"/>
      <c r="S286" s="32">
        <f t="shared" si="6"/>
        <v>0</v>
      </c>
      <c r="T286" s="33" t="s">
        <v>995</v>
      </c>
      <c r="U286" s="33" t="s">
        <v>996</v>
      </c>
      <c r="V286" s="104">
        <v>2</v>
      </c>
      <c r="W286" s="37"/>
      <c r="X286" s="37"/>
      <c r="Y286" s="37"/>
      <c r="Z286" s="37"/>
      <c r="AA286" s="30">
        <v>60</v>
      </c>
      <c r="AB286" s="37"/>
      <c r="AC286" s="37"/>
      <c r="AD286" s="37" t="s">
        <v>993</v>
      </c>
      <c r="AE286" s="37">
        <v>0</v>
      </c>
      <c r="AF286" s="37"/>
      <c r="AG286" s="37"/>
      <c r="AH286" s="37"/>
      <c r="AI286" s="37"/>
      <c r="AJ286" s="37">
        <v>0</v>
      </c>
      <c r="AK286" s="37">
        <v>0</v>
      </c>
      <c r="AL286" s="37">
        <v>0</v>
      </c>
      <c r="AM286" s="37">
        <v>0</v>
      </c>
      <c r="AN286" s="37">
        <v>0</v>
      </c>
      <c r="AO286" s="37">
        <v>0</v>
      </c>
      <c r="AP286" s="37">
        <v>0</v>
      </c>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c r="CV286" s="22"/>
      <c r="CW286" s="22"/>
      <c r="CX286" s="22"/>
      <c r="CY286" s="22"/>
      <c r="CZ286" s="22"/>
      <c r="DA286" s="22"/>
      <c r="DB286" s="22"/>
      <c r="DC286" s="22"/>
      <c r="DD286" s="22"/>
      <c r="DE286" s="22"/>
      <c r="DF286" s="22"/>
      <c r="DG286" s="22"/>
      <c r="DH286" s="22"/>
      <c r="DI286" s="22"/>
      <c r="DJ286" s="22"/>
      <c r="DK286" s="22"/>
      <c r="DL286" s="22"/>
      <c r="DM286" s="22"/>
      <c r="DN286" s="22"/>
      <c r="DO286" s="22"/>
      <c r="DP286" s="22"/>
      <c r="DQ286" s="22"/>
      <c r="DR286" s="22"/>
      <c r="DS286" s="22"/>
      <c r="DT286" s="22"/>
      <c r="DU286" s="22"/>
      <c r="DV286" s="22"/>
      <c r="DW286" s="22"/>
      <c r="DX286" s="22"/>
      <c r="DY286" s="22"/>
      <c r="DZ286" s="22"/>
      <c r="EA286" s="22"/>
      <c r="EB286" s="22"/>
      <c r="EC286" s="22"/>
      <c r="ED286" s="22"/>
      <c r="EE286" s="22"/>
      <c r="EF286" s="22"/>
      <c r="EG286" s="22"/>
      <c r="EH286" s="22"/>
      <c r="EI286" s="22"/>
      <c r="EJ286" s="22"/>
      <c r="EK286" s="22"/>
      <c r="EL286" s="22"/>
      <c r="EM286" s="22"/>
      <c r="EN286" s="22"/>
      <c r="EO286" s="22"/>
      <c r="EP286" s="22"/>
      <c r="EQ286" s="22"/>
      <c r="ER286" s="22"/>
      <c r="ES286" s="22"/>
      <c r="ET286" s="22"/>
      <c r="EU286" s="22"/>
      <c r="EV286" s="22"/>
      <c r="EW286" s="22"/>
      <c r="EX286" s="22"/>
      <c r="EY286" s="22"/>
      <c r="EZ286" s="22"/>
      <c r="FA286" s="22"/>
      <c r="FB286" s="22"/>
      <c r="FC286" s="22"/>
      <c r="FD286" s="22"/>
      <c r="FE286" s="22"/>
      <c r="FF286" s="22"/>
      <c r="FG286" s="22"/>
      <c r="FH286" s="22"/>
      <c r="FI286" s="22"/>
      <c r="FJ286" s="22"/>
      <c r="FK286" s="22"/>
      <c r="FL286" s="22"/>
      <c r="FM286" s="22"/>
      <c r="FN286" s="22"/>
      <c r="FO286" s="22"/>
      <c r="FP286" s="22"/>
      <c r="FQ286" s="22"/>
      <c r="FR286" s="22"/>
      <c r="FS286" s="22"/>
      <c r="FT286" s="22"/>
      <c r="FU286" s="22"/>
      <c r="FV286" s="22"/>
      <c r="FW286" s="22"/>
      <c r="FX286" s="22"/>
    </row>
    <row r="287" spans="1:180" ht="108" x14ac:dyDescent="0.25">
      <c r="A287" s="28"/>
      <c r="B287" s="28"/>
      <c r="C287" s="28"/>
      <c r="D287" s="28"/>
      <c r="E287" s="35"/>
      <c r="F287" s="29"/>
      <c r="G287" s="28"/>
      <c r="H287" s="30"/>
      <c r="I287" s="40"/>
      <c r="J287" s="40"/>
      <c r="K287" s="40"/>
      <c r="L287" s="40"/>
      <c r="M287" s="40"/>
      <c r="N287" s="30"/>
      <c r="O287" s="32"/>
      <c r="P287" s="32"/>
      <c r="Q287" s="32"/>
      <c r="R287" s="32"/>
      <c r="S287" s="32"/>
      <c r="T287" s="255" t="s">
        <v>997</v>
      </c>
      <c r="U287" s="244" t="s">
        <v>726</v>
      </c>
      <c r="V287" s="245">
        <v>1</v>
      </c>
      <c r="W287" s="37"/>
      <c r="X287" s="37"/>
      <c r="Y287" s="37">
        <v>1</v>
      </c>
      <c r="Z287" s="37"/>
      <c r="AA287" s="30">
        <v>365</v>
      </c>
      <c r="AB287" s="37">
        <v>180</v>
      </c>
      <c r="AC287" s="37"/>
      <c r="AD287" s="37" t="s">
        <v>998</v>
      </c>
      <c r="AE287" s="37"/>
      <c r="AF287" s="37" t="s">
        <v>192</v>
      </c>
      <c r="AG287" s="37" t="s">
        <v>192</v>
      </c>
      <c r="AH287" s="37" t="s">
        <v>192</v>
      </c>
      <c r="AI287" s="37" t="s">
        <v>192</v>
      </c>
      <c r="AJ287" s="37" t="s">
        <v>192</v>
      </c>
      <c r="AK287" s="37" t="s">
        <v>192</v>
      </c>
      <c r="AL287" s="37" t="s">
        <v>192</v>
      </c>
      <c r="AM287" s="37" t="s">
        <v>192</v>
      </c>
      <c r="AN287" s="37" t="s">
        <v>192</v>
      </c>
      <c r="AO287" s="37" t="s">
        <v>192</v>
      </c>
      <c r="AP287" s="37" t="s">
        <v>192</v>
      </c>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c r="CV287" s="22"/>
      <c r="CW287" s="22"/>
      <c r="CX287" s="22"/>
      <c r="CY287" s="22"/>
      <c r="CZ287" s="22"/>
      <c r="DA287" s="22"/>
      <c r="DB287" s="22"/>
      <c r="DC287" s="22"/>
      <c r="DD287" s="22"/>
      <c r="DE287" s="22"/>
      <c r="DF287" s="22"/>
      <c r="DG287" s="22"/>
      <c r="DH287" s="22"/>
      <c r="DI287" s="22"/>
      <c r="DJ287" s="22"/>
      <c r="DK287" s="22"/>
      <c r="DL287" s="22"/>
      <c r="DM287" s="22"/>
      <c r="DN287" s="22"/>
      <c r="DO287" s="22"/>
      <c r="DP287" s="22"/>
      <c r="DQ287" s="22"/>
      <c r="DR287" s="22"/>
      <c r="DS287" s="22"/>
      <c r="DT287" s="22"/>
      <c r="DU287" s="22"/>
      <c r="DV287" s="22"/>
      <c r="DW287" s="22"/>
      <c r="DX287" s="22"/>
      <c r="DY287" s="22"/>
      <c r="DZ287" s="22"/>
      <c r="EA287" s="22"/>
      <c r="EB287" s="22"/>
      <c r="EC287" s="22"/>
      <c r="ED287" s="22"/>
      <c r="EE287" s="22"/>
      <c r="EF287" s="22"/>
      <c r="EG287" s="22"/>
      <c r="EH287" s="22"/>
      <c r="EI287" s="22"/>
      <c r="EJ287" s="22"/>
      <c r="EK287" s="22"/>
      <c r="EL287" s="22"/>
      <c r="EM287" s="22"/>
      <c r="EN287" s="22"/>
      <c r="EO287" s="22"/>
      <c r="EP287" s="22"/>
      <c r="EQ287" s="22"/>
      <c r="ER287" s="22"/>
      <c r="ES287" s="22"/>
      <c r="ET287" s="22"/>
      <c r="EU287" s="22"/>
      <c r="EV287" s="22"/>
      <c r="EW287" s="22"/>
      <c r="EX287" s="22"/>
      <c r="EY287" s="22"/>
      <c r="EZ287" s="22"/>
      <c r="FA287" s="22"/>
      <c r="FB287" s="22"/>
      <c r="FC287" s="22"/>
      <c r="FD287" s="22"/>
      <c r="FE287" s="22"/>
      <c r="FF287" s="22"/>
      <c r="FG287" s="22"/>
      <c r="FH287" s="22"/>
      <c r="FI287" s="22"/>
      <c r="FJ287" s="22"/>
      <c r="FK287" s="22"/>
      <c r="FL287" s="22"/>
      <c r="FM287" s="22"/>
      <c r="FN287" s="22"/>
      <c r="FO287" s="22"/>
      <c r="FP287" s="22"/>
      <c r="FQ287" s="22"/>
      <c r="FR287" s="22"/>
      <c r="FS287" s="22"/>
      <c r="FT287" s="22"/>
      <c r="FU287" s="22"/>
      <c r="FV287" s="22"/>
      <c r="FW287" s="22"/>
      <c r="FX287" s="22"/>
    </row>
    <row r="288" spans="1:180" ht="120" x14ac:dyDescent="0.25">
      <c r="A288" s="28"/>
      <c r="B288" s="28"/>
      <c r="C288" s="28"/>
      <c r="D288" s="28"/>
      <c r="E288" s="35"/>
      <c r="F288" s="29"/>
      <c r="G288" s="28"/>
      <c r="H288" s="30"/>
      <c r="I288" s="40"/>
      <c r="J288" s="40"/>
      <c r="K288" s="40"/>
      <c r="L288" s="40"/>
      <c r="M288" s="40"/>
      <c r="N288" s="30"/>
      <c r="O288" s="32"/>
      <c r="P288" s="32"/>
      <c r="Q288" s="32"/>
      <c r="R288" s="32"/>
      <c r="S288" s="32"/>
      <c r="T288" s="255" t="s">
        <v>999</v>
      </c>
      <c r="U288" s="244" t="s">
        <v>726</v>
      </c>
      <c r="V288" s="245">
        <v>1</v>
      </c>
      <c r="W288" s="37"/>
      <c r="X288" s="37"/>
      <c r="Y288" s="37"/>
      <c r="Z288" s="37"/>
      <c r="AA288" s="30">
        <v>365</v>
      </c>
      <c r="AB288" s="37">
        <v>180</v>
      </c>
      <c r="AC288" s="37"/>
      <c r="AD288" s="37" t="s">
        <v>1000</v>
      </c>
      <c r="AE288" s="37"/>
      <c r="AF288" s="37" t="s">
        <v>192</v>
      </c>
      <c r="AG288" s="37" t="s">
        <v>192</v>
      </c>
      <c r="AH288" s="37" t="s">
        <v>192</v>
      </c>
      <c r="AI288" s="37" t="s">
        <v>192</v>
      </c>
      <c r="AJ288" s="37" t="s">
        <v>192</v>
      </c>
      <c r="AK288" s="37" t="s">
        <v>192</v>
      </c>
      <c r="AL288" s="37" t="s">
        <v>192</v>
      </c>
      <c r="AM288" s="37" t="s">
        <v>192</v>
      </c>
      <c r="AN288" s="37" t="s">
        <v>192</v>
      </c>
      <c r="AO288" s="37" t="s">
        <v>192</v>
      </c>
      <c r="AP288" s="37" t="s">
        <v>192</v>
      </c>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c r="DK288" s="22"/>
      <c r="DL288" s="22"/>
      <c r="DM288" s="22"/>
      <c r="DN288" s="22"/>
      <c r="DO288" s="22"/>
      <c r="DP288" s="22"/>
      <c r="DQ288" s="22"/>
      <c r="DR288" s="22"/>
      <c r="DS288" s="22"/>
      <c r="DT288" s="22"/>
      <c r="DU288" s="22"/>
      <c r="DV288" s="22"/>
      <c r="DW288" s="22"/>
      <c r="DX288" s="22"/>
      <c r="DY288" s="22"/>
      <c r="DZ288" s="22"/>
      <c r="EA288" s="22"/>
      <c r="EB288" s="22"/>
      <c r="EC288" s="22"/>
      <c r="ED288" s="22"/>
      <c r="EE288" s="22"/>
      <c r="EF288" s="22"/>
      <c r="EG288" s="22"/>
      <c r="EH288" s="22"/>
      <c r="EI288" s="22"/>
      <c r="EJ288" s="22"/>
      <c r="EK288" s="22"/>
      <c r="EL288" s="22"/>
      <c r="EM288" s="22"/>
      <c r="EN288" s="22"/>
      <c r="EO288" s="22"/>
      <c r="EP288" s="22"/>
      <c r="EQ288" s="22"/>
      <c r="ER288" s="22"/>
      <c r="ES288" s="22"/>
      <c r="ET288" s="22"/>
      <c r="EU288" s="22"/>
      <c r="EV288" s="22"/>
      <c r="EW288" s="22"/>
      <c r="EX288" s="22"/>
      <c r="EY288" s="22"/>
      <c r="EZ288" s="22"/>
      <c r="FA288" s="22"/>
      <c r="FB288" s="22"/>
      <c r="FC288" s="22"/>
      <c r="FD288" s="22"/>
      <c r="FE288" s="22"/>
      <c r="FF288" s="22"/>
      <c r="FG288" s="22"/>
      <c r="FH288" s="22"/>
      <c r="FI288" s="22"/>
      <c r="FJ288" s="22"/>
      <c r="FK288" s="22"/>
      <c r="FL288" s="22"/>
      <c r="FM288" s="22"/>
      <c r="FN288" s="22"/>
      <c r="FO288" s="22"/>
      <c r="FP288" s="22"/>
      <c r="FQ288" s="22"/>
      <c r="FR288" s="22"/>
      <c r="FS288" s="22"/>
      <c r="FT288" s="22"/>
      <c r="FU288" s="22"/>
      <c r="FV288" s="22"/>
      <c r="FW288" s="22"/>
      <c r="FX288" s="22"/>
    </row>
    <row r="289" spans="1:180" ht="96" x14ac:dyDescent="0.25">
      <c r="A289" s="28"/>
      <c r="B289" s="28"/>
      <c r="C289" s="28"/>
      <c r="D289" s="28"/>
      <c r="E289" s="35"/>
      <c r="F289" s="29"/>
      <c r="G289" s="28"/>
      <c r="H289" s="30"/>
      <c r="I289" s="40"/>
      <c r="J289" s="40"/>
      <c r="K289" s="40"/>
      <c r="L289" s="40"/>
      <c r="M289" s="40"/>
      <c r="N289" s="30"/>
      <c r="O289" s="32"/>
      <c r="P289" s="32"/>
      <c r="Q289" s="32"/>
      <c r="R289" s="32"/>
      <c r="S289" s="32"/>
      <c r="T289" s="256" t="s">
        <v>1001</v>
      </c>
      <c r="U289" s="244" t="s">
        <v>726</v>
      </c>
      <c r="V289" s="245">
        <v>1</v>
      </c>
      <c r="W289" s="37"/>
      <c r="X289" s="37"/>
      <c r="Y289" s="37"/>
      <c r="Z289" s="37"/>
      <c r="AA289" s="30">
        <v>365</v>
      </c>
      <c r="AB289" s="37">
        <v>180</v>
      </c>
      <c r="AC289" s="37"/>
      <c r="AD289" s="36" t="s">
        <v>1002</v>
      </c>
      <c r="AE289" s="37"/>
      <c r="AF289" s="37" t="s">
        <v>192</v>
      </c>
      <c r="AG289" s="37" t="s">
        <v>192</v>
      </c>
      <c r="AH289" s="37" t="s">
        <v>192</v>
      </c>
      <c r="AI289" s="37" t="s">
        <v>192</v>
      </c>
      <c r="AJ289" s="37" t="s">
        <v>192</v>
      </c>
      <c r="AK289" s="37" t="s">
        <v>192</v>
      </c>
      <c r="AL289" s="37" t="s">
        <v>192</v>
      </c>
      <c r="AM289" s="37" t="s">
        <v>192</v>
      </c>
      <c r="AN289" s="37" t="s">
        <v>192</v>
      </c>
      <c r="AO289" s="37" t="s">
        <v>192</v>
      </c>
      <c r="AP289" s="37" t="s">
        <v>192</v>
      </c>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c r="EV289" s="22"/>
      <c r="EW289" s="22"/>
      <c r="EX289" s="22"/>
      <c r="EY289" s="22"/>
      <c r="EZ289" s="22"/>
      <c r="FA289" s="22"/>
      <c r="FB289" s="22"/>
      <c r="FC289" s="22"/>
      <c r="FD289" s="22"/>
      <c r="FE289" s="22"/>
      <c r="FF289" s="22"/>
      <c r="FG289" s="22"/>
      <c r="FH289" s="22"/>
      <c r="FI289" s="22"/>
      <c r="FJ289" s="22"/>
      <c r="FK289" s="22"/>
      <c r="FL289" s="22"/>
      <c r="FM289" s="22"/>
      <c r="FN289" s="22"/>
      <c r="FO289" s="22"/>
      <c r="FP289" s="22"/>
      <c r="FQ289" s="22"/>
      <c r="FR289" s="22"/>
      <c r="FS289" s="22"/>
      <c r="FT289" s="22"/>
      <c r="FU289" s="22"/>
      <c r="FV289" s="22"/>
      <c r="FW289" s="22"/>
      <c r="FX289" s="22"/>
    </row>
    <row r="290" spans="1:180" ht="108" x14ac:dyDescent="0.25">
      <c r="A290" s="35" t="s">
        <v>483</v>
      </c>
      <c r="B290" s="35" t="s">
        <v>550</v>
      </c>
      <c r="C290" s="35" t="s">
        <v>551</v>
      </c>
      <c r="D290" s="35">
        <v>241120600</v>
      </c>
      <c r="E290" s="35">
        <v>12880090</v>
      </c>
      <c r="F290" s="105" t="s">
        <v>989</v>
      </c>
      <c r="G290" s="35" t="s">
        <v>1003</v>
      </c>
      <c r="H290" s="32">
        <v>52280000</v>
      </c>
      <c r="I290" s="39">
        <v>67862000</v>
      </c>
      <c r="J290" s="39"/>
      <c r="K290" s="39"/>
      <c r="L290" s="39"/>
      <c r="M290" s="39"/>
      <c r="N290" s="32">
        <f t="shared" si="5"/>
        <v>52280000</v>
      </c>
      <c r="O290" s="32">
        <f t="shared" si="5"/>
        <v>67862000</v>
      </c>
      <c r="P290" s="32">
        <f t="shared" si="5"/>
        <v>0</v>
      </c>
      <c r="Q290" s="32">
        <v>17070513</v>
      </c>
      <c r="R290" s="32"/>
      <c r="S290" s="32">
        <f t="shared" si="6"/>
        <v>17070513</v>
      </c>
      <c r="T290" s="33" t="s">
        <v>1004</v>
      </c>
      <c r="U290" s="33" t="s">
        <v>525</v>
      </c>
      <c r="V290" s="104">
        <v>1</v>
      </c>
      <c r="W290" s="36"/>
      <c r="X290" s="36"/>
      <c r="Y290" s="36">
        <v>0.5</v>
      </c>
      <c r="Z290" s="36"/>
      <c r="AA290" s="35">
        <v>365</v>
      </c>
      <c r="AB290" s="36">
        <v>180</v>
      </c>
      <c r="AC290" s="36"/>
      <c r="AD290" s="36" t="s">
        <v>1005</v>
      </c>
      <c r="AE290" s="36" t="s">
        <v>192</v>
      </c>
      <c r="AF290" s="36" t="s">
        <v>192</v>
      </c>
      <c r="AG290" s="36" t="s">
        <v>192</v>
      </c>
      <c r="AH290" s="36" t="s">
        <v>192</v>
      </c>
      <c r="AI290" s="36" t="s">
        <v>192</v>
      </c>
      <c r="AJ290" s="36" t="s">
        <v>192</v>
      </c>
      <c r="AK290" s="36" t="s">
        <v>192</v>
      </c>
      <c r="AL290" s="36" t="s">
        <v>192</v>
      </c>
      <c r="AM290" s="36" t="s">
        <v>192</v>
      </c>
      <c r="AN290" s="36" t="s">
        <v>192</v>
      </c>
      <c r="AO290" s="36" t="s">
        <v>192</v>
      </c>
      <c r="AP290" s="36" t="s">
        <v>192</v>
      </c>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c r="EV290" s="22"/>
      <c r="EW290" s="22"/>
      <c r="EX290" s="22"/>
      <c r="EY290" s="22"/>
      <c r="EZ290" s="22"/>
      <c r="FA290" s="22"/>
      <c r="FB290" s="22"/>
      <c r="FC290" s="22"/>
      <c r="FD290" s="22"/>
      <c r="FE290" s="22"/>
      <c r="FF290" s="22"/>
      <c r="FG290" s="22"/>
      <c r="FH290" s="22"/>
      <c r="FI290" s="22"/>
      <c r="FJ290" s="22"/>
      <c r="FK290" s="22"/>
      <c r="FL290" s="22"/>
      <c r="FM290" s="22"/>
      <c r="FN290" s="22"/>
      <c r="FO290" s="22"/>
      <c r="FP290" s="22"/>
      <c r="FQ290" s="22"/>
      <c r="FR290" s="22"/>
      <c r="FS290" s="22"/>
      <c r="FT290" s="22"/>
      <c r="FU290" s="22"/>
      <c r="FV290" s="22"/>
      <c r="FW290" s="22"/>
      <c r="FX290" s="22"/>
    </row>
    <row r="291" spans="1:180" ht="96" x14ac:dyDescent="0.25">
      <c r="A291" s="35" t="s">
        <v>483</v>
      </c>
      <c r="B291" s="35" t="s">
        <v>550</v>
      </c>
      <c r="C291" s="35" t="s">
        <v>551</v>
      </c>
      <c r="D291" s="35">
        <v>241120600</v>
      </c>
      <c r="E291" s="35">
        <v>13122090</v>
      </c>
      <c r="F291" s="105" t="s">
        <v>1006</v>
      </c>
      <c r="G291" s="35" t="s">
        <v>1007</v>
      </c>
      <c r="H291" s="32">
        <v>82152000</v>
      </c>
      <c r="I291" s="39">
        <v>259285993</v>
      </c>
      <c r="J291" s="39"/>
      <c r="K291" s="39"/>
      <c r="L291" s="39"/>
      <c r="M291" s="39"/>
      <c r="N291" s="32">
        <f t="shared" si="5"/>
        <v>82152000</v>
      </c>
      <c r="O291" s="32">
        <f t="shared" si="5"/>
        <v>259285993</v>
      </c>
      <c r="P291" s="32">
        <f t="shared" si="5"/>
        <v>0</v>
      </c>
      <c r="Q291" s="32">
        <v>25758277</v>
      </c>
      <c r="R291" s="32"/>
      <c r="S291" s="32">
        <f t="shared" si="6"/>
        <v>25758277</v>
      </c>
      <c r="T291" s="33" t="s">
        <v>744</v>
      </c>
      <c r="U291" s="33" t="s">
        <v>726</v>
      </c>
      <c r="V291" s="104">
        <v>1</v>
      </c>
      <c r="W291" s="36"/>
      <c r="X291" s="36"/>
      <c r="Y291" s="36"/>
      <c r="Z291" s="36"/>
      <c r="AA291" s="35">
        <v>365</v>
      </c>
      <c r="AB291" s="36">
        <v>180</v>
      </c>
      <c r="AC291" s="36"/>
      <c r="AD291" s="36"/>
      <c r="AE291" s="36" t="s">
        <v>192</v>
      </c>
      <c r="AF291" s="36" t="s">
        <v>192</v>
      </c>
      <c r="AG291" s="36" t="s">
        <v>192</v>
      </c>
      <c r="AH291" s="36" t="s">
        <v>192</v>
      </c>
      <c r="AI291" s="36" t="s">
        <v>192</v>
      </c>
      <c r="AJ291" s="36" t="s">
        <v>192</v>
      </c>
      <c r="AK291" s="36" t="s">
        <v>192</v>
      </c>
      <c r="AL291" s="36" t="s">
        <v>192</v>
      </c>
      <c r="AM291" s="36" t="s">
        <v>192</v>
      </c>
      <c r="AN291" s="36" t="s">
        <v>192</v>
      </c>
      <c r="AO291" s="36" t="s">
        <v>192</v>
      </c>
      <c r="AP291" s="36">
        <v>0</v>
      </c>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c r="EU291" s="22"/>
      <c r="EV291" s="22"/>
      <c r="EW291" s="22"/>
      <c r="EX291" s="22"/>
      <c r="EY291" s="22"/>
      <c r="EZ291" s="22"/>
      <c r="FA291" s="22"/>
      <c r="FB291" s="22"/>
      <c r="FC291" s="22"/>
      <c r="FD291" s="22"/>
      <c r="FE291" s="22"/>
      <c r="FF291" s="22"/>
      <c r="FG291" s="22"/>
      <c r="FH291" s="22"/>
      <c r="FI291" s="22"/>
      <c r="FJ291" s="22"/>
      <c r="FK291" s="22"/>
      <c r="FL291" s="22"/>
      <c r="FM291" s="22"/>
      <c r="FN291" s="22"/>
      <c r="FO291" s="22"/>
      <c r="FP291" s="22"/>
      <c r="FQ291" s="22"/>
      <c r="FR291" s="22"/>
      <c r="FS291" s="22"/>
      <c r="FT291" s="22"/>
      <c r="FU291" s="22"/>
      <c r="FV291" s="22"/>
      <c r="FW291" s="22"/>
      <c r="FX291" s="22"/>
    </row>
    <row r="292" spans="1:180" ht="96" x14ac:dyDescent="0.25">
      <c r="A292" s="35"/>
      <c r="B292" s="35"/>
      <c r="C292" s="35" t="s">
        <v>551</v>
      </c>
      <c r="D292" s="35">
        <v>241120600</v>
      </c>
      <c r="E292" s="35">
        <v>13122001</v>
      </c>
      <c r="F292" s="105" t="s">
        <v>1006</v>
      </c>
      <c r="G292" s="35" t="s">
        <v>1007</v>
      </c>
      <c r="H292" s="32">
        <v>190000000</v>
      </c>
      <c r="I292" s="39">
        <v>874838976</v>
      </c>
      <c r="J292" s="39"/>
      <c r="K292" s="39"/>
      <c r="L292" s="39"/>
      <c r="M292" s="39"/>
      <c r="N292" s="32">
        <f t="shared" si="5"/>
        <v>190000000</v>
      </c>
      <c r="O292" s="32">
        <f t="shared" si="5"/>
        <v>874838976</v>
      </c>
      <c r="P292" s="32"/>
      <c r="Q292" s="32">
        <v>3000000</v>
      </c>
      <c r="R292" s="32"/>
      <c r="S292" s="32"/>
      <c r="T292" s="33" t="s">
        <v>1008</v>
      </c>
      <c r="U292" s="33" t="s">
        <v>726</v>
      </c>
      <c r="V292" s="104">
        <v>100</v>
      </c>
      <c r="W292" s="36"/>
      <c r="X292" s="36"/>
      <c r="Y292" s="36"/>
      <c r="Z292" s="36"/>
      <c r="AA292" s="35"/>
      <c r="AB292" s="36"/>
      <c r="AC292" s="36"/>
      <c r="AD292" s="36"/>
      <c r="AE292" s="36" t="s">
        <v>192</v>
      </c>
      <c r="AF292" s="36" t="s">
        <v>192</v>
      </c>
      <c r="AG292" s="36" t="s">
        <v>192</v>
      </c>
      <c r="AH292" s="36" t="s">
        <v>192</v>
      </c>
      <c r="AI292" s="36" t="s">
        <v>192</v>
      </c>
      <c r="AJ292" s="36" t="s">
        <v>192</v>
      </c>
      <c r="AK292" s="36" t="s">
        <v>192</v>
      </c>
      <c r="AL292" s="36" t="s">
        <v>192</v>
      </c>
      <c r="AM292" s="36" t="s">
        <v>192</v>
      </c>
      <c r="AN292" s="36" t="s">
        <v>192</v>
      </c>
      <c r="AO292" s="36" t="s">
        <v>192</v>
      </c>
      <c r="AP292" s="36"/>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c r="EU292" s="22"/>
      <c r="EV292" s="22"/>
      <c r="EW292" s="22"/>
      <c r="EX292" s="22"/>
      <c r="EY292" s="22"/>
      <c r="EZ292" s="22"/>
      <c r="FA292" s="22"/>
      <c r="FB292" s="22"/>
      <c r="FC292" s="22"/>
      <c r="FD292" s="22"/>
      <c r="FE292" s="22"/>
      <c r="FF292" s="22"/>
      <c r="FG292" s="22"/>
      <c r="FH292" s="22"/>
      <c r="FI292" s="22"/>
      <c r="FJ292" s="22"/>
      <c r="FK292" s="22"/>
      <c r="FL292" s="22"/>
      <c r="FM292" s="22"/>
      <c r="FN292" s="22"/>
      <c r="FO292" s="22"/>
      <c r="FP292" s="22"/>
      <c r="FQ292" s="22"/>
      <c r="FR292" s="22"/>
      <c r="FS292" s="22"/>
      <c r="FT292" s="22"/>
      <c r="FU292" s="22"/>
      <c r="FV292" s="22"/>
      <c r="FW292" s="22"/>
      <c r="FX292" s="22"/>
    </row>
    <row r="293" spans="1:180" ht="84" x14ac:dyDescent="0.25">
      <c r="A293" s="28"/>
      <c r="B293" s="28"/>
      <c r="C293" s="28"/>
      <c r="D293" s="28"/>
      <c r="E293" s="35"/>
      <c r="F293" s="29"/>
      <c r="G293" s="28"/>
      <c r="H293" s="30"/>
      <c r="I293" s="40"/>
      <c r="J293" s="40"/>
      <c r="K293" s="40"/>
      <c r="L293" s="40"/>
      <c r="M293" s="40"/>
      <c r="N293" s="30"/>
      <c r="O293" s="32"/>
      <c r="P293" s="32"/>
      <c r="Q293" s="32"/>
      <c r="R293" s="32"/>
      <c r="S293" s="32"/>
      <c r="T293" s="33" t="s">
        <v>1009</v>
      </c>
      <c r="U293" s="33" t="s">
        <v>726</v>
      </c>
      <c r="V293" s="104">
        <v>125</v>
      </c>
      <c r="W293" s="37"/>
      <c r="X293" s="37"/>
      <c r="Y293" s="37">
        <v>125</v>
      </c>
      <c r="Z293" s="37"/>
      <c r="AA293" s="28"/>
      <c r="AB293" s="36"/>
      <c r="AC293" s="37"/>
      <c r="AD293" s="37"/>
      <c r="AE293" s="37"/>
      <c r="AF293" s="37"/>
      <c r="AG293" s="37"/>
      <c r="AH293" s="37"/>
      <c r="AI293" s="37"/>
      <c r="AJ293" s="37"/>
      <c r="AK293" s="37"/>
      <c r="AL293" s="37"/>
      <c r="AM293" s="37"/>
      <c r="AN293" s="37"/>
      <c r="AO293" s="37"/>
      <c r="AP293" s="37"/>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c r="EU293" s="22"/>
      <c r="EV293" s="22"/>
      <c r="EW293" s="22"/>
      <c r="EX293" s="22"/>
      <c r="EY293" s="22"/>
      <c r="EZ293" s="22"/>
      <c r="FA293" s="22"/>
      <c r="FB293" s="22"/>
      <c r="FC293" s="22"/>
      <c r="FD293" s="22"/>
      <c r="FE293" s="22"/>
      <c r="FF293" s="22"/>
      <c r="FG293" s="22"/>
      <c r="FH293" s="22"/>
      <c r="FI293" s="22"/>
      <c r="FJ293" s="22"/>
      <c r="FK293" s="22"/>
      <c r="FL293" s="22"/>
      <c r="FM293" s="22"/>
      <c r="FN293" s="22"/>
      <c r="FO293" s="22"/>
      <c r="FP293" s="22"/>
      <c r="FQ293" s="22"/>
      <c r="FR293" s="22"/>
      <c r="FS293" s="22"/>
      <c r="FT293" s="22"/>
      <c r="FU293" s="22"/>
      <c r="FV293" s="22"/>
      <c r="FW293" s="22"/>
      <c r="FX293" s="22"/>
    </row>
    <row r="294" spans="1:180" ht="48" x14ac:dyDescent="0.25">
      <c r="A294" s="28"/>
      <c r="B294" s="28"/>
      <c r="C294" s="28"/>
      <c r="D294" s="28"/>
      <c r="E294" s="35"/>
      <c r="F294" s="29"/>
      <c r="G294" s="28"/>
      <c r="H294" s="30"/>
      <c r="I294" s="40"/>
      <c r="J294" s="40"/>
      <c r="K294" s="40"/>
      <c r="L294" s="40"/>
      <c r="M294" s="40"/>
      <c r="N294" s="30"/>
      <c r="O294" s="32"/>
      <c r="P294" s="32"/>
      <c r="Q294" s="32"/>
      <c r="R294" s="32"/>
      <c r="S294" s="32"/>
      <c r="T294" s="33" t="s">
        <v>1010</v>
      </c>
      <c r="U294" s="33" t="s">
        <v>726</v>
      </c>
      <c r="V294" s="104">
        <v>4</v>
      </c>
      <c r="W294" s="37"/>
      <c r="X294" s="37"/>
      <c r="Y294" s="37">
        <v>2</v>
      </c>
      <c r="Z294" s="37"/>
      <c r="AA294" s="28"/>
      <c r="AB294" s="36"/>
      <c r="AC294" s="37"/>
      <c r="AD294" s="37"/>
      <c r="AE294" s="37"/>
      <c r="AF294" s="37"/>
      <c r="AG294" s="37"/>
      <c r="AH294" s="37"/>
      <c r="AI294" s="37"/>
      <c r="AJ294" s="37"/>
      <c r="AK294" s="37"/>
      <c r="AL294" s="37"/>
      <c r="AM294" s="37"/>
      <c r="AN294" s="37"/>
      <c r="AO294" s="37"/>
      <c r="AP294" s="37"/>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c r="CV294" s="22"/>
      <c r="CW294" s="22"/>
      <c r="CX294" s="22"/>
      <c r="CY294" s="22"/>
      <c r="CZ294" s="22"/>
      <c r="DA294" s="22"/>
      <c r="DB294" s="22"/>
      <c r="DC294" s="22"/>
      <c r="DD294" s="22"/>
      <c r="DE294" s="22"/>
      <c r="DF294" s="22"/>
      <c r="DG294" s="22"/>
      <c r="DH294" s="22"/>
      <c r="DI294" s="22"/>
      <c r="DJ294" s="22"/>
      <c r="DK294" s="22"/>
      <c r="DL294" s="22"/>
      <c r="DM294" s="22"/>
      <c r="DN294" s="22"/>
      <c r="DO294" s="22"/>
      <c r="DP294" s="22"/>
      <c r="DQ294" s="22"/>
      <c r="DR294" s="22"/>
      <c r="DS294" s="22"/>
      <c r="DT294" s="22"/>
      <c r="DU294" s="22"/>
      <c r="DV294" s="22"/>
      <c r="DW294" s="22"/>
      <c r="DX294" s="22"/>
      <c r="DY294" s="22"/>
      <c r="DZ294" s="22"/>
      <c r="EA294" s="22"/>
      <c r="EB294" s="22"/>
      <c r="EC294" s="22"/>
      <c r="ED294" s="22"/>
      <c r="EE294" s="22"/>
      <c r="EF294" s="22"/>
      <c r="EG294" s="22"/>
      <c r="EH294" s="22"/>
      <c r="EI294" s="22"/>
      <c r="EJ294" s="22"/>
      <c r="EK294" s="22"/>
      <c r="EL294" s="22"/>
      <c r="EM294" s="22"/>
      <c r="EN294" s="22"/>
      <c r="EO294" s="22"/>
      <c r="EP294" s="22"/>
      <c r="EQ294" s="22"/>
      <c r="ER294" s="22"/>
      <c r="ES294" s="22"/>
      <c r="ET294" s="22"/>
      <c r="EU294" s="22"/>
      <c r="EV294" s="22"/>
      <c r="EW294" s="22"/>
      <c r="EX294" s="22"/>
      <c r="EY294" s="22"/>
      <c r="EZ294" s="22"/>
      <c r="FA294" s="22"/>
      <c r="FB294" s="22"/>
      <c r="FC294" s="22"/>
      <c r="FD294" s="22"/>
      <c r="FE294" s="22"/>
      <c r="FF294" s="22"/>
      <c r="FG294" s="22"/>
      <c r="FH294" s="22"/>
      <c r="FI294" s="22"/>
      <c r="FJ294" s="22"/>
      <c r="FK294" s="22"/>
      <c r="FL294" s="22"/>
      <c r="FM294" s="22"/>
      <c r="FN294" s="22"/>
      <c r="FO294" s="22"/>
      <c r="FP294" s="22"/>
      <c r="FQ294" s="22"/>
      <c r="FR294" s="22"/>
      <c r="FS294" s="22"/>
      <c r="FT294" s="22"/>
      <c r="FU294" s="22"/>
      <c r="FV294" s="22"/>
      <c r="FW294" s="22"/>
      <c r="FX294" s="22"/>
    </row>
    <row r="295" spans="1:180" x14ac:dyDescent="0.25">
      <c r="A295" s="28"/>
      <c r="B295" s="28"/>
      <c r="C295" s="28"/>
      <c r="D295" s="28"/>
      <c r="E295" s="35"/>
      <c r="F295" s="29"/>
      <c r="G295" s="28"/>
      <c r="H295" s="30"/>
      <c r="I295" s="40"/>
      <c r="J295" s="40"/>
      <c r="K295" s="40"/>
      <c r="L295" s="40"/>
      <c r="M295" s="40"/>
      <c r="N295" s="30"/>
      <c r="O295" s="32"/>
      <c r="P295" s="32"/>
      <c r="Q295" s="32"/>
      <c r="R295" s="32"/>
      <c r="S295" s="32"/>
      <c r="T295" s="33" t="s">
        <v>1011</v>
      </c>
      <c r="U295" s="33" t="s">
        <v>1012</v>
      </c>
      <c r="V295" s="104">
        <v>3</v>
      </c>
      <c r="W295" s="37"/>
      <c r="X295" s="37"/>
      <c r="Y295" s="37">
        <v>1</v>
      </c>
      <c r="Z295" s="37"/>
      <c r="AA295" s="28"/>
      <c r="AB295" s="36"/>
      <c r="AC295" s="37"/>
      <c r="AD295" s="37"/>
      <c r="AE295" s="37"/>
      <c r="AF295" s="37"/>
      <c r="AG295" s="37"/>
      <c r="AH295" s="37"/>
      <c r="AI295" s="37"/>
      <c r="AJ295" s="37"/>
      <c r="AK295" s="37"/>
      <c r="AL295" s="37"/>
      <c r="AM295" s="37"/>
      <c r="AN295" s="37"/>
      <c r="AO295" s="37"/>
      <c r="AP295" s="37"/>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c r="CV295" s="22"/>
      <c r="CW295" s="22"/>
      <c r="CX295" s="22"/>
      <c r="CY295" s="22"/>
      <c r="CZ295" s="22"/>
      <c r="DA295" s="22"/>
      <c r="DB295" s="22"/>
      <c r="DC295" s="22"/>
      <c r="DD295" s="22"/>
      <c r="DE295" s="22"/>
      <c r="DF295" s="22"/>
      <c r="DG295" s="22"/>
      <c r="DH295" s="22"/>
      <c r="DI295" s="22"/>
      <c r="DJ295" s="22"/>
      <c r="DK295" s="22"/>
      <c r="DL295" s="22"/>
      <c r="DM295" s="22"/>
      <c r="DN295" s="22"/>
      <c r="DO295" s="22"/>
      <c r="DP295" s="22"/>
      <c r="DQ295" s="22"/>
      <c r="DR295" s="22"/>
      <c r="DS295" s="22"/>
      <c r="DT295" s="22"/>
      <c r="DU295" s="22"/>
      <c r="DV295" s="22"/>
      <c r="DW295" s="22"/>
      <c r="DX295" s="22"/>
      <c r="DY295" s="22"/>
      <c r="DZ295" s="22"/>
      <c r="EA295" s="22"/>
      <c r="EB295" s="22"/>
      <c r="EC295" s="22"/>
      <c r="ED295" s="22"/>
      <c r="EE295" s="22"/>
      <c r="EF295" s="22"/>
      <c r="EG295" s="22"/>
      <c r="EH295" s="22"/>
      <c r="EI295" s="22"/>
      <c r="EJ295" s="22"/>
      <c r="EK295" s="22"/>
      <c r="EL295" s="22"/>
      <c r="EM295" s="22"/>
      <c r="EN295" s="22"/>
      <c r="EO295" s="22"/>
      <c r="EP295" s="22"/>
      <c r="EQ295" s="22"/>
      <c r="ER295" s="22"/>
      <c r="ES295" s="22"/>
      <c r="ET295" s="22"/>
      <c r="EU295" s="22"/>
      <c r="EV295" s="22"/>
      <c r="EW295" s="22"/>
      <c r="EX295" s="22"/>
      <c r="EY295" s="22"/>
      <c r="EZ295" s="22"/>
      <c r="FA295" s="22"/>
      <c r="FB295" s="22"/>
      <c r="FC295" s="22"/>
      <c r="FD295" s="22"/>
      <c r="FE295" s="22"/>
      <c r="FF295" s="22"/>
      <c r="FG295" s="22"/>
      <c r="FH295" s="22"/>
      <c r="FI295" s="22"/>
      <c r="FJ295" s="22"/>
      <c r="FK295" s="22"/>
      <c r="FL295" s="22"/>
      <c r="FM295" s="22"/>
      <c r="FN295" s="22"/>
      <c r="FO295" s="22"/>
      <c r="FP295" s="22"/>
      <c r="FQ295" s="22"/>
      <c r="FR295" s="22"/>
      <c r="FS295" s="22"/>
      <c r="FT295" s="22"/>
      <c r="FU295" s="22"/>
      <c r="FV295" s="22"/>
      <c r="FW295" s="22"/>
      <c r="FX295" s="22"/>
    </row>
    <row r="296" spans="1:180" ht="108" x14ac:dyDescent="0.25">
      <c r="A296" s="35" t="s">
        <v>483</v>
      </c>
      <c r="B296" s="35" t="s">
        <v>550</v>
      </c>
      <c r="C296" s="35" t="s">
        <v>551</v>
      </c>
      <c r="D296" s="35">
        <v>241120600</v>
      </c>
      <c r="E296" s="35">
        <v>14047001</v>
      </c>
      <c r="F296" s="105" t="s">
        <v>1013</v>
      </c>
      <c r="G296" s="35" t="s">
        <v>1014</v>
      </c>
      <c r="H296" s="32">
        <v>135816000</v>
      </c>
      <c r="I296" s="39">
        <v>811739968</v>
      </c>
      <c r="J296" s="39"/>
      <c r="K296" s="39"/>
      <c r="L296" s="39"/>
      <c r="M296" s="39"/>
      <c r="N296" s="32">
        <f t="shared" si="5"/>
        <v>135816000</v>
      </c>
      <c r="O296" s="32">
        <f t="shared" si="5"/>
        <v>811739968</v>
      </c>
      <c r="P296" s="32">
        <f t="shared" si="5"/>
        <v>0</v>
      </c>
      <c r="Q296" s="32">
        <v>107948977</v>
      </c>
      <c r="R296" s="32"/>
      <c r="S296" s="32">
        <f t="shared" si="6"/>
        <v>107948977</v>
      </c>
      <c r="T296" s="33" t="s">
        <v>1015</v>
      </c>
      <c r="U296" s="33" t="s">
        <v>525</v>
      </c>
      <c r="V296" s="104">
        <v>2500</v>
      </c>
      <c r="W296" s="36"/>
      <c r="X296" s="36"/>
      <c r="Y296" s="36">
        <v>15838</v>
      </c>
      <c r="Z296" s="36"/>
      <c r="AA296" s="35">
        <v>365</v>
      </c>
      <c r="AB296" s="36">
        <v>180</v>
      </c>
      <c r="AC296" s="36"/>
      <c r="AD296" s="36" t="s">
        <v>1016</v>
      </c>
      <c r="AE296" s="36" t="s">
        <v>192</v>
      </c>
      <c r="AF296" s="36" t="s">
        <v>192</v>
      </c>
      <c r="AG296" s="36" t="s">
        <v>192</v>
      </c>
      <c r="AH296" s="36" t="s">
        <v>192</v>
      </c>
      <c r="AI296" s="36" t="s">
        <v>192</v>
      </c>
      <c r="AJ296" s="36" t="s">
        <v>192</v>
      </c>
      <c r="AK296" s="36" t="s">
        <v>192</v>
      </c>
      <c r="AL296" s="36" t="s">
        <v>192</v>
      </c>
      <c r="AM296" s="36" t="s">
        <v>192</v>
      </c>
      <c r="AN296" s="36" t="s">
        <v>192</v>
      </c>
      <c r="AO296" s="36" t="s">
        <v>192</v>
      </c>
      <c r="AP296" s="36" t="s">
        <v>192</v>
      </c>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c r="CV296" s="22"/>
      <c r="CW296" s="22"/>
      <c r="CX296" s="22"/>
      <c r="CY296" s="22"/>
      <c r="CZ296" s="22"/>
      <c r="DA296" s="22"/>
      <c r="DB296" s="22"/>
      <c r="DC296" s="22"/>
      <c r="DD296" s="22"/>
      <c r="DE296" s="22"/>
      <c r="DF296" s="22"/>
      <c r="DG296" s="22"/>
      <c r="DH296" s="22"/>
      <c r="DI296" s="22"/>
      <c r="DJ296" s="22"/>
      <c r="DK296" s="22"/>
      <c r="DL296" s="22"/>
      <c r="DM296" s="22"/>
      <c r="DN296" s="22"/>
      <c r="DO296" s="22"/>
      <c r="DP296" s="22"/>
      <c r="DQ296" s="22"/>
      <c r="DR296" s="22"/>
      <c r="DS296" s="22"/>
      <c r="DT296" s="22"/>
      <c r="DU296" s="22"/>
      <c r="DV296" s="22"/>
      <c r="DW296" s="22"/>
      <c r="DX296" s="22"/>
      <c r="DY296" s="22"/>
      <c r="DZ296" s="22"/>
      <c r="EA296" s="22"/>
      <c r="EB296" s="22"/>
      <c r="EC296" s="22"/>
      <c r="ED296" s="22"/>
      <c r="EE296" s="22"/>
      <c r="EF296" s="22"/>
      <c r="EG296" s="22"/>
      <c r="EH296" s="22"/>
      <c r="EI296" s="22"/>
      <c r="EJ296" s="22"/>
      <c r="EK296" s="22"/>
      <c r="EL296" s="22"/>
      <c r="EM296" s="22"/>
      <c r="EN296" s="22"/>
      <c r="EO296" s="22"/>
      <c r="EP296" s="22"/>
      <c r="EQ296" s="22"/>
      <c r="ER296" s="22"/>
      <c r="ES296" s="22"/>
      <c r="ET296" s="22"/>
      <c r="EU296" s="22"/>
      <c r="EV296" s="22"/>
      <c r="EW296" s="22"/>
      <c r="EX296" s="22"/>
      <c r="EY296" s="22"/>
      <c r="EZ296" s="22"/>
      <c r="FA296" s="22"/>
      <c r="FB296" s="22"/>
      <c r="FC296" s="22"/>
      <c r="FD296" s="22"/>
      <c r="FE296" s="22"/>
      <c r="FF296" s="22"/>
      <c r="FG296" s="22"/>
      <c r="FH296" s="22"/>
      <c r="FI296" s="22"/>
      <c r="FJ296" s="22"/>
      <c r="FK296" s="22"/>
      <c r="FL296" s="22"/>
      <c r="FM296" s="22"/>
      <c r="FN296" s="22"/>
      <c r="FO296" s="22"/>
      <c r="FP296" s="22"/>
      <c r="FQ296" s="22"/>
      <c r="FR296" s="22"/>
      <c r="FS296" s="22"/>
      <c r="FT296" s="22"/>
      <c r="FU296" s="22"/>
      <c r="FV296" s="22"/>
      <c r="FW296" s="22"/>
      <c r="FX296" s="22"/>
    </row>
    <row r="297" spans="1:180" ht="60" x14ac:dyDescent="0.25">
      <c r="A297" s="28">
        <v>0</v>
      </c>
      <c r="B297" s="28">
        <v>0</v>
      </c>
      <c r="C297" s="28">
        <v>0</v>
      </c>
      <c r="D297" s="28">
        <v>0</v>
      </c>
      <c r="E297" s="35">
        <v>0</v>
      </c>
      <c r="F297" s="29">
        <v>0</v>
      </c>
      <c r="G297" s="28">
        <v>0</v>
      </c>
      <c r="H297" s="30">
        <v>0</v>
      </c>
      <c r="I297" s="40"/>
      <c r="J297" s="40"/>
      <c r="K297" s="40"/>
      <c r="L297" s="40"/>
      <c r="M297" s="40"/>
      <c r="N297" s="30">
        <f t="shared" si="5"/>
        <v>0</v>
      </c>
      <c r="O297" s="32">
        <f t="shared" si="5"/>
        <v>0</v>
      </c>
      <c r="P297" s="32">
        <f t="shared" si="5"/>
        <v>0</v>
      </c>
      <c r="Q297" s="32"/>
      <c r="R297" s="32"/>
      <c r="S297" s="32">
        <f t="shared" si="6"/>
        <v>0</v>
      </c>
      <c r="T297" s="33" t="s">
        <v>1017</v>
      </c>
      <c r="U297" s="33" t="s">
        <v>525</v>
      </c>
      <c r="V297" s="104">
        <v>2</v>
      </c>
      <c r="W297" s="37"/>
      <c r="X297" s="37"/>
      <c r="Y297" s="37"/>
      <c r="Z297" s="37"/>
      <c r="AA297" s="28">
        <v>60</v>
      </c>
      <c r="AB297" s="37">
        <v>30</v>
      </c>
      <c r="AC297" s="37"/>
      <c r="AD297" s="37" t="s">
        <v>1018</v>
      </c>
      <c r="AE297" s="37">
        <v>0</v>
      </c>
      <c r="AF297" s="37">
        <v>0</v>
      </c>
      <c r="AG297" s="37">
        <v>0</v>
      </c>
      <c r="AH297" s="37">
        <v>0</v>
      </c>
      <c r="AI297" s="37" t="s">
        <v>192</v>
      </c>
      <c r="AJ297" s="37">
        <v>0</v>
      </c>
      <c r="AK297" s="37">
        <v>0</v>
      </c>
      <c r="AL297" s="37" t="s">
        <v>192</v>
      </c>
      <c r="AM297" s="37">
        <v>0</v>
      </c>
      <c r="AN297" s="37">
        <v>0</v>
      </c>
      <c r="AO297" s="37">
        <v>0</v>
      </c>
      <c r="AP297" s="37">
        <v>0</v>
      </c>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c r="CV297" s="22"/>
      <c r="CW297" s="22"/>
      <c r="CX297" s="22"/>
      <c r="CY297" s="22"/>
      <c r="CZ297" s="22"/>
      <c r="DA297" s="22"/>
      <c r="DB297" s="22"/>
      <c r="DC297" s="22"/>
      <c r="DD297" s="22"/>
      <c r="DE297" s="22"/>
      <c r="DF297" s="22"/>
      <c r="DG297" s="22"/>
      <c r="DH297" s="22"/>
      <c r="DI297" s="22"/>
      <c r="DJ297" s="22"/>
      <c r="DK297" s="22"/>
      <c r="DL297" s="22"/>
      <c r="DM297" s="22"/>
      <c r="DN297" s="22"/>
      <c r="DO297" s="22"/>
      <c r="DP297" s="22"/>
      <c r="DQ297" s="22"/>
      <c r="DR297" s="22"/>
      <c r="DS297" s="22"/>
      <c r="DT297" s="22"/>
      <c r="DU297" s="22"/>
      <c r="DV297" s="22"/>
      <c r="DW297" s="22"/>
      <c r="DX297" s="22"/>
      <c r="DY297" s="22"/>
      <c r="DZ297" s="22"/>
      <c r="EA297" s="22"/>
      <c r="EB297" s="22"/>
      <c r="EC297" s="22"/>
      <c r="ED297" s="22"/>
      <c r="EE297" s="22"/>
      <c r="EF297" s="22"/>
      <c r="EG297" s="22"/>
      <c r="EH297" s="22"/>
      <c r="EI297" s="22"/>
      <c r="EJ297" s="22"/>
      <c r="EK297" s="22"/>
      <c r="EL297" s="22"/>
      <c r="EM297" s="22"/>
      <c r="EN297" s="22"/>
      <c r="EO297" s="22"/>
      <c r="EP297" s="22"/>
      <c r="EQ297" s="22"/>
      <c r="ER297" s="22"/>
      <c r="ES297" s="22"/>
      <c r="ET297" s="22"/>
      <c r="EU297" s="22"/>
      <c r="EV297" s="22"/>
      <c r="EW297" s="22"/>
      <c r="EX297" s="22"/>
      <c r="EY297" s="22"/>
      <c r="EZ297" s="22"/>
      <c r="FA297" s="22"/>
      <c r="FB297" s="22"/>
      <c r="FC297" s="22"/>
      <c r="FD297" s="22"/>
      <c r="FE297" s="22"/>
      <c r="FF297" s="22"/>
      <c r="FG297" s="22"/>
      <c r="FH297" s="22"/>
      <c r="FI297" s="22"/>
      <c r="FJ297" s="22"/>
      <c r="FK297" s="22"/>
      <c r="FL297" s="22"/>
      <c r="FM297" s="22"/>
      <c r="FN297" s="22"/>
      <c r="FO297" s="22"/>
      <c r="FP297" s="22"/>
      <c r="FQ297" s="22"/>
      <c r="FR297" s="22"/>
      <c r="FS297" s="22"/>
      <c r="FT297" s="22"/>
      <c r="FU297" s="22"/>
      <c r="FV297" s="22"/>
      <c r="FW297" s="22"/>
      <c r="FX297" s="22"/>
    </row>
    <row r="298" spans="1:180" ht="60" x14ac:dyDescent="0.25">
      <c r="A298" s="28">
        <v>0</v>
      </c>
      <c r="B298" s="28">
        <v>0</v>
      </c>
      <c r="C298" s="28">
        <v>0</v>
      </c>
      <c r="D298" s="28">
        <v>0</v>
      </c>
      <c r="E298" s="35">
        <v>0</v>
      </c>
      <c r="F298" s="29">
        <v>0</v>
      </c>
      <c r="G298" s="28">
        <v>0</v>
      </c>
      <c r="H298" s="30">
        <v>0</v>
      </c>
      <c r="I298" s="40"/>
      <c r="J298" s="40"/>
      <c r="K298" s="40"/>
      <c r="L298" s="40"/>
      <c r="M298" s="40"/>
      <c r="N298" s="30">
        <f t="shared" si="5"/>
        <v>0</v>
      </c>
      <c r="O298" s="32">
        <f t="shared" si="5"/>
        <v>0</v>
      </c>
      <c r="P298" s="32">
        <f t="shared" si="5"/>
        <v>0</v>
      </c>
      <c r="Q298" s="32"/>
      <c r="R298" s="32"/>
      <c r="S298" s="32">
        <f t="shared" si="6"/>
        <v>0</v>
      </c>
      <c r="T298" s="33" t="s">
        <v>1019</v>
      </c>
      <c r="U298" s="33" t="s">
        <v>1020</v>
      </c>
      <c r="V298" s="104">
        <v>125</v>
      </c>
      <c r="W298" s="37"/>
      <c r="X298" s="37"/>
      <c r="Y298" s="37">
        <v>18</v>
      </c>
      <c r="Z298" s="37"/>
      <c r="AA298" s="28">
        <v>365</v>
      </c>
      <c r="AB298" s="37">
        <v>180</v>
      </c>
      <c r="AC298" s="37"/>
      <c r="AD298" s="37" t="s">
        <v>1021</v>
      </c>
      <c r="AE298" s="37" t="s">
        <v>192</v>
      </c>
      <c r="AF298" s="37" t="s">
        <v>192</v>
      </c>
      <c r="AG298" s="37" t="s">
        <v>192</v>
      </c>
      <c r="AH298" s="37" t="s">
        <v>192</v>
      </c>
      <c r="AI298" s="37" t="s">
        <v>192</v>
      </c>
      <c r="AJ298" s="37" t="s">
        <v>192</v>
      </c>
      <c r="AK298" s="37" t="s">
        <v>192</v>
      </c>
      <c r="AL298" s="37" t="s">
        <v>192</v>
      </c>
      <c r="AM298" s="37" t="s">
        <v>192</v>
      </c>
      <c r="AN298" s="37" t="s">
        <v>192</v>
      </c>
      <c r="AO298" s="37" t="s">
        <v>192</v>
      </c>
      <c r="AP298" s="37" t="s">
        <v>192</v>
      </c>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22"/>
      <c r="FC298" s="22"/>
      <c r="FD298" s="22"/>
      <c r="FE298" s="22"/>
      <c r="FF298" s="22"/>
      <c r="FG298" s="22"/>
      <c r="FH298" s="22"/>
      <c r="FI298" s="22"/>
      <c r="FJ298" s="22"/>
      <c r="FK298" s="22"/>
      <c r="FL298" s="22"/>
      <c r="FM298" s="22"/>
      <c r="FN298" s="22"/>
      <c r="FO298" s="22"/>
      <c r="FP298" s="22"/>
      <c r="FQ298" s="22"/>
      <c r="FR298" s="22"/>
      <c r="FS298" s="22"/>
      <c r="FT298" s="22"/>
      <c r="FU298" s="22"/>
      <c r="FV298" s="22"/>
      <c r="FW298" s="22"/>
      <c r="FX298" s="22"/>
    </row>
    <row r="299" spans="1:180" s="22" customFormat="1" ht="60" x14ac:dyDescent="0.25">
      <c r="A299" s="35"/>
      <c r="B299" s="35"/>
      <c r="C299" s="35"/>
      <c r="D299" s="35"/>
      <c r="E299" s="35"/>
      <c r="F299" s="105"/>
      <c r="G299" s="35"/>
      <c r="H299" s="32"/>
      <c r="I299" s="39"/>
      <c r="J299" s="39"/>
      <c r="K299" s="39"/>
      <c r="L299" s="39"/>
      <c r="M299" s="39"/>
      <c r="N299" s="32"/>
      <c r="O299" s="32"/>
      <c r="P299" s="32"/>
      <c r="Q299" s="32"/>
      <c r="R299" s="32"/>
      <c r="S299" s="32"/>
      <c r="T299" s="33" t="s">
        <v>1022</v>
      </c>
      <c r="U299" s="36" t="s">
        <v>525</v>
      </c>
      <c r="V299" s="104">
        <v>1</v>
      </c>
      <c r="W299" s="36"/>
      <c r="X299" s="36"/>
      <c r="Y299" s="36">
        <v>1</v>
      </c>
      <c r="Z299" s="36"/>
      <c r="AA299" s="36">
        <v>365</v>
      </c>
      <c r="AB299" s="36">
        <v>180</v>
      </c>
      <c r="AC299" s="36"/>
      <c r="AD299" s="36" t="s">
        <v>1023</v>
      </c>
      <c r="AE299" s="36"/>
      <c r="AF299" s="36"/>
      <c r="AG299" s="36"/>
      <c r="AH299" s="36"/>
      <c r="AI299" s="36"/>
      <c r="AJ299" s="36"/>
      <c r="AK299" s="36"/>
      <c r="AL299" s="36"/>
      <c r="AM299" s="36"/>
      <c r="AN299" s="36"/>
      <c r="AO299" s="36"/>
      <c r="AP299" s="36"/>
    </row>
    <row r="300" spans="1:180" ht="72" x14ac:dyDescent="0.25">
      <c r="A300" s="35" t="s">
        <v>483</v>
      </c>
      <c r="B300" s="35" t="s">
        <v>550</v>
      </c>
      <c r="C300" s="35" t="s">
        <v>551</v>
      </c>
      <c r="D300" s="35">
        <v>241120600</v>
      </c>
      <c r="E300" s="35">
        <v>14047090</v>
      </c>
      <c r="F300" s="105" t="s">
        <v>1013</v>
      </c>
      <c r="G300" s="35" t="s">
        <v>1024</v>
      </c>
      <c r="H300" s="32">
        <v>530368000</v>
      </c>
      <c r="I300" s="39">
        <v>1007204000</v>
      </c>
      <c r="J300" s="39"/>
      <c r="K300" s="39"/>
      <c r="L300" s="39"/>
      <c r="M300" s="39"/>
      <c r="N300" s="32">
        <f t="shared" si="5"/>
        <v>530368000</v>
      </c>
      <c r="O300" s="32">
        <f t="shared" si="5"/>
        <v>1007204000</v>
      </c>
      <c r="P300" s="32">
        <f t="shared" si="5"/>
        <v>0</v>
      </c>
      <c r="Q300" s="32">
        <v>301910777</v>
      </c>
      <c r="R300" s="32"/>
      <c r="S300" s="32">
        <f>Q300+R300</f>
        <v>301910777</v>
      </c>
      <c r="T300" s="33" t="s">
        <v>755</v>
      </c>
      <c r="U300" s="33" t="s">
        <v>525</v>
      </c>
      <c r="V300" s="104">
        <v>9</v>
      </c>
      <c r="W300" s="36"/>
      <c r="X300" s="36"/>
      <c r="Y300" s="36">
        <v>10</v>
      </c>
      <c r="Z300" s="36"/>
      <c r="AA300" s="35">
        <v>365</v>
      </c>
      <c r="AB300" s="36">
        <v>180</v>
      </c>
      <c r="AC300" s="36"/>
      <c r="AD300" s="36"/>
      <c r="AE300" s="36" t="s">
        <v>192</v>
      </c>
      <c r="AF300" s="36" t="s">
        <v>192</v>
      </c>
      <c r="AG300" s="36" t="s">
        <v>192</v>
      </c>
      <c r="AH300" s="36" t="s">
        <v>192</v>
      </c>
      <c r="AI300" s="36" t="s">
        <v>192</v>
      </c>
      <c r="AJ300" s="36" t="s">
        <v>192</v>
      </c>
      <c r="AK300" s="36" t="s">
        <v>192</v>
      </c>
      <c r="AL300" s="36" t="s">
        <v>192</v>
      </c>
      <c r="AM300" s="36" t="s">
        <v>192</v>
      </c>
      <c r="AN300" s="36" t="s">
        <v>192</v>
      </c>
      <c r="AO300" s="36" t="s">
        <v>192</v>
      </c>
      <c r="AP300" s="36" t="s">
        <v>192</v>
      </c>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row>
    <row r="301" spans="1:180" ht="60" x14ac:dyDescent="0.25">
      <c r="A301" s="28" t="s">
        <v>483</v>
      </c>
      <c r="B301" s="28" t="s">
        <v>550</v>
      </c>
      <c r="C301" s="28" t="s">
        <v>551</v>
      </c>
      <c r="D301" s="35">
        <v>241120600</v>
      </c>
      <c r="E301" s="35">
        <v>12266001</v>
      </c>
      <c r="F301" s="29" t="s">
        <v>1025</v>
      </c>
      <c r="G301" s="28" t="s">
        <v>1026</v>
      </c>
      <c r="H301" s="30">
        <v>400000000</v>
      </c>
      <c r="I301" s="40">
        <v>1028022000</v>
      </c>
      <c r="J301" s="40"/>
      <c r="K301" s="40"/>
      <c r="L301" s="40"/>
      <c r="M301" s="40"/>
      <c r="N301" s="30">
        <f t="shared" si="5"/>
        <v>400000000</v>
      </c>
      <c r="O301" s="32"/>
      <c r="P301" s="32"/>
      <c r="Q301" s="32"/>
      <c r="R301" s="32"/>
      <c r="S301" s="32">
        <v>416950150</v>
      </c>
      <c r="T301" s="33" t="s">
        <v>1027</v>
      </c>
      <c r="U301" s="33" t="s">
        <v>152</v>
      </c>
      <c r="V301" s="104">
        <v>125</v>
      </c>
      <c r="W301" s="37"/>
      <c r="X301" s="37"/>
      <c r="Y301" s="37">
        <v>9</v>
      </c>
      <c r="Z301" s="37"/>
      <c r="AA301" s="28">
        <v>365</v>
      </c>
      <c r="AB301" s="37">
        <v>182</v>
      </c>
      <c r="AC301" s="37"/>
      <c r="AD301" s="37"/>
      <c r="AE301" s="37" t="s">
        <v>192</v>
      </c>
      <c r="AF301" s="37" t="s">
        <v>192</v>
      </c>
      <c r="AG301" s="37" t="s">
        <v>192</v>
      </c>
      <c r="AH301" s="37" t="s">
        <v>192</v>
      </c>
      <c r="AI301" s="37" t="s">
        <v>192</v>
      </c>
      <c r="AJ301" s="37" t="s">
        <v>192</v>
      </c>
      <c r="AK301" s="37" t="s">
        <v>192</v>
      </c>
      <c r="AL301" s="37" t="s">
        <v>192</v>
      </c>
      <c r="AM301" s="37" t="s">
        <v>192</v>
      </c>
      <c r="AN301" s="37" t="s">
        <v>192</v>
      </c>
      <c r="AO301" s="37" t="s">
        <v>192</v>
      </c>
      <c r="AP301" s="37" t="s">
        <v>192</v>
      </c>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row>
    <row r="302" spans="1:180" ht="72" x14ac:dyDescent="0.25">
      <c r="A302" s="28"/>
      <c r="B302" s="28"/>
      <c r="C302" s="28"/>
      <c r="D302" s="35"/>
      <c r="E302" s="35"/>
      <c r="F302" s="29"/>
      <c r="G302" s="28"/>
      <c r="H302" s="30"/>
      <c r="I302" s="40"/>
      <c r="J302" s="40"/>
      <c r="K302" s="40"/>
      <c r="L302" s="40"/>
      <c r="M302" s="40"/>
      <c r="N302" s="30"/>
      <c r="O302" s="32"/>
      <c r="P302" s="32"/>
      <c r="Q302" s="32"/>
      <c r="R302" s="32"/>
      <c r="S302" s="32"/>
      <c r="T302" s="33" t="s">
        <v>1028</v>
      </c>
      <c r="U302" s="33" t="s">
        <v>152</v>
      </c>
      <c r="V302" s="104">
        <v>125</v>
      </c>
      <c r="W302" s="37"/>
      <c r="X302" s="37"/>
      <c r="Y302" s="37">
        <v>20</v>
      </c>
      <c r="Z302" s="37"/>
      <c r="AA302" s="28">
        <v>365</v>
      </c>
      <c r="AB302" s="37">
        <v>182</v>
      </c>
      <c r="AC302" s="37"/>
      <c r="AD302" s="37"/>
      <c r="AE302" s="37"/>
      <c r="AF302" s="37"/>
      <c r="AG302" s="37"/>
      <c r="AH302" s="37"/>
      <c r="AI302" s="37"/>
      <c r="AJ302" s="37"/>
      <c r="AK302" s="37"/>
      <c r="AL302" s="37"/>
      <c r="AM302" s="37"/>
      <c r="AN302" s="37"/>
      <c r="AO302" s="37"/>
      <c r="AP302" s="37"/>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row>
    <row r="303" spans="1:180" ht="60" x14ac:dyDescent="0.25">
      <c r="A303" s="28" t="s">
        <v>483</v>
      </c>
      <c r="B303" s="28" t="s">
        <v>550</v>
      </c>
      <c r="C303" s="28" t="s">
        <v>551</v>
      </c>
      <c r="D303" s="35">
        <v>241120900</v>
      </c>
      <c r="E303" s="35">
        <v>12266090</v>
      </c>
      <c r="F303" s="29" t="s">
        <v>1025</v>
      </c>
      <c r="G303" s="28" t="s">
        <v>1026</v>
      </c>
      <c r="H303" s="30">
        <v>223477000</v>
      </c>
      <c r="I303" s="40">
        <v>243429317</v>
      </c>
      <c r="J303" s="40"/>
      <c r="K303" s="40"/>
      <c r="L303" s="40"/>
      <c r="M303" s="40"/>
      <c r="N303" s="30">
        <f t="shared" si="5"/>
        <v>223477000</v>
      </c>
      <c r="O303" s="32"/>
      <c r="P303" s="32"/>
      <c r="Q303" s="32">
        <v>79299294</v>
      </c>
      <c r="R303" s="32"/>
      <c r="S303" s="32">
        <v>416950150</v>
      </c>
      <c r="T303" s="33" t="s">
        <v>954</v>
      </c>
      <c r="U303" s="104" t="s">
        <v>209</v>
      </c>
      <c r="V303" s="104">
        <v>3</v>
      </c>
      <c r="W303" s="37"/>
      <c r="X303" s="37"/>
      <c r="Y303" s="37">
        <v>2</v>
      </c>
      <c r="Z303" s="37"/>
      <c r="AA303" s="28">
        <v>365</v>
      </c>
      <c r="AB303" s="37">
        <v>182</v>
      </c>
      <c r="AC303" s="37"/>
      <c r="AD303" s="37"/>
      <c r="AE303" s="37" t="s">
        <v>192</v>
      </c>
      <c r="AF303" s="37" t="s">
        <v>192</v>
      </c>
      <c r="AG303" s="37" t="s">
        <v>192</v>
      </c>
      <c r="AH303" s="37" t="s">
        <v>192</v>
      </c>
      <c r="AI303" s="37" t="s">
        <v>192</v>
      </c>
      <c r="AJ303" s="37" t="s">
        <v>192</v>
      </c>
      <c r="AK303" s="37" t="s">
        <v>192</v>
      </c>
      <c r="AL303" s="37" t="s">
        <v>192</v>
      </c>
      <c r="AM303" s="37" t="s">
        <v>192</v>
      </c>
      <c r="AN303" s="37" t="s">
        <v>192</v>
      </c>
      <c r="AO303" s="37" t="s">
        <v>192</v>
      </c>
      <c r="AP303" s="37" t="s">
        <v>192</v>
      </c>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row>
    <row r="304" spans="1:180" ht="60" x14ac:dyDescent="0.25">
      <c r="A304" s="28" t="s">
        <v>483</v>
      </c>
      <c r="B304" s="28" t="s">
        <v>550</v>
      </c>
      <c r="C304" s="28" t="s">
        <v>551</v>
      </c>
      <c r="D304" s="35">
        <v>241120900</v>
      </c>
      <c r="E304" s="35">
        <v>14047001</v>
      </c>
      <c r="F304" s="28" t="s">
        <v>1029</v>
      </c>
      <c r="G304" s="28" t="s">
        <v>1030</v>
      </c>
      <c r="H304" s="40">
        <v>900000000</v>
      </c>
      <c r="I304" s="40">
        <v>270000000</v>
      </c>
      <c r="J304" s="40"/>
      <c r="K304" s="40"/>
      <c r="L304" s="40"/>
      <c r="M304" s="40"/>
      <c r="N304" s="40"/>
      <c r="O304" s="40"/>
      <c r="P304" s="40"/>
      <c r="Q304" s="40">
        <v>0</v>
      </c>
      <c r="R304" s="40"/>
      <c r="S304" s="40"/>
      <c r="T304" s="40" t="s">
        <v>1031</v>
      </c>
      <c r="U304" s="40" t="s">
        <v>152</v>
      </c>
      <c r="V304" s="40">
        <v>230</v>
      </c>
      <c r="W304" s="40"/>
      <c r="X304" s="40"/>
      <c r="Y304" s="40">
        <v>5</v>
      </c>
      <c r="Z304" s="40"/>
      <c r="AA304" s="40">
        <v>365</v>
      </c>
      <c r="AB304" s="40">
        <v>182</v>
      </c>
      <c r="AC304" s="40"/>
      <c r="AD304" s="40"/>
      <c r="AE304" s="40" t="s">
        <v>192</v>
      </c>
      <c r="AF304" s="40" t="s">
        <v>192</v>
      </c>
      <c r="AG304" s="40" t="s">
        <v>192</v>
      </c>
      <c r="AH304" s="40" t="s">
        <v>192</v>
      </c>
      <c r="AI304" s="40" t="s">
        <v>192</v>
      </c>
      <c r="AJ304" s="40" t="s">
        <v>192</v>
      </c>
      <c r="AK304" s="40" t="s">
        <v>192</v>
      </c>
      <c r="AL304" s="40" t="s">
        <v>192</v>
      </c>
      <c r="AM304" s="40" t="s">
        <v>192</v>
      </c>
      <c r="AN304" s="40" t="s">
        <v>192</v>
      </c>
      <c r="AO304" s="40" t="s">
        <v>192</v>
      </c>
      <c r="AP304" s="40" t="s">
        <v>192</v>
      </c>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row>
    <row r="305" spans="1:180" ht="45" x14ac:dyDescent="0.25">
      <c r="A305" s="28"/>
      <c r="B305" s="28"/>
      <c r="C305" s="28"/>
      <c r="D305" s="35"/>
      <c r="E305" s="105"/>
      <c r="F305" s="168"/>
      <c r="G305" s="257"/>
      <c r="H305" s="40"/>
      <c r="I305" s="40"/>
      <c r="J305" s="40"/>
      <c r="K305" s="40"/>
      <c r="L305" s="40"/>
      <c r="M305" s="40"/>
      <c r="N305" s="40"/>
      <c r="O305" s="40"/>
      <c r="P305" s="40"/>
      <c r="Q305" s="40"/>
      <c r="R305" s="40"/>
      <c r="S305" s="40"/>
      <c r="T305" s="40" t="s">
        <v>1032</v>
      </c>
      <c r="U305" s="40" t="s">
        <v>152</v>
      </c>
      <c r="V305" s="40">
        <v>115</v>
      </c>
      <c r="W305" s="40"/>
      <c r="X305" s="40"/>
      <c r="Y305" s="40">
        <v>0</v>
      </c>
      <c r="Z305" s="40"/>
      <c r="AA305" s="40">
        <v>365</v>
      </c>
      <c r="AB305" s="40">
        <v>182</v>
      </c>
      <c r="AC305" s="40"/>
      <c r="AD305" s="40"/>
      <c r="AE305" s="40"/>
      <c r="AF305" s="40"/>
      <c r="AG305" s="40"/>
      <c r="AH305" s="40"/>
      <c r="AI305" s="40"/>
      <c r="AJ305" s="40"/>
      <c r="AK305" s="40"/>
      <c r="AL305" s="40"/>
      <c r="AM305" s="40"/>
      <c r="AN305" s="40"/>
      <c r="AO305" s="40"/>
      <c r="AP305" s="40"/>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row>
    <row r="306" spans="1:180" ht="30" x14ac:dyDescent="0.25">
      <c r="A306" s="28"/>
      <c r="B306" s="28"/>
      <c r="C306" s="28"/>
      <c r="D306" s="35"/>
      <c r="E306" s="105"/>
      <c r="F306" s="28"/>
      <c r="G306" s="257"/>
      <c r="H306" s="40"/>
      <c r="I306" s="40"/>
      <c r="J306" s="40"/>
      <c r="K306" s="40"/>
      <c r="L306" s="40"/>
      <c r="M306" s="40"/>
      <c r="N306" s="40"/>
      <c r="O306" s="40"/>
      <c r="P306" s="40"/>
      <c r="Q306" s="40"/>
      <c r="R306" s="40"/>
      <c r="S306" s="40"/>
      <c r="T306" s="40" t="s">
        <v>1033</v>
      </c>
      <c r="U306" s="40" t="s">
        <v>152</v>
      </c>
      <c r="V306" s="40">
        <v>690</v>
      </c>
      <c r="W306" s="40"/>
      <c r="X306" s="40"/>
      <c r="Y306" s="40">
        <v>35</v>
      </c>
      <c r="Z306" s="40"/>
      <c r="AA306" s="40">
        <v>365</v>
      </c>
      <c r="AB306" s="40">
        <v>182</v>
      </c>
      <c r="AC306" s="40"/>
      <c r="AD306" s="40"/>
      <c r="AE306" s="40"/>
      <c r="AF306" s="40"/>
      <c r="AG306" s="40"/>
      <c r="AH306" s="40"/>
      <c r="AI306" s="40"/>
      <c r="AJ306" s="40"/>
      <c r="AK306" s="40"/>
      <c r="AL306" s="40"/>
      <c r="AM306" s="40"/>
      <c r="AN306" s="40"/>
      <c r="AO306" s="40"/>
      <c r="AP306" s="40"/>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row>
    <row r="307" spans="1:180" ht="45" x14ac:dyDescent="0.25">
      <c r="A307" s="28"/>
      <c r="B307" s="28"/>
      <c r="C307" s="28"/>
      <c r="D307" s="35"/>
      <c r="E307" s="105"/>
      <c r="F307" s="168"/>
      <c r="G307" s="257"/>
      <c r="H307" s="40"/>
      <c r="I307" s="40"/>
      <c r="J307" s="40"/>
      <c r="K307" s="40"/>
      <c r="L307" s="40"/>
      <c r="M307" s="40"/>
      <c r="N307" s="40"/>
      <c r="O307" s="40"/>
      <c r="P307" s="40"/>
      <c r="Q307" s="40"/>
      <c r="R307" s="40"/>
      <c r="S307" s="40"/>
      <c r="T307" s="40" t="s">
        <v>1034</v>
      </c>
      <c r="U307" s="40" t="s">
        <v>152</v>
      </c>
      <c r="V307" s="40">
        <v>690</v>
      </c>
      <c r="W307" s="40"/>
      <c r="X307" s="40"/>
      <c r="Y307" s="40">
        <v>17</v>
      </c>
      <c r="Z307" s="40"/>
      <c r="AA307" s="40">
        <v>365</v>
      </c>
      <c r="AB307" s="40">
        <v>182</v>
      </c>
      <c r="AC307" s="40"/>
      <c r="AD307" s="40"/>
      <c r="AE307" s="40"/>
      <c r="AF307" s="40"/>
      <c r="AG307" s="40"/>
      <c r="AH307" s="40"/>
      <c r="AI307" s="40"/>
      <c r="AJ307" s="40"/>
      <c r="AK307" s="40"/>
      <c r="AL307" s="40"/>
      <c r="AM307" s="40"/>
      <c r="AN307" s="40"/>
      <c r="AO307" s="40"/>
      <c r="AP307" s="40"/>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row>
    <row r="308" spans="1:180" ht="60" x14ac:dyDescent="0.25">
      <c r="A308" s="28" t="s">
        <v>483</v>
      </c>
      <c r="B308" s="28" t="s">
        <v>550</v>
      </c>
      <c r="C308" s="28" t="s">
        <v>551</v>
      </c>
      <c r="D308" s="35">
        <v>241120900</v>
      </c>
      <c r="E308" s="35">
        <v>14047090</v>
      </c>
      <c r="F308" s="29" t="s">
        <v>1029</v>
      </c>
      <c r="G308" s="28" t="s">
        <v>1030</v>
      </c>
      <c r="H308" s="40">
        <v>68963000</v>
      </c>
      <c r="I308" s="40">
        <v>827400000</v>
      </c>
      <c r="J308" s="40"/>
      <c r="K308" s="40"/>
      <c r="L308" s="40"/>
      <c r="M308" s="40"/>
      <c r="N308" s="40"/>
      <c r="O308" s="40"/>
      <c r="P308" s="40"/>
      <c r="Q308" s="40">
        <v>115341374</v>
      </c>
      <c r="R308" s="40"/>
      <c r="S308" s="32">
        <f t="shared" ref="S308:S309" si="7">Q308+R308</f>
        <v>115341374</v>
      </c>
      <c r="T308" s="40" t="s">
        <v>954</v>
      </c>
      <c r="U308" s="40" t="s">
        <v>209</v>
      </c>
      <c r="V308" s="40">
        <v>3</v>
      </c>
      <c r="W308" s="40"/>
      <c r="X308" s="40"/>
      <c r="Y308" s="40">
        <v>2</v>
      </c>
      <c r="Z308" s="40"/>
      <c r="AA308" s="40">
        <v>365</v>
      </c>
      <c r="AB308" s="40">
        <v>182</v>
      </c>
      <c r="AC308" s="40"/>
      <c r="AD308" s="40"/>
      <c r="AE308" s="40"/>
      <c r="AF308" s="40" t="s">
        <v>192</v>
      </c>
      <c r="AG308" s="40" t="s">
        <v>192</v>
      </c>
      <c r="AH308" s="40" t="s">
        <v>192</v>
      </c>
      <c r="AI308" s="40" t="s">
        <v>192</v>
      </c>
      <c r="AJ308" s="40" t="s">
        <v>192</v>
      </c>
      <c r="AK308" s="40" t="s">
        <v>192</v>
      </c>
      <c r="AL308" s="40" t="s">
        <v>192</v>
      </c>
      <c r="AM308" s="40" t="s">
        <v>192</v>
      </c>
      <c r="AN308" s="40" t="s">
        <v>192</v>
      </c>
      <c r="AO308" s="40" t="s">
        <v>192</v>
      </c>
      <c r="AP308" s="40" t="s">
        <v>192</v>
      </c>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row>
    <row r="309" spans="1:180" s="22" customFormat="1" ht="60" x14ac:dyDescent="0.25">
      <c r="A309" s="35" t="s">
        <v>483</v>
      </c>
      <c r="B309" s="35" t="s">
        <v>550</v>
      </c>
      <c r="C309" s="35" t="s">
        <v>551</v>
      </c>
      <c r="D309" s="35">
        <v>241130900</v>
      </c>
      <c r="E309" s="105" t="s">
        <v>1035</v>
      </c>
      <c r="F309" s="111">
        <v>2012050000123</v>
      </c>
      <c r="G309" s="35" t="s">
        <v>1036</v>
      </c>
      <c r="H309" s="39">
        <v>84000000</v>
      </c>
      <c r="I309" s="39">
        <v>776811282</v>
      </c>
      <c r="J309" s="39"/>
      <c r="K309" s="39"/>
      <c r="L309" s="39"/>
      <c r="M309" s="39"/>
      <c r="N309" s="39"/>
      <c r="O309" s="39"/>
      <c r="P309" s="39"/>
      <c r="Q309" s="39"/>
      <c r="R309" s="39"/>
      <c r="S309" s="32">
        <f t="shared" si="7"/>
        <v>0</v>
      </c>
      <c r="T309" s="258" t="s">
        <v>1037</v>
      </c>
      <c r="U309" s="39" t="s">
        <v>209</v>
      </c>
      <c r="V309" s="39">
        <v>1</v>
      </c>
      <c r="W309" s="39"/>
      <c r="X309" s="39"/>
      <c r="Y309" s="39"/>
      <c r="Z309" s="39"/>
      <c r="AA309" s="39">
        <v>365</v>
      </c>
      <c r="AB309" s="39">
        <v>182</v>
      </c>
      <c r="AC309" s="39"/>
      <c r="AD309" s="39"/>
      <c r="AE309" s="39"/>
      <c r="AF309" s="39" t="s">
        <v>192</v>
      </c>
      <c r="AG309" s="39" t="s">
        <v>192</v>
      </c>
      <c r="AH309" s="39" t="s">
        <v>192</v>
      </c>
      <c r="AI309" s="39" t="s">
        <v>192</v>
      </c>
      <c r="AJ309" s="39" t="s">
        <v>192</v>
      </c>
      <c r="AK309" s="39" t="s">
        <v>192</v>
      </c>
      <c r="AL309" s="39" t="s">
        <v>192</v>
      </c>
      <c r="AM309" s="39" t="s">
        <v>192</v>
      </c>
      <c r="AN309" s="39" t="s">
        <v>192</v>
      </c>
      <c r="AO309" s="39" t="s">
        <v>192</v>
      </c>
      <c r="AP309" s="39" t="s">
        <v>192</v>
      </c>
    </row>
    <row r="310" spans="1:180" ht="78.75" x14ac:dyDescent="0.25">
      <c r="A310" s="35"/>
      <c r="B310" s="35"/>
      <c r="C310" s="35"/>
      <c r="D310" s="35"/>
      <c r="E310" s="105"/>
      <c r="F310" s="111"/>
      <c r="G310" s="259"/>
      <c r="H310" s="39"/>
      <c r="I310" s="39"/>
      <c r="J310" s="39"/>
      <c r="K310" s="39"/>
      <c r="L310" s="39"/>
      <c r="M310" s="39"/>
      <c r="N310" s="32">
        <f t="shared" ref="N310:O326" si="8">H310+K310</f>
        <v>0</v>
      </c>
      <c r="O310" s="32">
        <f t="shared" si="8"/>
        <v>0</v>
      </c>
      <c r="P310" s="39"/>
      <c r="Q310" s="39"/>
      <c r="R310" s="39"/>
      <c r="S310" s="32"/>
      <c r="T310" s="258" t="s">
        <v>697</v>
      </c>
      <c r="U310" s="260" t="s">
        <v>209</v>
      </c>
      <c r="V310" s="261">
        <v>10788</v>
      </c>
      <c r="W310" s="39"/>
      <c r="X310" s="39"/>
      <c r="Y310" s="262">
        <v>2410</v>
      </c>
      <c r="Z310" s="39"/>
      <c r="AA310" s="35">
        <v>365</v>
      </c>
      <c r="AB310" s="36">
        <v>180</v>
      </c>
      <c r="AC310" s="39"/>
      <c r="AD310" s="39"/>
      <c r="AE310" s="36" t="s">
        <v>192</v>
      </c>
      <c r="AF310" s="36" t="s">
        <v>192</v>
      </c>
      <c r="AG310" s="36" t="s">
        <v>192</v>
      </c>
      <c r="AH310" s="36" t="s">
        <v>192</v>
      </c>
      <c r="AI310" s="36" t="s">
        <v>192</v>
      </c>
      <c r="AJ310" s="36" t="s">
        <v>192</v>
      </c>
      <c r="AK310" s="36" t="s">
        <v>192</v>
      </c>
      <c r="AL310" s="36" t="s">
        <v>192</v>
      </c>
      <c r="AM310" s="36" t="s">
        <v>192</v>
      </c>
      <c r="AN310" s="36" t="s">
        <v>192</v>
      </c>
      <c r="AO310" s="36" t="s">
        <v>192</v>
      </c>
      <c r="AP310" s="36" t="s">
        <v>192</v>
      </c>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row>
    <row r="311" spans="1:180" ht="45" x14ac:dyDescent="0.25">
      <c r="A311" s="35"/>
      <c r="B311" s="35"/>
      <c r="C311" s="35"/>
      <c r="D311" s="35"/>
      <c r="E311" s="105"/>
      <c r="F311" s="111"/>
      <c r="G311" s="259"/>
      <c r="H311" s="39"/>
      <c r="I311" s="39"/>
      <c r="J311" s="39"/>
      <c r="K311" s="39"/>
      <c r="L311" s="39"/>
      <c r="M311" s="39"/>
      <c r="N311" s="32">
        <f t="shared" si="8"/>
        <v>0</v>
      </c>
      <c r="O311" s="32">
        <f t="shared" si="8"/>
        <v>0</v>
      </c>
      <c r="P311" s="39"/>
      <c r="Q311" s="39"/>
      <c r="R311" s="39"/>
      <c r="S311" s="32"/>
      <c r="T311" s="258" t="s">
        <v>698</v>
      </c>
      <c r="U311" s="260" t="s">
        <v>209</v>
      </c>
      <c r="V311" s="261">
        <v>90</v>
      </c>
      <c r="W311" s="39"/>
      <c r="X311" s="39"/>
      <c r="Y311" s="262">
        <v>53</v>
      </c>
      <c r="Z311" s="39"/>
      <c r="AA311" s="35">
        <v>365</v>
      </c>
      <c r="AB311" s="36">
        <v>180</v>
      </c>
      <c r="AC311" s="39"/>
      <c r="AD311" s="39"/>
      <c r="AE311" s="36" t="s">
        <v>192</v>
      </c>
      <c r="AF311" s="36" t="s">
        <v>192</v>
      </c>
      <c r="AG311" s="36" t="s">
        <v>192</v>
      </c>
      <c r="AH311" s="36" t="s">
        <v>192</v>
      </c>
      <c r="AI311" s="36" t="s">
        <v>192</v>
      </c>
      <c r="AJ311" s="36" t="s">
        <v>192</v>
      </c>
      <c r="AK311" s="36" t="s">
        <v>192</v>
      </c>
      <c r="AL311" s="36" t="s">
        <v>192</v>
      </c>
      <c r="AM311" s="36" t="s">
        <v>192</v>
      </c>
      <c r="AN311" s="36" t="s">
        <v>192</v>
      </c>
      <c r="AO311" s="36" t="s">
        <v>192</v>
      </c>
      <c r="AP311" s="36" t="s">
        <v>192</v>
      </c>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row>
    <row r="312" spans="1:180" ht="45" x14ac:dyDescent="0.25">
      <c r="A312" s="35"/>
      <c r="B312" s="35"/>
      <c r="C312" s="35"/>
      <c r="D312" s="35"/>
      <c r="E312" s="105"/>
      <c r="F312" s="111"/>
      <c r="G312" s="259"/>
      <c r="H312" s="39"/>
      <c r="I312" s="39"/>
      <c r="J312" s="39"/>
      <c r="K312" s="39"/>
      <c r="L312" s="39"/>
      <c r="M312" s="39"/>
      <c r="N312" s="32">
        <f t="shared" si="8"/>
        <v>0</v>
      </c>
      <c r="O312" s="32">
        <f t="shared" si="8"/>
        <v>0</v>
      </c>
      <c r="P312" s="39"/>
      <c r="Q312" s="39"/>
      <c r="R312" s="39"/>
      <c r="S312" s="32"/>
      <c r="T312" s="263" t="s">
        <v>699</v>
      </c>
      <c r="U312" s="260" t="s">
        <v>209</v>
      </c>
      <c r="V312" s="261">
        <v>137773</v>
      </c>
      <c r="W312" s="39"/>
      <c r="X312" s="39"/>
      <c r="Y312" s="262">
        <v>36019</v>
      </c>
      <c r="Z312" s="39"/>
      <c r="AA312" s="35">
        <v>365</v>
      </c>
      <c r="AB312" s="36">
        <v>180</v>
      </c>
      <c r="AC312" s="39"/>
      <c r="AD312" s="39"/>
      <c r="AE312" s="36" t="s">
        <v>192</v>
      </c>
      <c r="AF312" s="36" t="s">
        <v>192</v>
      </c>
      <c r="AG312" s="36" t="s">
        <v>192</v>
      </c>
      <c r="AH312" s="36" t="s">
        <v>192</v>
      </c>
      <c r="AI312" s="36" t="s">
        <v>192</v>
      </c>
      <c r="AJ312" s="36" t="s">
        <v>192</v>
      </c>
      <c r="AK312" s="36" t="s">
        <v>192</v>
      </c>
      <c r="AL312" s="36" t="s">
        <v>192</v>
      </c>
      <c r="AM312" s="36" t="s">
        <v>192</v>
      </c>
      <c r="AN312" s="36" t="s">
        <v>192</v>
      </c>
      <c r="AO312" s="36" t="s">
        <v>192</v>
      </c>
      <c r="AP312" s="36" t="s">
        <v>192</v>
      </c>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row>
    <row r="313" spans="1:180" ht="56.25" x14ac:dyDescent="0.25">
      <c r="A313" s="35"/>
      <c r="B313" s="35"/>
      <c r="C313" s="35"/>
      <c r="D313" s="35"/>
      <c r="E313" s="105"/>
      <c r="F313" s="111"/>
      <c r="G313" s="259"/>
      <c r="H313" s="39"/>
      <c r="I313" s="39"/>
      <c r="J313" s="39"/>
      <c r="K313" s="39"/>
      <c r="L313" s="39"/>
      <c r="M313" s="39"/>
      <c r="N313" s="32">
        <f t="shared" si="8"/>
        <v>0</v>
      </c>
      <c r="O313" s="32">
        <f t="shared" si="8"/>
        <v>0</v>
      </c>
      <c r="P313" s="39"/>
      <c r="Q313" s="39"/>
      <c r="R313" s="39"/>
      <c r="S313" s="32"/>
      <c r="T313" s="263" t="s">
        <v>700</v>
      </c>
      <c r="U313" s="260" t="s">
        <v>209</v>
      </c>
      <c r="V313" s="261">
        <v>7251</v>
      </c>
      <c r="W313" s="39"/>
      <c r="X313" s="39"/>
      <c r="Y313" s="262">
        <v>1900</v>
      </c>
      <c r="Z313" s="39"/>
      <c r="AA313" s="35">
        <v>365</v>
      </c>
      <c r="AB313" s="36">
        <v>180</v>
      </c>
      <c r="AC313" s="39"/>
      <c r="AD313" s="39"/>
      <c r="AE313" s="36" t="s">
        <v>192</v>
      </c>
      <c r="AF313" s="36" t="s">
        <v>192</v>
      </c>
      <c r="AG313" s="36" t="s">
        <v>192</v>
      </c>
      <c r="AH313" s="36" t="s">
        <v>192</v>
      </c>
      <c r="AI313" s="36" t="s">
        <v>192</v>
      </c>
      <c r="AJ313" s="36" t="s">
        <v>192</v>
      </c>
      <c r="AK313" s="36" t="s">
        <v>192</v>
      </c>
      <c r="AL313" s="36" t="s">
        <v>192</v>
      </c>
      <c r="AM313" s="36" t="s">
        <v>192</v>
      </c>
      <c r="AN313" s="36" t="s">
        <v>192</v>
      </c>
      <c r="AO313" s="36" t="s">
        <v>192</v>
      </c>
      <c r="AP313" s="36" t="s">
        <v>192</v>
      </c>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row>
    <row r="314" spans="1:180" ht="56.25" x14ac:dyDescent="0.25">
      <c r="A314" s="35"/>
      <c r="B314" s="35"/>
      <c r="C314" s="35"/>
      <c r="D314" s="35"/>
      <c r="E314" s="105"/>
      <c r="F314" s="111"/>
      <c r="G314" s="259"/>
      <c r="H314" s="39"/>
      <c r="I314" s="39"/>
      <c r="J314" s="39"/>
      <c r="K314" s="39"/>
      <c r="L314" s="39"/>
      <c r="M314" s="39"/>
      <c r="N314" s="32">
        <f t="shared" si="8"/>
        <v>0</v>
      </c>
      <c r="O314" s="32">
        <f t="shared" si="8"/>
        <v>0</v>
      </c>
      <c r="P314" s="39"/>
      <c r="Q314" s="39"/>
      <c r="R314" s="39"/>
      <c r="S314" s="32"/>
      <c r="T314" s="264" t="s">
        <v>702</v>
      </c>
      <c r="U314" s="260" t="s">
        <v>703</v>
      </c>
      <c r="V314" s="261">
        <v>50</v>
      </c>
      <c r="W314" s="39"/>
      <c r="X314" s="39"/>
      <c r="Y314" s="262">
        <v>25</v>
      </c>
      <c r="Z314" s="39"/>
      <c r="AA314" s="35">
        <v>365</v>
      </c>
      <c r="AB314" s="36">
        <v>180</v>
      </c>
      <c r="AC314" s="39"/>
      <c r="AD314" s="39"/>
      <c r="AE314" s="36" t="s">
        <v>192</v>
      </c>
      <c r="AF314" s="36" t="s">
        <v>192</v>
      </c>
      <c r="AG314" s="36" t="s">
        <v>192</v>
      </c>
      <c r="AH314" s="36" t="s">
        <v>192</v>
      </c>
      <c r="AI314" s="36" t="s">
        <v>192</v>
      </c>
      <c r="AJ314" s="36" t="s">
        <v>192</v>
      </c>
      <c r="AK314" s="36" t="s">
        <v>192</v>
      </c>
      <c r="AL314" s="36" t="s">
        <v>192</v>
      </c>
      <c r="AM314" s="36" t="s">
        <v>192</v>
      </c>
      <c r="AN314" s="36" t="s">
        <v>192</v>
      </c>
      <c r="AO314" s="36" t="s">
        <v>192</v>
      </c>
      <c r="AP314" s="36" t="s">
        <v>192</v>
      </c>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c r="CV314" s="22"/>
      <c r="CW314" s="22"/>
      <c r="CX314" s="22"/>
      <c r="CY314" s="22"/>
      <c r="CZ314" s="22"/>
      <c r="DA314" s="22"/>
      <c r="DB314" s="22"/>
      <c r="DC314" s="22"/>
      <c r="DD314" s="22"/>
      <c r="DE314" s="22"/>
      <c r="DF314" s="22"/>
      <c r="DG314" s="22"/>
      <c r="DH314" s="22"/>
      <c r="DI314" s="22"/>
      <c r="DJ314" s="22"/>
      <c r="DK314" s="22"/>
      <c r="DL314" s="22"/>
      <c r="DM314" s="22"/>
      <c r="DN314" s="22"/>
      <c r="DO314" s="22"/>
      <c r="DP314" s="22"/>
      <c r="DQ314" s="22"/>
      <c r="DR314" s="22"/>
      <c r="DS314" s="22"/>
      <c r="DT314" s="22"/>
      <c r="DU314" s="22"/>
      <c r="DV314" s="22"/>
      <c r="DW314" s="22"/>
      <c r="DX314" s="22"/>
      <c r="DY314" s="22"/>
      <c r="DZ314" s="22"/>
      <c r="EA314" s="22"/>
      <c r="EB314" s="22"/>
      <c r="EC314" s="22"/>
      <c r="ED314" s="22"/>
      <c r="EE314" s="22"/>
      <c r="EF314" s="22"/>
      <c r="EG314" s="22"/>
      <c r="EH314" s="22"/>
      <c r="EI314" s="22"/>
      <c r="EJ314" s="22"/>
      <c r="EK314" s="22"/>
      <c r="EL314" s="22"/>
      <c r="EM314" s="22"/>
      <c r="EN314" s="22"/>
      <c r="EO314" s="22"/>
      <c r="EP314" s="22"/>
      <c r="EQ314" s="22"/>
      <c r="ER314" s="22"/>
      <c r="ES314" s="22"/>
      <c r="ET314" s="22"/>
      <c r="EU314" s="22"/>
      <c r="EV314" s="22"/>
      <c r="EW314" s="22"/>
      <c r="EX314" s="22"/>
      <c r="EY314" s="22"/>
      <c r="EZ314" s="22"/>
      <c r="FA314" s="22"/>
      <c r="FB314" s="22"/>
      <c r="FC314" s="22"/>
      <c r="FD314" s="22"/>
      <c r="FE314" s="22"/>
      <c r="FF314" s="22"/>
      <c r="FG314" s="22"/>
      <c r="FH314" s="22"/>
      <c r="FI314" s="22"/>
      <c r="FJ314" s="22"/>
      <c r="FK314" s="22"/>
      <c r="FL314" s="22"/>
      <c r="FM314" s="22"/>
      <c r="FN314" s="22"/>
      <c r="FO314" s="22"/>
      <c r="FP314" s="22"/>
      <c r="FQ314" s="22"/>
      <c r="FR314" s="22"/>
      <c r="FS314" s="22"/>
      <c r="FT314" s="22"/>
      <c r="FU314" s="22"/>
      <c r="FV314" s="22"/>
      <c r="FW314" s="22"/>
      <c r="FX314" s="22"/>
    </row>
    <row r="315" spans="1:180" ht="56.25" x14ac:dyDescent="0.25">
      <c r="A315" s="35"/>
      <c r="B315" s="35"/>
      <c r="C315" s="35"/>
      <c r="D315" s="35"/>
      <c r="E315" s="105"/>
      <c r="F315" s="111"/>
      <c r="G315" s="259"/>
      <c r="H315" s="39"/>
      <c r="I315" s="39"/>
      <c r="J315" s="39"/>
      <c r="K315" s="39"/>
      <c r="L315" s="39"/>
      <c r="M315" s="39"/>
      <c r="N315" s="32">
        <f t="shared" si="8"/>
        <v>0</v>
      </c>
      <c r="O315" s="32">
        <f t="shared" si="8"/>
        <v>0</v>
      </c>
      <c r="P315" s="39"/>
      <c r="Q315" s="39"/>
      <c r="R315" s="39"/>
      <c r="S315" s="32"/>
      <c r="T315" s="265" t="s">
        <v>704</v>
      </c>
      <c r="U315" s="260" t="s">
        <v>209</v>
      </c>
      <c r="V315" s="261">
        <v>2518</v>
      </c>
      <c r="W315" s="39"/>
      <c r="X315" s="39"/>
      <c r="Y315" s="262">
        <v>2722</v>
      </c>
      <c r="Z315" s="39"/>
      <c r="AA315" s="35">
        <v>365</v>
      </c>
      <c r="AB315" s="36">
        <v>180</v>
      </c>
      <c r="AC315" s="39"/>
      <c r="AD315" s="39"/>
      <c r="AE315" s="36" t="s">
        <v>192</v>
      </c>
      <c r="AF315" s="36" t="s">
        <v>192</v>
      </c>
      <c r="AG315" s="36" t="s">
        <v>192</v>
      </c>
      <c r="AH315" s="36" t="s">
        <v>192</v>
      </c>
      <c r="AI315" s="36" t="s">
        <v>192</v>
      </c>
      <c r="AJ315" s="36" t="s">
        <v>192</v>
      </c>
      <c r="AK315" s="36" t="s">
        <v>192</v>
      </c>
      <c r="AL315" s="36" t="s">
        <v>192</v>
      </c>
      <c r="AM315" s="36" t="s">
        <v>192</v>
      </c>
      <c r="AN315" s="36" t="s">
        <v>192</v>
      </c>
      <c r="AO315" s="36" t="s">
        <v>192</v>
      </c>
      <c r="AP315" s="36" t="s">
        <v>192</v>
      </c>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c r="CV315" s="22"/>
      <c r="CW315" s="22"/>
      <c r="CX315" s="22"/>
      <c r="CY315" s="22"/>
      <c r="CZ315" s="22"/>
      <c r="DA315" s="22"/>
      <c r="DB315" s="22"/>
      <c r="DC315" s="22"/>
      <c r="DD315" s="22"/>
      <c r="DE315" s="22"/>
      <c r="DF315" s="22"/>
      <c r="DG315" s="22"/>
      <c r="DH315" s="22"/>
      <c r="DI315" s="22"/>
      <c r="DJ315" s="22"/>
      <c r="DK315" s="22"/>
      <c r="DL315" s="22"/>
      <c r="DM315" s="22"/>
      <c r="DN315" s="22"/>
      <c r="DO315" s="22"/>
      <c r="DP315" s="22"/>
      <c r="DQ315" s="22"/>
      <c r="DR315" s="22"/>
      <c r="DS315" s="22"/>
      <c r="DT315" s="22"/>
      <c r="DU315" s="22"/>
      <c r="DV315" s="22"/>
      <c r="DW315" s="22"/>
      <c r="DX315" s="22"/>
      <c r="DY315" s="22"/>
      <c r="DZ315" s="22"/>
      <c r="EA315" s="22"/>
      <c r="EB315" s="22"/>
      <c r="EC315" s="22"/>
      <c r="ED315" s="22"/>
      <c r="EE315" s="22"/>
      <c r="EF315" s="22"/>
      <c r="EG315" s="22"/>
      <c r="EH315" s="22"/>
      <c r="EI315" s="22"/>
      <c r="EJ315" s="22"/>
      <c r="EK315" s="22"/>
      <c r="EL315" s="22"/>
      <c r="EM315" s="22"/>
      <c r="EN315" s="22"/>
      <c r="EO315" s="22"/>
      <c r="EP315" s="22"/>
      <c r="EQ315" s="22"/>
      <c r="ER315" s="22"/>
      <c r="ES315" s="22"/>
      <c r="ET315" s="22"/>
      <c r="EU315" s="22"/>
      <c r="EV315" s="22"/>
      <c r="EW315" s="22"/>
      <c r="EX315" s="22"/>
      <c r="EY315" s="22"/>
      <c r="EZ315" s="22"/>
      <c r="FA315" s="22"/>
      <c r="FB315" s="22"/>
      <c r="FC315" s="22"/>
      <c r="FD315" s="22"/>
      <c r="FE315" s="22"/>
      <c r="FF315" s="22"/>
      <c r="FG315" s="22"/>
      <c r="FH315" s="22"/>
      <c r="FI315" s="22"/>
      <c r="FJ315" s="22"/>
      <c r="FK315" s="22"/>
      <c r="FL315" s="22"/>
      <c r="FM315" s="22"/>
      <c r="FN315" s="22"/>
      <c r="FO315" s="22"/>
      <c r="FP315" s="22"/>
      <c r="FQ315" s="22"/>
      <c r="FR315" s="22"/>
      <c r="FS315" s="22"/>
      <c r="FT315" s="22"/>
      <c r="FU315" s="22"/>
      <c r="FV315" s="22"/>
      <c r="FW315" s="22"/>
      <c r="FX315" s="22"/>
    </row>
    <row r="316" spans="1:180" ht="33.75" x14ac:dyDescent="0.25">
      <c r="A316" s="35"/>
      <c r="B316" s="35"/>
      <c r="C316" s="35"/>
      <c r="D316" s="35"/>
      <c r="E316" s="105"/>
      <c r="F316" s="111"/>
      <c r="G316" s="259"/>
      <c r="H316" s="39"/>
      <c r="I316" s="39"/>
      <c r="J316" s="39"/>
      <c r="K316" s="39"/>
      <c r="L316" s="39"/>
      <c r="M316" s="39"/>
      <c r="N316" s="32">
        <f t="shared" si="8"/>
        <v>0</v>
      </c>
      <c r="O316" s="32">
        <f t="shared" si="8"/>
        <v>0</v>
      </c>
      <c r="P316" s="39"/>
      <c r="Q316" s="39"/>
      <c r="R316" s="39"/>
      <c r="S316" s="32"/>
      <c r="T316" s="258" t="s">
        <v>705</v>
      </c>
      <c r="U316" s="260" t="s">
        <v>209</v>
      </c>
      <c r="V316" s="261">
        <v>3</v>
      </c>
      <c r="W316" s="39"/>
      <c r="X316" s="39"/>
      <c r="Y316" s="262">
        <v>1</v>
      </c>
      <c r="Z316" s="39"/>
      <c r="AA316" s="35">
        <v>365</v>
      </c>
      <c r="AB316" s="36">
        <v>180</v>
      </c>
      <c r="AC316" s="39"/>
      <c r="AD316" s="39"/>
      <c r="AE316" s="36" t="s">
        <v>192</v>
      </c>
      <c r="AF316" s="36" t="s">
        <v>192</v>
      </c>
      <c r="AG316" s="36" t="s">
        <v>192</v>
      </c>
      <c r="AH316" s="36" t="s">
        <v>192</v>
      </c>
      <c r="AI316" s="36" t="s">
        <v>192</v>
      </c>
      <c r="AJ316" s="36" t="s">
        <v>192</v>
      </c>
      <c r="AK316" s="36" t="s">
        <v>192</v>
      </c>
      <c r="AL316" s="36" t="s">
        <v>192</v>
      </c>
      <c r="AM316" s="36" t="s">
        <v>192</v>
      </c>
      <c r="AN316" s="36" t="s">
        <v>192</v>
      </c>
      <c r="AO316" s="36" t="s">
        <v>192</v>
      </c>
      <c r="AP316" s="36" t="s">
        <v>192</v>
      </c>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c r="CV316" s="22"/>
      <c r="CW316" s="22"/>
      <c r="CX316" s="22"/>
      <c r="CY316" s="22"/>
      <c r="CZ316" s="22"/>
      <c r="DA316" s="22"/>
      <c r="DB316" s="22"/>
      <c r="DC316" s="22"/>
      <c r="DD316" s="22"/>
      <c r="DE316" s="22"/>
      <c r="DF316" s="22"/>
      <c r="DG316" s="22"/>
      <c r="DH316" s="22"/>
      <c r="DI316" s="22"/>
      <c r="DJ316" s="22"/>
      <c r="DK316" s="22"/>
      <c r="DL316" s="22"/>
      <c r="DM316" s="22"/>
      <c r="DN316" s="22"/>
      <c r="DO316" s="22"/>
      <c r="DP316" s="22"/>
      <c r="DQ316" s="22"/>
      <c r="DR316" s="22"/>
      <c r="DS316" s="22"/>
      <c r="DT316" s="22"/>
      <c r="DU316" s="22"/>
      <c r="DV316" s="22"/>
      <c r="DW316" s="22"/>
      <c r="DX316" s="22"/>
      <c r="DY316" s="22"/>
      <c r="DZ316" s="22"/>
      <c r="EA316" s="22"/>
      <c r="EB316" s="22"/>
      <c r="EC316" s="22"/>
      <c r="ED316" s="22"/>
      <c r="EE316" s="22"/>
      <c r="EF316" s="22"/>
      <c r="EG316" s="22"/>
      <c r="EH316" s="22"/>
      <c r="EI316" s="22"/>
      <c r="EJ316" s="22"/>
      <c r="EK316" s="22"/>
      <c r="EL316" s="22"/>
      <c r="EM316" s="22"/>
      <c r="EN316" s="22"/>
      <c r="EO316" s="22"/>
      <c r="EP316" s="22"/>
      <c r="EQ316" s="22"/>
      <c r="ER316" s="22"/>
      <c r="ES316" s="22"/>
      <c r="ET316" s="22"/>
      <c r="EU316" s="22"/>
      <c r="EV316" s="22"/>
      <c r="EW316" s="22"/>
      <c r="EX316" s="22"/>
      <c r="EY316" s="22"/>
      <c r="EZ316" s="22"/>
      <c r="FA316" s="22"/>
      <c r="FB316" s="22"/>
      <c r="FC316" s="22"/>
      <c r="FD316" s="22"/>
      <c r="FE316" s="22"/>
      <c r="FF316" s="22"/>
      <c r="FG316" s="22"/>
      <c r="FH316" s="22"/>
      <c r="FI316" s="22"/>
      <c r="FJ316" s="22"/>
      <c r="FK316" s="22"/>
      <c r="FL316" s="22"/>
      <c r="FM316" s="22"/>
      <c r="FN316" s="22"/>
      <c r="FO316" s="22"/>
      <c r="FP316" s="22"/>
      <c r="FQ316" s="22"/>
      <c r="FR316" s="22"/>
      <c r="FS316" s="22"/>
      <c r="FT316" s="22"/>
      <c r="FU316" s="22"/>
      <c r="FV316" s="22"/>
      <c r="FW316" s="22"/>
      <c r="FX316" s="22"/>
    </row>
    <row r="317" spans="1:180" ht="45" x14ac:dyDescent="0.25">
      <c r="A317" s="35"/>
      <c r="B317" s="35"/>
      <c r="C317" s="35"/>
      <c r="D317" s="35"/>
      <c r="E317" s="105"/>
      <c r="F317" s="111"/>
      <c r="G317" s="259"/>
      <c r="H317" s="39"/>
      <c r="I317" s="39"/>
      <c r="J317" s="39"/>
      <c r="K317" s="39"/>
      <c r="L317" s="39"/>
      <c r="M317" s="39"/>
      <c r="N317" s="32">
        <f t="shared" si="8"/>
        <v>0</v>
      </c>
      <c r="O317" s="32">
        <f t="shared" si="8"/>
        <v>0</v>
      </c>
      <c r="P317" s="39"/>
      <c r="Q317" s="39"/>
      <c r="R317" s="39"/>
      <c r="S317" s="32"/>
      <c r="T317" s="266" t="s">
        <v>706</v>
      </c>
      <c r="U317" s="260" t="s">
        <v>209</v>
      </c>
      <c r="V317" s="261">
        <v>17</v>
      </c>
      <c r="W317" s="39"/>
      <c r="X317" s="39"/>
      <c r="Y317" s="262">
        <v>10</v>
      </c>
      <c r="Z317" s="39"/>
      <c r="AA317" s="35">
        <v>365</v>
      </c>
      <c r="AB317" s="36">
        <v>180</v>
      </c>
      <c r="AC317" s="39"/>
      <c r="AD317" s="39"/>
      <c r="AE317" s="36" t="s">
        <v>192</v>
      </c>
      <c r="AF317" s="36" t="s">
        <v>192</v>
      </c>
      <c r="AG317" s="36" t="s">
        <v>192</v>
      </c>
      <c r="AH317" s="36" t="s">
        <v>192</v>
      </c>
      <c r="AI317" s="36" t="s">
        <v>192</v>
      </c>
      <c r="AJ317" s="36" t="s">
        <v>192</v>
      </c>
      <c r="AK317" s="36" t="s">
        <v>192</v>
      </c>
      <c r="AL317" s="36" t="s">
        <v>192</v>
      </c>
      <c r="AM317" s="36" t="s">
        <v>192</v>
      </c>
      <c r="AN317" s="36" t="s">
        <v>192</v>
      </c>
      <c r="AO317" s="36" t="s">
        <v>192</v>
      </c>
      <c r="AP317" s="36" t="s">
        <v>192</v>
      </c>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c r="CV317" s="22"/>
      <c r="CW317" s="22"/>
      <c r="CX317" s="22"/>
      <c r="CY317" s="22"/>
      <c r="CZ317" s="22"/>
      <c r="DA317" s="22"/>
      <c r="DB317" s="22"/>
      <c r="DC317" s="22"/>
      <c r="DD317" s="22"/>
      <c r="DE317" s="22"/>
      <c r="DF317" s="22"/>
      <c r="DG317" s="22"/>
      <c r="DH317" s="22"/>
      <c r="DI317" s="22"/>
      <c r="DJ317" s="22"/>
      <c r="DK317" s="22"/>
      <c r="DL317" s="22"/>
      <c r="DM317" s="22"/>
      <c r="DN317" s="22"/>
      <c r="DO317" s="22"/>
      <c r="DP317" s="22"/>
      <c r="DQ317" s="22"/>
      <c r="DR317" s="22"/>
      <c r="DS317" s="22"/>
      <c r="DT317" s="22"/>
      <c r="DU317" s="22"/>
      <c r="DV317" s="22"/>
      <c r="DW317" s="22"/>
      <c r="DX317" s="22"/>
      <c r="DY317" s="22"/>
      <c r="DZ317" s="22"/>
      <c r="EA317" s="22"/>
      <c r="EB317" s="22"/>
      <c r="EC317" s="22"/>
      <c r="ED317" s="22"/>
      <c r="EE317" s="22"/>
      <c r="EF317" s="22"/>
      <c r="EG317" s="22"/>
      <c r="EH317" s="22"/>
      <c r="EI317" s="22"/>
      <c r="EJ317" s="22"/>
      <c r="EK317" s="22"/>
      <c r="EL317" s="22"/>
      <c r="EM317" s="22"/>
      <c r="EN317" s="22"/>
      <c r="EO317" s="22"/>
      <c r="EP317" s="22"/>
      <c r="EQ317" s="22"/>
      <c r="ER317" s="22"/>
      <c r="ES317" s="22"/>
      <c r="ET317" s="22"/>
      <c r="EU317" s="22"/>
      <c r="EV317" s="22"/>
      <c r="EW317" s="22"/>
      <c r="EX317" s="22"/>
      <c r="EY317" s="22"/>
      <c r="EZ317" s="22"/>
      <c r="FA317" s="22"/>
      <c r="FB317" s="22"/>
      <c r="FC317" s="22"/>
      <c r="FD317" s="22"/>
      <c r="FE317" s="22"/>
      <c r="FF317" s="22"/>
      <c r="FG317" s="22"/>
      <c r="FH317" s="22"/>
      <c r="FI317" s="22"/>
      <c r="FJ317" s="22"/>
      <c r="FK317" s="22"/>
      <c r="FL317" s="22"/>
      <c r="FM317" s="22"/>
      <c r="FN317" s="22"/>
      <c r="FO317" s="22"/>
      <c r="FP317" s="22"/>
      <c r="FQ317" s="22"/>
      <c r="FR317" s="22"/>
      <c r="FS317" s="22"/>
      <c r="FT317" s="22"/>
      <c r="FU317" s="22"/>
      <c r="FV317" s="22"/>
      <c r="FW317" s="22"/>
      <c r="FX317" s="22"/>
    </row>
    <row r="318" spans="1:180" x14ac:dyDescent="0.25">
      <c r="A318" s="35"/>
      <c r="B318" s="35"/>
      <c r="C318" s="35"/>
      <c r="D318" s="35"/>
      <c r="E318" s="105"/>
      <c r="F318" s="111"/>
      <c r="G318" s="259"/>
      <c r="H318" s="39"/>
      <c r="I318" s="39"/>
      <c r="J318" s="39"/>
      <c r="K318" s="39"/>
      <c r="L318" s="39"/>
      <c r="M318" s="39"/>
      <c r="N318" s="32">
        <f t="shared" si="8"/>
        <v>0</v>
      </c>
      <c r="O318" s="32">
        <f t="shared" si="8"/>
        <v>0</v>
      </c>
      <c r="P318" s="39"/>
      <c r="Q318" s="39"/>
      <c r="R318" s="39"/>
      <c r="S318" s="32"/>
      <c r="T318" s="266" t="s">
        <v>707</v>
      </c>
      <c r="U318" s="260" t="s">
        <v>209</v>
      </c>
      <c r="V318" s="267">
        <v>2</v>
      </c>
      <c r="W318" s="39"/>
      <c r="X318" s="39"/>
      <c r="Y318" s="262">
        <v>0</v>
      </c>
      <c r="Z318" s="39"/>
      <c r="AA318" s="35">
        <v>365</v>
      </c>
      <c r="AB318" s="36">
        <v>180</v>
      </c>
      <c r="AC318" s="39"/>
      <c r="AD318" s="39"/>
      <c r="AE318" s="36" t="s">
        <v>192</v>
      </c>
      <c r="AF318" s="36" t="s">
        <v>192</v>
      </c>
      <c r="AG318" s="36" t="s">
        <v>192</v>
      </c>
      <c r="AH318" s="36" t="s">
        <v>192</v>
      </c>
      <c r="AI318" s="36" t="s">
        <v>192</v>
      </c>
      <c r="AJ318" s="36" t="s">
        <v>192</v>
      </c>
      <c r="AK318" s="36" t="s">
        <v>192</v>
      </c>
      <c r="AL318" s="36" t="s">
        <v>192</v>
      </c>
      <c r="AM318" s="36" t="s">
        <v>192</v>
      </c>
      <c r="AN318" s="36" t="s">
        <v>192</v>
      </c>
      <c r="AO318" s="36" t="s">
        <v>192</v>
      </c>
      <c r="AP318" s="36" t="s">
        <v>192</v>
      </c>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c r="CV318" s="22"/>
      <c r="CW318" s="22"/>
      <c r="CX318" s="22"/>
      <c r="CY318" s="22"/>
      <c r="CZ318" s="22"/>
      <c r="DA318" s="22"/>
      <c r="DB318" s="22"/>
      <c r="DC318" s="22"/>
      <c r="DD318" s="22"/>
      <c r="DE318" s="22"/>
      <c r="DF318" s="22"/>
      <c r="DG318" s="22"/>
      <c r="DH318" s="22"/>
      <c r="DI318" s="22"/>
      <c r="DJ318" s="22"/>
      <c r="DK318" s="22"/>
      <c r="DL318" s="22"/>
      <c r="DM318" s="22"/>
      <c r="DN318" s="22"/>
      <c r="DO318" s="22"/>
      <c r="DP318" s="22"/>
      <c r="DQ318" s="22"/>
      <c r="DR318" s="22"/>
      <c r="DS318" s="22"/>
      <c r="DT318" s="22"/>
      <c r="DU318" s="22"/>
      <c r="DV318" s="22"/>
      <c r="DW318" s="22"/>
      <c r="DX318" s="22"/>
      <c r="DY318" s="22"/>
      <c r="DZ318" s="22"/>
      <c r="EA318" s="22"/>
      <c r="EB318" s="22"/>
      <c r="EC318" s="22"/>
      <c r="ED318" s="22"/>
      <c r="EE318" s="22"/>
      <c r="EF318" s="22"/>
      <c r="EG318" s="22"/>
      <c r="EH318" s="22"/>
      <c r="EI318" s="22"/>
      <c r="EJ318" s="22"/>
      <c r="EK318" s="22"/>
      <c r="EL318" s="22"/>
      <c r="EM318" s="22"/>
      <c r="EN318" s="22"/>
      <c r="EO318" s="22"/>
      <c r="EP318" s="22"/>
      <c r="EQ318" s="22"/>
      <c r="ER318" s="22"/>
      <c r="ES318" s="22"/>
      <c r="ET318" s="22"/>
      <c r="EU318" s="22"/>
      <c r="EV318" s="22"/>
      <c r="EW318" s="22"/>
      <c r="EX318" s="22"/>
      <c r="EY318" s="22"/>
      <c r="EZ318" s="22"/>
      <c r="FA318" s="22"/>
      <c r="FB318" s="22"/>
      <c r="FC318" s="22"/>
      <c r="FD318" s="22"/>
      <c r="FE318" s="22"/>
      <c r="FF318" s="22"/>
      <c r="FG318" s="22"/>
      <c r="FH318" s="22"/>
      <c r="FI318" s="22"/>
      <c r="FJ318" s="22"/>
      <c r="FK318" s="22"/>
      <c r="FL318" s="22"/>
      <c r="FM318" s="22"/>
      <c r="FN318" s="22"/>
      <c r="FO318" s="22"/>
      <c r="FP318" s="22"/>
      <c r="FQ318" s="22"/>
      <c r="FR318" s="22"/>
      <c r="FS318" s="22"/>
      <c r="FT318" s="22"/>
      <c r="FU318" s="22"/>
      <c r="FV318" s="22"/>
      <c r="FW318" s="22"/>
      <c r="FX318" s="22"/>
    </row>
    <row r="319" spans="1:180" ht="45" x14ac:dyDescent="0.25">
      <c r="A319" s="35"/>
      <c r="B319" s="35"/>
      <c r="C319" s="35"/>
      <c r="D319" s="35"/>
      <c r="E319" s="105"/>
      <c r="F319" s="111"/>
      <c r="G319" s="259"/>
      <c r="H319" s="39"/>
      <c r="I319" s="39"/>
      <c r="J319" s="39"/>
      <c r="K319" s="39"/>
      <c r="L319" s="39"/>
      <c r="M319" s="39"/>
      <c r="N319" s="32">
        <f t="shared" si="8"/>
        <v>0</v>
      </c>
      <c r="O319" s="32">
        <f t="shared" si="8"/>
        <v>0</v>
      </c>
      <c r="P319" s="39"/>
      <c r="Q319" s="39"/>
      <c r="R319" s="39"/>
      <c r="S319" s="32"/>
      <c r="T319" s="268" t="s">
        <v>708</v>
      </c>
      <c r="U319" s="269" t="s">
        <v>209</v>
      </c>
      <c r="V319" s="261">
        <v>3</v>
      </c>
      <c r="W319" s="177"/>
      <c r="X319" s="39"/>
      <c r="Y319" s="39"/>
      <c r="Z319" s="39"/>
      <c r="AA319" s="35">
        <v>365</v>
      </c>
      <c r="AB319" s="36">
        <v>180</v>
      </c>
      <c r="AC319" s="39"/>
      <c r="AD319" s="39"/>
      <c r="AE319" s="36" t="s">
        <v>192</v>
      </c>
      <c r="AF319" s="36" t="s">
        <v>192</v>
      </c>
      <c r="AG319" s="36" t="s">
        <v>192</v>
      </c>
      <c r="AH319" s="36" t="s">
        <v>192</v>
      </c>
      <c r="AI319" s="36" t="s">
        <v>192</v>
      </c>
      <c r="AJ319" s="36" t="s">
        <v>192</v>
      </c>
      <c r="AK319" s="36" t="s">
        <v>192</v>
      </c>
      <c r="AL319" s="36" t="s">
        <v>192</v>
      </c>
      <c r="AM319" s="36" t="s">
        <v>192</v>
      </c>
      <c r="AN319" s="36" t="s">
        <v>192</v>
      </c>
      <c r="AO319" s="36" t="s">
        <v>192</v>
      </c>
      <c r="AP319" s="36" t="s">
        <v>192</v>
      </c>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c r="CV319" s="22"/>
      <c r="CW319" s="22"/>
      <c r="CX319" s="22"/>
      <c r="CY319" s="22"/>
      <c r="CZ319" s="22"/>
      <c r="DA319" s="22"/>
      <c r="DB319" s="22"/>
      <c r="DC319" s="22"/>
      <c r="DD319" s="22"/>
      <c r="DE319" s="22"/>
      <c r="DF319" s="22"/>
      <c r="DG319" s="22"/>
      <c r="DH319" s="22"/>
      <c r="DI319" s="22"/>
      <c r="DJ319" s="22"/>
      <c r="DK319" s="22"/>
      <c r="DL319" s="22"/>
      <c r="DM319" s="22"/>
      <c r="DN319" s="22"/>
      <c r="DO319" s="22"/>
      <c r="DP319" s="22"/>
      <c r="DQ319" s="22"/>
      <c r="DR319" s="22"/>
      <c r="DS319" s="22"/>
      <c r="DT319" s="22"/>
      <c r="DU319" s="22"/>
      <c r="DV319" s="22"/>
      <c r="DW319" s="22"/>
      <c r="DX319" s="22"/>
      <c r="DY319" s="22"/>
      <c r="DZ319" s="22"/>
      <c r="EA319" s="22"/>
      <c r="EB319" s="22"/>
      <c r="EC319" s="22"/>
      <c r="ED319" s="22"/>
      <c r="EE319" s="22"/>
      <c r="EF319" s="22"/>
      <c r="EG319" s="22"/>
      <c r="EH319" s="22"/>
      <c r="EI319" s="22"/>
      <c r="EJ319" s="22"/>
      <c r="EK319" s="22"/>
      <c r="EL319" s="22"/>
      <c r="EM319" s="22"/>
      <c r="EN319" s="22"/>
      <c r="EO319" s="22"/>
      <c r="EP319" s="22"/>
      <c r="EQ319" s="22"/>
      <c r="ER319" s="22"/>
      <c r="ES319" s="22"/>
      <c r="ET319" s="22"/>
      <c r="EU319" s="22"/>
      <c r="EV319" s="22"/>
      <c r="EW319" s="22"/>
      <c r="EX319" s="22"/>
      <c r="EY319" s="22"/>
      <c r="EZ319" s="22"/>
      <c r="FA319" s="22"/>
      <c r="FB319" s="22"/>
      <c r="FC319" s="22"/>
      <c r="FD319" s="22"/>
      <c r="FE319" s="22"/>
      <c r="FF319" s="22"/>
      <c r="FG319" s="22"/>
      <c r="FH319" s="22"/>
      <c r="FI319" s="22"/>
      <c r="FJ319" s="22"/>
      <c r="FK319" s="22"/>
      <c r="FL319" s="22"/>
      <c r="FM319" s="22"/>
      <c r="FN319" s="22"/>
      <c r="FO319" s="22"/>
      <c r="FP319" s="22"/>
      <c r="FQ319" s="22"/>
      <c r="FR319" s="22"/>
      <c r="FS319" s="22"/>
      <c r="FT319" s="22"/>
      <c r="FU319" s="22"/>
      <c r="FV319" s="22"/>
      <c r="FW319" s="22"/>
      <c r="FX319" s="22"/>
    </row>
    <row r="320" spans="1:180" ht="45" x14ac:dyDescent="0.25">
      <c r="A320" s="35"/>
      <c r="B320" s="35"/>
      <c r="C320" s="35"/>
      <c r="D320" s="35"/>
      <c r="E320" s="105"/>
      <c r="F320" s="111"/>
      <c r="G320" s="259"/>
      <c r="H320" s="39"/>
      <c r="I320" s="39"/>
      <c r="J320" s="39"/>
      <c r="K320" s="39"/>
      <c r="L320" s="39"/>
      <c r="M320" s="39"/>
      <c r="N320" s="32"/>
      <c r="O320" s="32"/>
      <c r="P320" s="39"/>
      <c r="Q320" s="39"/>
      <c r="R320" s="39"/>
      <c r="S320" s="32"/>
      <c r="T320" s="243" t="s">
        <v>1037</v>
      </c>
      <c r="U320" s="269" t="s">
        <v>209</v>
      </c>
      <c r="V320" s="261"/>
      <c r="W320" s="39">
        <v>1</v>
      </c>
      <c r="X320" s="39"/>
      <c r="Y320" s="262">
        <v>1</v>
      </c>
      <c r="Z320" s="39"/>
      <c r="AA320" s="35"/>
      <c r="AB320" s="36"/>
      <c r="AC320" s="39"/>
      <c r="AD320" s="39"/>
      <c r="AE320" s="36"/>
      <c r="AF320" s="36"/>
      <c r="AG320" s="36"/>
      <c r="AH320" s="36"/>
      <c r="AI320" s="36"/>
      <c r="AJ320" s="36"/>
      <c r="AK320" s="36"/>
      <c r="AL320" s="36"/>
      <c r="AM320" s="36"/>
      <c r="AN320" s="36"/>
      <c r="AO320" s="36"/>
      <c r="AP320" s="36"/>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row>
    <row r="321" spans="1:180" ht="33.75" x14ac:dyDescent="0.25">
      <c r="A321" s="35"/>
      <c r="B321" s="35"/>
      <c r="C321" s="35"/>
      <c r="D321" s="35"/>
      <c r="E321" s="105"/>
      <c r="F321" s="111"/>
      <c r="G321" s="259"/>
      <c r="H321" s="39"/>
      <c r="I321" s="39"/>
      <c r="J321" s="39"/>
      <c r="K321" s="39"/>
      <c r="L321" s="39"/>
      <c r="M321" s="39"/>
      <c r="N321" s="32">
        <f t="shared" si="8"/>
        <v>0</v>
      </c>
      <c r="O321" s="32">
        <f t="shared" si="8"/>
        <v>0</v>
      </c>
      <c r="P321" s="39"/>
      <c r="Q321" s="39"/>
      <c r="R321" s="39"/>
      <c r="S321" s="32"/>
      <c r="T321" s="258" t="s">
        <v>1038</v>
      </c>
      <c r="U321" s="269" t="s">
        <v>209</v>
      </c>
      <c r="V321" s="39"/>
      <c r="W321" s="39">
        <v>65</v>
      </c>
      <c r="X321" s="39"/>
      <c r="Y321" s="262">
        <v>12</v>
      </c>
      <c r="Z321" s="39"/>
      <c r="AA321" s="35">
        <v>365</v>
      </c>
      <c r="AB321" s="36">
        <v>180</v>
      </c>
      <c r="AC321" s="39"/>
      <c r="AD321" s="39"/>
      <c r="AE321" s="36" t="s">
        <v>192</v>
      </c>
      <c r="AF321" s="36" t="s">
        <v>192</v>
      </c>
      <c r="AG321" s="36" t="s">
        <v>192</v>
      </c>
      <c r="AH321" s="36" t="s">
        <v>192</v>
      </c>
      <c r="AI321" s="36" t="s">
        <v>192</v>
      </c>
      <c r="AJ321" s="36" t="s">
        <v>192</v>
      </c>
      <c r="AK321" s="36" t="s">
        <v>192</v>
      </c>
      <c r="AL321" s="36" t="s">
        <v>192</v>
      </c>
      <c r="AM321" s="36" t="s">
        <v>192</v>
      </c>
      <c r="AN321" s="36" t="s">
        <v>192</v>
      </c>
      <c r="AO321" s="36" t="s">
        <v>192</v>
      </c>
      <c r="AP321" s="36" t="s">
        <v>192</v>
      </c>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row>
    <row r="322" spans="1:180" ht="60" x14ac:dyDescent="0.25">
      <c r="A322" s="35" t="s">
        <v>483</v>
      </c>
      <c r="B322" s="35" t="s">
        <v>550</v>
      </c>
      <c r="C322" s="35" t="s">
        <v>551</v>
      </c>
      <c r="D322" s="35">
        <v>241130900</v>
      </c>
      <c r="E322" s="105" t="s">
        <v>1039</v>
      </c>
      <c r="F322" s="111">
        <v>2012050000123</v>
      </c>
      <c r="G322" s="35" t="s">
        <v>1036</v>
      </c>
      <c r="H322" s="35"/>
      <c r="I322" s="32">
        <v>8388628632</v>
      </c>
      <c r="J322" s="35"/>
      <c r="K322" s="35"/>
      <c r="L322" s="35"/>
      <c r="M322" s="35"/>
      <c r="N322" s="32">
        <f t="shared" si="8"/>
        <v>0</v>
      </c>
      <c r="O322" s="32">
        <f t="shared" si="8"/>
        <v>8388628632</v>
      </c>
      <c r="P322" s="39"/>
      <c r="Q322" s="39">
        <v>289346074</v>
      </c>
      <c r="R322" s="39"/>
      <c r="S322" s="32">
        <f t="shared" ref="S322:S344" si="9">Q322+R322</f>
        <v>289346074</v>
      </c>
      <c r="T322" s="258" t="s">
        <v>1040</v>
      </c>
      <c r="U322" s="269" t="s">
        <v>209</v>
      </c>
      <c r="V322" s="39">
        <v>1</v>
      </c>
      <c r="W322" s="39"/>
      <c r="X322" s="39"/>
      <c r="Y322" s="262"/>
      <c r="Z322" s="39"/>
      <c r="AA322" s="39">
        <v>365</v>
      </c>
      <c r="AB322" s="39">
        <v>182</v>
      </c>
      <c r="AC322" s="39"/>
      <c r="AD322" s="39"/>
      <c r="AE322" s="39"/>
      <c r="AF322" s="39" t="s">
        <v>192</v>
      </c>
      <c r="AG322" s="39" t="s">
        <v>192</v>
      </c>
      <c r="AH322" s="39" t="s">
        <v>192</v>
      </c>
      <c r="AI322" s="39" t="s">
        <v>192</v>
      </c>
      <c r="AJ322" s="39" t="s">
        <v>192</v>
      </c>
      <c r="AK322" s="39" t="s">
        <v>192</v>
      </c>
      <c r="AL322" s="39" t="s">
        <v>192</v>
      </c>
      <c r="AM322" s="39" t="s">
        <v>192</v>
      </c>
      <c r="AN322" s="39" t="s">
        <v>192</v>
      </c>
      <c r="AO322" s="39" t="s">
        <v>192</v>
      </c>
      <c r="AP322" s="39" t="s">
        <v>192</v>
      </c>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row>
    <row r="323" spans="1:180" ht="90" x14ac:dyDescent="0.25">
      <c r="A323" s="35" t="s">
        <v>483</v>
      </c>
      <c r="B323" s="35" t="s">
        <v>550</v>
      </c>
      <c r="C323" s="35" t="s">
        <v>551</v>
      </c>
      <c r="D323" s="35">
        <v>241130900</v>
      </c>
      <c r="E323" s="105" t="s">
        <v>1041</v>
      </c>
      <c r="F323" s="111">
        <v>2008050000481</v>
      </c>
      <c r="G323" s="35" t="s">
        <v>1042</v>
      </c>
      <c r="H323" s="32">
        <v>370000000</v>
      </c>
      <c r="I323" s="32">
        <v>370000000</v>
      </c>
      <c r="J323" s="35"/>
      <c r="K323" s="35"/>
      <c r="L323" s="35"/>
      <c r="M323" s="35"/>
      <c r="N323" s="32">
        <f t="shared" si="8"/>
        <v>370000000</v>
      </c>
      <c r="O323" s="32">
        <f t="shared" si="8"/>
        <v>370000000</v>
      </c>
      <c r="P323" s="39"/>
      <c r="Q323" s="39">
        <v>57527600</v>
      </c>
      <c r="R323" s="39"/>
      <c r="S323" s="32">
        <f t="shared" si="9"/>
        <v>57527600</v>
      </c>
      <c r="T323" s="258" t="s">
        <v>1043</v>
      </c>
      <c r="U323" s="258" t="s">
        <v>1044</v>
      </c>
      <c r="V323" s="270">
        <v>15</v>
      </c>
      <c r="W323" s="39"/>
      <c r="X323" s="39"/>
      <c r="Y323" s="39">
        <v>9</v>
      </c>
      <c r="Z323" s="39"/>
      <c r="AA323" s="39">
        <v>365</v>
      </c>
      <c r="AB323" s="39">
        <v>182</v>
      </c>
      <c r="AC323" s="39"/>
      <c r="AD323" s="39"/>
      <c r="AE323" s="39"/>
      <c r="AF323" s="39" t="s">
        <v>192</v>
      </c>
      <c r="AG323" s="39" t="s">
        <v>192</v>
      </c>
      <c r="AH323" s="39" t="s">
        <v>192</v>
      </c>
      <c r="AI323" s="39" t="s">
        <v>192</v>
      </c>
      <c r="AJ323" s="39" t="s">
        <v>192</v>
      </c>
      <c r="AK323" s="39" t="s">
        <v>192</v>
      </c>
      <c r="AL323" s="39" t="s">
        <v>192</v>
      </c>
      <c r="AM323" s="39" t="s">
        <v>192</v>
      </c>
      <c r="AN323" s="39" t="s">
        <v>192</v>
      </c>
      <c r="AO323" s="39" t="s">
        <v>192</v>
      </c>
      <c r="AP323" s="39" t="s">
        <v>192</v>
      </c>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c r="CV323" s="22"/>
      <c r="CW323" s="22"/>
      <c r="CX323" s="22"/>
      <c r="CY323" s="22"/>
      <c r="CZ323" s="22"/>
      <c r="DA323" s="22"/>
      <c r="DB323" s="22"/>
      <c r="DC323" s="22"/>
      <c r="DD323" s="22"/>
      <c r="DE323" s="22"/>
      <c r="DF323" s="22"/>
      <c r="DG323" s="22"/>
      <c r="DH323" s="22"/>
      <c r="DI323" s="22"/>
      <c r="DJ323" s="22"/>
      <c r="DK323" s="22"/>
      <c r="DL323" s="22"/>
      <c r="DM323" s="22"/>
      <c r="DN323" s="22"/>
      <c r="DO323" s="22"/>
      <c r="DP323" s="22"/>
      <c r="DQ323" s="22"/>
      <c r="DR323" s="22"/>
      <c r="DS323" s="22"/>
      <c r="DT323" s="22"/>
      <c r="DU323" s="22"/>
      <c r="DV323" s="22"/>
      <c r="DW323" s="22"/>
      <c r="DX323" s="22"/>
      <c r="DY323" s="22"/>
      <c r="DZ323" s="22"/>
      <c r="EA323" s="22"/>
      <c r="EB323" s="22"/>
      <c r="EC323" s="22"/>
      <c r="ED323" s="22"/>
      <c r="EE323" s="22"/>
      <c r="EF323" s="22"/>
      <c r="EG323" s="22"/>
      <c r="EH323" s="22"/>
      <c r="EI323" s="22"/>
      <c r="EJ323" s="22"/>
      <c r="EK323" s="22"/>
      <c r="EL323" s="22"/>
      <c r="EM323" s="22"/>
      <c r="EN323" s="22"/>
      <c r="EO323" s="22"/>
      <c r="EP323" s="22"/>
      <c r="EQ323" s="22"/>
      <c r="ER323" s="22"/>
      <c r="ES323" s="22"/>
      <c r="ET323" s="22"/>
      <c r="EU323" s="22"/>
      <c r="EV323" s="22"/>
      <c r="EW323" s="22"/>
      <c r="EX323" s="22"/>
      <c r="EY323" s="22"/>
      <c r="EZ323" s="22"/>
      <c r="FA323" s="22"/>
      <c r="FB323" s="22"/>
      <c r="FC323" s="22"/>
      <c r="FD323" s="22"/>
      <c r="FE323" s="22"/>
      <c r="FF323" s="22"/>
      <c r="FG323" s="22"/>
      <c r="FH323" s="22"/>
      <c r="FI323" s="22"/>
      <c r="FJ323" s="22"/>
      <c r="FK323" s="22"/>
      <c r="FL323" s="22"/>
      <c r="FM323" s="22"/>
      <c r="FN323" s="22"/>
      <c r="FO323" s="22"/>
      <c r="FP323" s="22"/>
      <c r="FQ323" s="22"/>
      <c r="FR323" s="22"/>
      <c r="FS323" s="22"/>
      <c r="FT323" s="22"/>
      <c r="FU323" s="22"/>
      <c r="FV323" s="22"/>
      <c r="FW323" s="22"/>
      <c r="FX323" s="22"/>
    </row>
    <row r="324" spans="1:180" ht="112.5" x14ac:dyDescent="0.25">
      <c r="A324" s="35"/>
      <c r="B324" s="35"/>
      <c r="C324" s="35"/>
      <c r="D324" s="35"/>
      <c r="E324" s="105"/>
      <c r="F324" s="111"/>
      <c r="G324" s="35"/>
      <c r="H324" s="35"/>
      <c r="I324" s="35"/>
      <c r="J324" s="35"/>
      <c r="K324" s="35"/>
      <c r="L324" s="35"/>
      <c r="M324" s="35"/>
      <c r="N324" s="32">
        <f t="shared" si="8"/>
        <v>0</v>
      </c>
      <c r="O324" s="32">
        <f t="shared" si="8"/>
        <v>0</v>
      </c>
      <c r="P324" s="39"/>
      <c r="Q324" s="39"/>
      <c r="R324" s="39"/>
      <c r="S324" s="32">
        <f t="shared" si="9"/>
        <v>0</v>
      </c>
      <c r="T324" s="271" t="s">
        <v>1045</v>
      </c>
      <c r="U324" s="258" t="s">
        <v>1046</v>
      </c>
      <c r="V324" s="270">
        <v>9</v>
      </c>
      <c r="W324" s="39"/>
      <c r="X324" s="39"/>
      <c r="Y324" s="39">
        <v>4</v>
      </c>
      <c r="Z324" s="39"/>
      <c r="AA324" s="39">
        <v>365</v>
      </c>
      <c r="AB324" s="39">
        <v>182</v>
      </c>
      <c r="AC324" s="39"/>
      <c r="AD324" s="39"/>
      <c r="AE324" s="39"/>
      <c r="AF324" s="39" t="s">
        <v>192</v>
      </c>
      <c r="AG324" s="39" t="s">
        <v>192</v>
      </c>
      <c r="AH324" s="39" t="s">
        <v>192</v>
      </c>
      <c r="AI324" s="39" t="s">
        <v>192</v>
      </c>
      <c r="AJ324" s="39" t="s">
        <v>192</v>
      </c>
      <c r="AK324" s="39" t="s">
        <v>192</v>
      </c>
      <c r="AL324" s="39" t="s">
        <v>192</v>
      </c>
      <c r="AM324" s="39" t="s">
        <v>192</v>
      </c>
      <c r="AN324" s="39" t="s">
        <v>192</v>
      </c>
      <c r="AO324" s="39" t="s">
        <v>192</v>
      </c>
      <c r="AP324" s="39" t="s">
        <v>192</v>
      </c>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row>
    <row r="325" spans="1:180" ht="45" x14ac:dyDescent="0.25">
      <c r="A325" s="35"/>
      <c r="B325" s="35"/>
      <c r="C325" s="35"/>
      <c r="D325" s="35"/>
      <c r="E325" s="105"/>
      <c r="F325" s="111"/>
      <c r="G325" s="35"/>
      <c r="H325" s="35"/>
      <c r="I325" s="35"/>
      <c r="J325" s="35"/>
      <c r="K325" s="35"/>
      <c r="L325" s="35"/>
      <c r="M325" s="35"/>
      <c r="N325" s="32">
        <f t="shared" si="8"/>
        <v>0</v>
      </c>
      <c r="O325" s="32">
        <f t="shared" si="8"/>
        <v>0</v>
      </c>
      <c r="P325" s="39"/>
      <c r="Q325" s="39"/>
      <c r="R325" s="39"/>
      <c r="S325" s="32">
        <f t="shared" si="9"/>
        <v>0</v>
      </c>
      <c r="T325" s="271" t="s">
        <v>1047</v>
      </c>
      <c r="U325" s="258" t="s">
        <v>1048</v>
      </c>
      <c r="V325" s="270">
        <v>2</v>
      </c>
      <c r="W325" s="39"/>
      <c r="X325" s="39"/>
      <c r="Y325" s="39"/>
      <c r="Z325" s="39"/>
      <c r="AA325" s="39">
        <v>365</v>
      </c>
      <c r="AB325" s="39">
        <v>182</v>
      </c>
      <c r="AC325" s="39"/>
      <c r="AD325" s="39"/>
      <c r="AE325" s="39"/>
      <c r="AF325" s="39" t="s">
        <v>192</v>
      </c>
      <c r="AG325" s="39" t="s">
        <v>192</v>
      </c>
      <c r="AH325" s="39" t="s">
        <v>192</v>
      </c>
      <c r="AI325" s="39" t="s">
        <v>192</v>
      </c>
      <c r="AJ325" s="39" t="s">
        <v>192</v>
      </c>
      <c r="AK325" s="39" t="s">
        <v>192</v>
      </c>
      <c r="AL325" s="39" t="s">
        <v>192</v>
      </c>
      <c r="AM325" s="39" t="s">
        <v>192</v>
      </c>
      <c r="AN325" s="39" t="s">
        <v>192</v>
      </c>
      <c r="AO325" s="39" t="s">
        <v>192</v>
      </c>
      <c r="AP325" s="39" t="s">
        <v>192</v>
      </c>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row>
    <row r="326" spans="1:180" ht="90" x14ac:dyDescent="0.25">
      <c r="A326" s="35"/>
      <c r="B326" s="35"/>
      <c r="C326" s="35"/>
      <c r="D326" s="35"/>
      <c r="E326" s="105"/>
      <c r="F326" s="111"/>
      <c r="G326" s="35"/>
      <c r="H326" s="35"/>
      <c r="I326" s="35"/>
      <c r="J326" s="35"/>
      <c r="K326" s="35"/>
      <c r="L326" s="35"/>
      <c r="M326" s="35"/>
      <c r="N326" s="32">
        <f t="shared" si="8"/>
        <v>0</v>
      </c>
      <c r="O326" s="32">
        <f t="shared" si="8"/>
        <v>0</v>
      </c>
      <c r="P326" s="39"/>
      <c r="Q326" s="39"/>
      <c r="R326" s="39"/>
      <c r="S326" s="32">
        <f t="shared" si="9"/>
        <v>0</v>
      </c>
      <c r="T326" s="271" t="s">
        <v>1049</v>
      </c>
      <c r="U326" s="258" t="s">
        <v>1050</v>
      </c>
      <c r="V326" s="270">
        <v>125</v>
      </c>
      <c r="W326" s="39"/>
      <c r="X326" s="39"/>
      <c r="Y326" s="39">
        <v>125</v>
      </c>
      <c r="Z326" s="39"/>
      <c r="AA326" s="39">
        <v>365</v>
      </c>
      <c r="AB326" s="39">
        <v>182</v>
      </c>
      <c r="AC326" s="39"/>
      <c r="AD326" s="39"/>
      <c r="AE326" s="39"/>
      <c r="AF326" s="39" t="s">
        <v>192</v>
      </c>
      <c r="AG326" s="39" t="s">
        <v>192</v>
      </c>
      <c r="AH326" s="39" t="s">
        <v>192</v>
      </c>
      <c r="AI326" s="39" t="s">
        <v>192</v>
      </c>
      <c r="AJ326" s="39" t="s">
        <v>192</v>
      </c>
      <c r="AK326" s="39" t="s">
        <v>192</v>
      </c>
      <c r="AL326" s="39" t="s">
        <v>192</v>
      </c>
      <c r="AM326" s="39" t="s">
        <v>192</v>
      </c>
      <c r="AN326" s="39" t="s">
        <v>192</v>
      </c>
      <c r="AO326" s="39" t="s">
        <v>192</v>
      </c>
      <c r="AP326" s="39" t="s">
        <v>192</v>
      </c>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row>
    <row r="327" spans="1:180" ht="90" x14ac:dyDescent="0.25">
      <c r="A327" s="35"/>
      <c r="B327" s="35"/>
      <c r="C327" s="35"/>
      <c r="D327" s="35"/>
      <c r="E327" s="105"/>
      <c r="F327" s="111"/>
      <c r="G327" s="35"/>
      <c r="H327" s="35"/>
      <c r="I327" s="35"/>
      <c r="J327" s="35"/>
      <c r="K327" s="35"/>
      <c r="L327" s="35"/>
      <c r="M327" s="35"/>
      <c r="N327" s="32">
        <f t="shared" ref="N327:O342" si="10">H327+K327</f>
        <v>0</v>
      </c>
      <c r="O327" s="32">
        <f t="shared" si="10"/>
        <v>0</v>
      </c>
      <c r="P327" s="39"/>
      <c r="Q327" s="39"/>
      <c r="R327" s="39"/>
      <c r="S327" s="32">
        <f t="shared" si="9"/>
        <v>0</v>
      </c>
      <c r="T327" s="264" t="s">
        <v>1051</v>
      </c>
      <c r="U327" s="258" t="s">
        <v>1052</v>
      </c>
      <c r="V327" s="270">
        <v>125</v>
      </c>
      <c r="W327" s="39"/>
      <c r="X327" s="39"/>
      <c r="Y327" s="39">
        <v>60</v>
      </c>
      <c r="Z327" s="39"/>
      <c r="AA327" s="39">
        <v>365</v>
      </c>
      <c r="AB327" s="39">
        <v>182</v>
      </c>
      <c r="AC327" s="39"/>
      <c r="AD327" s="39"/>
      <c r="AE327" s="39"/>
      <c r="AF327" s="39" t="s">
        <v>192</v>
      </c>
      <c r="AG327" s="39" t="s">
        <v>192</v>
      </c>
      <c r="AH327" s="39" t="s">
        <v>192</v>
      </c>
      <c r="AI327" s="39" t="s">
        <v>192</v>
      </c>
      <c r="AJ327" s="39" t="s">
        <v>192</v>
      </c>
      <c r="AK327" s="39" t="s">
        <v>192</v>
      </c>
      <c r="AL327" s="39" t="s">
        <v>192</v>
      </c>
      <c r="AM327" s="39" t="s">
        <v>192</v>
      </c>
      <c r="AN327" s="39" t="s">
        <v>192</v>
      </c>
      <c r="AO327" s="39" t="s">
        <v>192</v>
      </c>
      <c r="AP327" s="39" t="s">
        <v>192</v>
      </c>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row>
    <row r="328" spans="1:180" ht="67.5" x14ac:dyDescent="0.25">
      <c r="A328" s="35"/>
      <c r="B328" s="35"/>
      <c r="C328" s="35"/>
      <c r="D328" s="35"/>
      <c r="E328" s="105"/>
      <c r="F328" s="111"/>
      <c r="G328" s="35"/>
      <c r="H328" s="35"/>
      <c r="I328" s="35"/>
      <c r="J328" s="35"/>
      <c r="K328" s="35"/>
      <c r="L328" s="35"/>
      <c r="M328" s="35"/>
      <c r="N328" s="32">
        <f t="shared" si="10"/>
        <v>0</v>
      </c>
      <c r="O328" s="32">
        <f t="shared" si="10"/>
        <v>0</v>
      </c>
      <c r="P328" s="39"/>
      <c r="Q328" s="39"/>
      <c r="R328" s="39"/>
      <c r="S328" s="32">
        <f t="shared" si="9"/>
        <v>0</v>
      </c>
      <c r="T328" s="264" t="s">
        <v>1053</v>
      </c>
      <c r="U328" s="258" t="s">
        <v>209</v>
      </c>
      <c r="V328" s="270">
        <v>65</v>
      </c>
      <c r="W328" s="39"/>
      <c r="X328" s="39"/>
      <c r="Y328" s="39">
        <v>45</v>
      </c>
      <c r="Z328" s="39"/>
      <c r="AA328" s="39">
        <v>365</v>
      </c>
      <c r="AB328" s="39">
        <v>182</v>
      </c>
      <c r="AC328" s="39"/>
      <c r="AD328" s="39"/>
      <c r="AE328" s="39"/>
      <c r="AF328" s="39" t="s">
        <v>192</v>
      </c>
      <c r="AG328" s="39" t="s">
        <v>192</v>
      </c>
      <c r="AH328" s="39" t="s">
        <v>192</v>
      </c>
      <c r="AI328" s="39" t="s">
        <v>192</v>
      </c>
      <c r="AJ328" s="39" t="s">
        <v>192</v>
      </c>
      <c r="AK328" s="39" t="s">
        <v>192</v>
      </c>
      <c r="AL328" s="39" t="s">
        <v>192</v>
      </c>
      <c r="AM328" s="39" t="s">
        <v>192</v>
      </c>
      <c r="AN328" s="39" t="s">
        <v>192</v>
      </c>
      <c r="AO328" s="39" t="s">
        <v>192</v>
      </c>
      <c r="AP328" s="39" t="s">
        <v>192</v>
      </c>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c r="CV328" s="22"/>
      <c r="CW328" s="22"/>
      <c r="CX328" s="22"/>
      <c r="CY328" s="22"/>
      <c r="CZ328" s="22"/>
      <c r="DA328" s="22"/>
      <c r="DB328" s="22"/>
      <c r="DC328" s="22"/>
      <c r="DD328" s="22"/>
      <c r="DE328" s="22"/>
      <c r="DF328" s="22"/>
      <c r="DG328" s="22"/>
      <c r="DH328" s="22"/>
      <c r="DI328" s="22"/>
      <c r="DJ328" s="22"/>
      <c r="DK328" s="22"/>
      <c r="DL328" s="22"/>
      <c r="DM328" s="22"/>
      <c r="DN328" s="22"/>
      <c r="DO328" s="22"/>
      <c r="DP328" s="22"/>
      <c r="DQ328" s="22"/>
      <c r="DR328" s="22"/>
      <c r="DS328" s="22"/>
      <c r="DT328" s="22"/>
      <c r="DU328" s="22"/>
      <c r="DV328" s="22"/>
      <c r="DW328" s="22"/>
      <c r="DX328" s="22"/>
      <c r="DY328" s="22"/>
      <c r="DZ328" s="22"/>
      <c r="EA328" s="22"/>
      <c r="EB328" s="22"/>
      <c r="EC328" s="22"/>
      <c r="ED328" s="22"/>
      <c r="EE328" s="22"/>
      <c r="EF328" s="22"/>
      <c r="EG328" s="22"/>
      <c r="EH328" s="22"/>
      <c r="EI328" s="22"/>
      <c r="EJ328" s="22"/>
      <c r="EK328" s="22"/>
      <c r="EL328" s="22"/>
      <c r="EM328" s="22"/>
      <c r="EN328" s="22"/>
      <c r="EO328" s="22"/>
      <c r="EP328" s="22"/>
      <c r="EQ328" s="22"/>
      <c r="ER328" s="22"/>
      <c r="ES328" s="22"/>
      <c r="ET328" s="22"/>
      <c r="EU328" s="22"/>
      <c r="EV328" s="22"/>
      <c r="EW328" s="22"/>
      <c r="EX328" s="22"/>
      <c r="EY328" s="22"/>
      <c r="EZ328" s="22"/>
      <c r="FA328" s="22"/>
      <c r="FB328" s="22"/>
      <c r="FC328" s="22"/>
      <c r="FD328" s="22"/>
      <c r="FE328" s="22"/>
      <c r="FF328" s="22"/>
      <c r="FG328" s="22"/>
      <c r="FH328" s="22"/>
      <c r="FI328" s="22"/>
      <c r="FJ328" s="22"/>
      <c r="FK328" s="22"/>
      <c r="FL328" s="22"/>
      <c r="FM328" s="22"/>
      <c r="FN328" s="22"/>
      <c r="FO328" s="22"/>
      <c r="FP328" s="22"/>
      <c r="FQ328" s="22"/>
      <c r="FR328" s="22"/>
      <c r="FS328" s="22"/>
      <c r="FT328" s="22"/>
      <c r="FU328" s="22"/>
      <c r="FV328" s="22"/>
      <c r="FW328" s="22"/>
      <c r="FX328" s="22"/>
    </row>
    <row r="329" spans="1:180" x14ac:dyDescent="0.25">
      <c r="A329" s="35"/>
      <c r="B329" s="35"/>
      <c r="C329" s="35"/>
      <c r="D329" s="35"/>
      <c r="E329" s="105"/>
      <c r="F329" s="111"/>
      <c r="G329" s="35"/>
      <c r="H329" s="35"/>
      <c r="I329" s="35"/>
      <c r="J329" s="35"/>
      <c r="K329" s="35"/>
      <c r="L329" s="35"/>
      <c r="M329" s="35"/>
      <c r="N329" s="32">
        <f t="shared" si="10"/>
        <v>0</v>
      </c>
      <c r="O329" s="32">
        <f t="shared" si="10"/>
        <v>0</v>
      </c>
      <c r="P329" s="39"/>
      <c r="Q329" s="39"/>
      <c r="R329" s="39"/>
      <c r="S329" s="32">
        <f t="shared" si="9"/>
        <v>0</v>
      </c>
      <c r="T329" s="272" t="s">
        <v>1054</v>
      </c>
      <c r="U329" s="39" t="s">
        <v>209</v>
      </c>
      <c r="V329" s="270">
        <v>3</v>
      </c>
      <c r="W329" s="39"/>
      <c r="X329" s="39"/>
      <c r="Y329" s="39">
        <v>0</v>
      </c>
      <c r="Z329" s="39"/>
      <c r="AA329" s="39">
        <v>365</v>
      </c>
      <c r="AB329" s="39">
        <v>182</v>
      </c>
      <c r="AC329" s="39"/>
      <c r="AD329" s="39"/>
      <c r="AE329" s="39"/>
      <c r="AF329" s="39"/>
      <c r="AG329" s="39"/>
      <c r="AH329" s="39"/>
      <c r="AI329" s="39"/>
      <c r="AJ329" s="39"/>
      <c r="AK329" s="39"/>
      <c r="AL329" s="39"/>
      <c r="AM329" s="39"/>
      <c r="AN329" s="39"/>
      <c r="AO329" s="39"/>
      <c r="AP329" s="39"/>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c r="CV329" s="22"/>
      <c r="CW329" s="22"/>
      <c r="CX329" s="22"/>
      <c r="CY329" s="22"/>
      <c r="CZ329" s="22"/>
      <c r="DA329" s="22"/>
      <c r="DB329" s="22"/>
      <c r="DC329" s="22"/>
      <c r="DD329" s="22"/>
      <c r="DE329" s="22"/>
      <c r="DF329" s="22"/>
      <c r="DG329" s="22"/>
      <c r="DH329" s="22"/>
      <c r="DI329" s="22"/>
      <c r="DJ329" s="22"/>
      <c r="DK329" s="22"/>
      <c r="DL329" s="22"/>
      <c r="DM329" s="22"/>
      <c r="DN329" s="22"/>
      <c r="DO329" s="22"/>
      <c r="DP329" s="22"/>
      <c r="DQ329" s="22"/>
      <c r="DR329" s="22"/>
      <c r="DS329" s="22"/>
      <c r="DT329" s="22"/>
      <c r="DU329" s="22"/>
      <c r="DV329" s="22"/>
      <c r="DW329" s="22"/>
      <c r="DX329" s="22"/>
      <c r="DY329" s="22"/>
      <c r="DZ329" s="22"/>
      <c r="EA329" s="22"/>
      <c r="EB329" s="22"/>
      <c r="EC329" s="22"/>
      <c r="ED329" s="22"/>
      <c r="EE329" s="22"/>
      <c r="EF329" s="22"/>
      <c r="EG329" s="22"/>
      <c r="EH329" s="22"/>
      <c r="EI329" s="22"/>
      <c r="EJ329" s="22"/>
      <c r="EK329" s="22"/>
      <c r="EL329" s="22"/>
      <c r="EM329" s="22"/>
      <c r="EN329" s="22"/>
      <c r="EO329" s="22"/>
      <c r="EP329" s="22"/>
      <c r="EQ329" s="22"/>
      <c r="ER329" s="22"/>
      <c r="ES329" s="22"/>
      <c r="ET329" s="22"/>
      <c r="EU329" s="22"/>
      <c r="EV329" s="22"/>
      <c r="EW329" s="22"/>
      <c r="EX329" s="22"/>
      <c r="EY329" s="22"/>
      <c r="EZ329" s="22"/>
      <c r="FA329" s="22"/>
      <c r="FB329" s="22"/>
      <c r="FC329" s="22"/>
      <c r="FD329" s="22"/>
      <c r="FE329" s="22"/>
      <c r="FF329" s="22"/>
      <c r="FG329" s="22"/>
      <c r="FH329" s="22"/>
      <c r="FI329" s="22"/>
      <c r="FJ329" s="22"/>
      <c r="FK329" s="22"/>
      <c r="FL329" s="22"/>
      <c r="FM329" s="22"/>
      <c r="FN329" s="22"/>
      <c r="FO329" s="22"/>
      <c r="FP329" s="22"/>
      <c r="FQ329" s="22"/>
      <c r="FR329" s="22"/>
      <c r="FS329" s="22"/>
      <c r="FT329" s="22"/>
      <c r="FU329" s="22"/>
      <c r="FV329" s="22"/>
      <c r="FW329" s="22"/>
      <c r="FX329" s="22"/>
    </row>
    <row r="330" spans="1:180" ht="48" x14ac:dyDescent="0.25">
      <c r="A330" s="35" t="s">
        <v>483</v>
      </c>
      <c r="B330" s="35" t="s">
        <v>550</v>
      </c>
      <c r="C330" s="35" t="s">
        <v>551</v>
      </c>
      <c r="D330" s="35">
        <v>241130900</v>
      </c>
      <c r="E330" s="105" t="s">
        <v>1055</v>
      </c>
      <c r="F330" s="111">
        <v>2008050000481</v>
      </c>
      <c r="G330" s="35" t="s">
        <v>1042</v>
      </c>
      <c r="H330" s="32">
        <v>4540900000</v>
      </c>
      <c r="I330" s="32">
        <v>6274154454</v>
      </c>
      <c r="J330" s="35"/>
      <c r="K330" s="35"/>
      <c r="L330" s="35"/>
      <c r="M330" s="35"/>
      <c r="N330" s="32">
        <f t="shared" si="10"/>
        <v>4540900000</v>
      </c>
      <c r="O330" s="32">
        <f t="shared" si="10"/>
        <v>6274154454</v>
      </c>
      <c r="P330" s="39"/>
      <c r="Q330" s="39">
        <v>3549612854</v>
      </c>
      <c r="R330" s="39"/>
      <c r="S330" s="32">
        <f t="shared" si="9"/>
        <v>3549612854</v>
      </c>
      <c r="T330" s="264" t="s">
        <v>1056</v>
      </c>
      <c r="U330" s="39" t="s">
        <v>209</v>
      </c>
      <c r="V330" s="39">
        <v>1</v>
      </c>
      <c r="W330" s="39"/>
      <c r="X330" s="39"/>
      <c r="Y330" s="39">
        <v>1</v>
      </c>
      <c r="Z330" s="39"/>
      <c r="AA330" s="39">
        <v>365</v>
      </c>
      <c r="AB330" s="39">
        <v>182</v>
      </c>
      <c r="AC330" s="39"/>
      <c r="AD330" s="39"/>
      <c r="AE330" s="39"/>
      <c r="AF330" s="39" t="s">
        <v>192</v>
      </c>
      <c r="AG330" s="39" t="s">
        <v>192</v>
      </c>
      <c r="AH330" s="39" t="s">
        <v>192</v>
      </c>
      <c r="AI330" s="39" t="s">
        <v>192</v>
      </c>
      <c r="AJ330" s="39" t="s">
        <v>192</v>
      </c>
      <c r="AK330" s="39" t="s">
        <v>192</v>
      </c>
      <c r="AL330" s="39" t="s">
        <v>192</v>
      </c>
      <c r="AM330" s="39" t="s">
        <v>192</v>
      </c>
      <c r="AN330" s="39" t="s">
        <v>192</v>
      </c>
      <c r="AO330" s="39" t="s">
        <v>192</v>
      </c>
      <c r="AP330" s="39" t="s">
        <v>192</v>
      </c>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c r="CV330" s="22"/>
      <c r="CW330" s="22"/>
      <c r="CX330" s="22"/>
      <c r="CY330" s="22"/>
      <c r="CZ330" s="22"/>
      <c r="DA330" s="22"/>
      <c r="DB330" s="22"/>
      <c r="DC330" s="22"/>
      <c r="DD330" s="22"/>
      <c r="DE330" s="22"/>
      <c r="DF330" s="22"/>
      <c r="DG330" s="22"/>
      <c r="DH330" s="22"/>
      <c r="DI330" s="22"/>
      <c r="DJ330" s="22"/>
      <c r="DK330" s="22"/>
      <c r="DL330" s="22"/>
      <c r="DM330" s="22"/>
      <c r="DN330" s="22"/>
      <c r="DO330" s="22"/>
      <c r="DP330" s="22"/>
      <c r="DQ330" s="22"/>
      <c r="DR330" s="22"/>
      <c r="DS330" s="22"/>
      <c r="DT330" s="22"/>
      <c r="DU330" s="22"/>
      <c r="DV330" s="22"/>
      <c r="DW330" s="22"/>
      <c r="DX330" s="22"/>
      <c r="DY330" s="22"/>
      <c r="DZ330" s="22"/>
      <c r="EA330" s="22"/>
      <c r="EB330" s="22"/>
      <c r="EC330" s="22"/>
      <c r="ED330" s="22"/>
      <c r="EE330" s="22"/>
      <c r="EF330" s="22"/>
      <c r="EG330" s="22"/>
      <c r="EH330" s="22"/>
      <c r="EI330" s="22"/>
      <c r="EJ330" s="22"/>
      <c r="EK330" s="22"/>
      <c r="EL330" s="22"/>
      <c r="EM330" s="22"/>
      <c r="EN330" s="22"/>
      <c r="EO330" s="22"/>
      <c r="EP330" s="22"/>
      <c r="EQ330" s="22"/>
      <c r="ER330" s="22"/>
      <c r="ES330" s="22"/>
      <c r="ET330" s="22"/>
      <c r="EU330" s="22"/>
      <c r="EV330" s="22"/>
      <c r="EW330" s="22"/>
      <c r="EX330" s="22"/>
      <c r="EY330" s="22"/>
      <c r="EZ330" s="22"/>
      <c r="FA330" s="22"/>
      <c r="FB330" s="22"/>
      <c r="FC330" s="22"/>
      <c r="FD330" s="22"/>
      <c r="FE330" s="22"/>
      <c r="FF330" s="22"/>
      <c r="FG330" s="22"/>
      <c r="FH330" s="22"/>
      <c r="FI330" s="22"/>
      <c r="FJ330" s="22"/>
      <c r="FK330" s="22"/>
      <c r="FL330" s="22"/>
      <c r="FM330" s="22"/>
      <c r="FN330" s="22"/>
      <c r="FO330" s="22"/>
      <c r="FP330" s="22"/>
      <c r="FQ330" s="22"/>
      <c r="FR330" s="22"/>
      <c r="FS330" s="22"/>
      <c r="FT330" s="22"/>
      <c r="FU330" s="22"/>
      <c r="FV330" s="22"/>
      <c r="FW330" s="22"/>
      <c r="FX330" s="22"/>
    </row>
    <row r="331" spans="1:180" ht="48" x14ac:dyDescent="0.25">
      <c r="A331" s="35" t="s">
        <v>483</v>
      </c>
      <c r="B331" s="35" t="s">
        <v>550</v>
      </c>
      <c r="C331" s="35" t="s">
        <v>551</v>
      </c>
      <c r="D331" s="35">
        <v>241130900</v>
      </c>
      <c r="E331" s="105" t="s">
        <v>1057</v>
      </c>
      <c r="F331" s="111">
        <v>2008050000481</v>
      </c>
      <c r="G331" s="35" t="s">
        <v>1042</v>
      </c>
      <c r="H331" s="32"/>
      <c r="I331" s="32">
        <v>2102374322</v>
      </c>
      <c r="J331" s="35"/>
      <c r="K331" s="35"/>
      <c r="L331" s="35"/>
      <c r="M331" s="35"/>
      <c r="N331" s="32">
        <f t="shared" si="10"/>
        <v>0</v>
      </c>
      <c r="O331" s="32">
        <f t="shared" si="10"/>
        <v>2102374322</v>
      </c>
      <c r="P331" s="39"/>
      <c r="Q331" s="39">
        <v>0</v>
      </c>
      <c r="R331" s="39"/>
      <c r="S331" s="32">
        <f t="shared" si="9"/>
        <v>0</v>
      </c>
      <c r="T331" s="264" t="s">
        <v>1058</v>
      </c>
      <c r="U331" s="39" t="s">
        <v>209</v>
      </c>
      <c r="V331" s="39">
        <v>1</v>
      </c>
      <c r="W331" s="39"/>
      <c r="X331" s="39"/>
      <c r="Y331" s="39">
        <v>1</v>
      </c>
      <c r="Z331" s="39"/>
      <c r="AA331" s="39">
        <v>365</v>
      </c>
      <c r="AB331" s="39">
        <v>182</v>
      </c>
      <c r="AC331" s="39"/>
      <c r="AD331" s="39"/>
      <c r="AE331" s="39"/>
      <c r="AF331" s="39" t="s">
        <v>192</v>
      </c>
      <c r="AG331" s="39" t="s">
        <v>192</v>
      </c>
      <c r="AH331" s="39" t="s">
        <v>192</v>
      </c>
      <c r="AI331" s="39" t="s">
        <v>192</v>
      </c>
      <c r="AJ331" s="39" t="s">
        <v>192</v>
      </c>
      <c r="AK331" s="39" t="s">
        <v>192</v>
      </c>
      <c r="AL331" s="39" t="s">
        <v>192</v>
      </c>
      <c r="AM331" s="39" t="s">
        <v>192</v>
      </c>
      <c r="AN331" s="39" t="s">
        <v>192</v>
      </c>
      <c r="AO331" s="39" t="s">
        <v>192</v>
      </c>
      <c r="AP331" s="39" t="s">
        <v>192</v>
      </c>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c r="CV331" s="22"/>
      <c r="CW331" s="22"/>
      <c r="CX331" s="22"/>
      <c r="CY331" s="22"/>
      <c r="CZ331" s="22"/>
      <c r="DA331" s="22"/>
      <c r="DB331" s="22"/>
      <c r="DC331" s="22"/>
      <c r="DD331" s="22"/>
      <c r="DE331" s="22"/>
      <c r="DF331" s="22"/>
      <c r="DG331" s="22"/>
      <c r="DH331" s="22"/>
      <c r="DI331" s="22"/>
      <c r="DJ331" s="22"/>
      <c r="DK331" s="22"/>
      <c r="DL331" s="22"/>
      <c r="DM331" s="22"/>
      <c r="DN331" s="22"/>
      <c r="DO331" s="22"/>
      <c r="DP331" s="22"/>
      <c r="DQ331" s="22"/>
      <c r="DR331" s="22"/>
      <c r="DS331" s="22"/>
      <c r="DT331" s="22"/>
      <c r="DU331" s="22"/>
      <c r="DV331" s="22"/>
      <c r="DW331" s="22"/>
      <c r="DX331" s="22"/>
      <c r="DY331" s="22"/>
      <c r="DZ331" s="22"/>
      <c r="EA331" s="22"/>
      <c r="EB331" s="22"/>
      <c r="EC331" s="22"/>
      <c r="ED331" s="22"/>
      <c r="EE331" s="22"/>
      <c r="EF331" s="22"/>
      <c r="EG331" s="22"/>
      <c r="EH331" s="22"/>
      <c r="EI331" s="22"/>
      <c r="EJ331" s="22"/>
      <c r="EK331" s="22"/>
      <c r="EL331" s="22"/>
      <c r="EM331" s="22"/>
      <c r="EN331" s="22"/>
      <c r="EO331" s="22"/>
      <c r="EP331" s="22"/>
      <c r="EQ331" s="22"/>
      <c r="ER331" s="22"/>
      <c r="ES331" s="22"/>
      <c r="ET331" s="22"/>
      <c r="EU331" s="22"/>
      <c r="EV331" s="22"/>
      <c r="EW331" s="22"/>
      <c r="EX331" s="22"/>
      <c r="EY331" s="22"/>
      <c r="EZ331" s="22"/>
      <c r="FA331" s="22"/>
      <c r="FB331" s="22"/>
      <c r="FC331" s="22"/>
      <c r="FD331" s="22"/>
      <c r="FE331" s="22"/>
      <c r="FF331" s="22"/>
      <c r="FG331" s="22"/>
      <c r="FH331" s="22"/>
      <c r="FI331" s="22"/>
      <c r="FJ331" s="22"/>
      <c r="FK331" s="22"/>
      <c r="FL331" s="22"/>
      <c r="FM331" s="22"/>
      <c r="FN331" s="22"/>
      <c r="FO331" s="22"/>
      <c r="FP331" s="22"/>
      <c r="FQ331" s="22"/>
      <c r="FR331" s="22"/>
      <c r="FS331" s="22"/>
      <c r="FT331" s="22"/>
      <c r="FU331" s="22"/>
      <c r="FV331" s="22"/>
      <c r="FW331" s="22"/>
      <c r="FX331" s="22"/>
    </row>
    <row r="332" spans="1:180" ht="60" x14ac:dyDescent="0.25">
      <c r="A332" s="35" t="s">
        <v>483</v>
      </c>
      <c r="B332" s="35" t="s">
        <v>550</v>
      </c>
      <c r="C332" s="35" t="s">
        <v>551</v>
      </c>
      <c r="D332" s="35">
        <v>241130900</v>
      </c>
      <c r="E332" s="105" t="s">
        <v>1059</v>
      </c>
      <c r="F332" s="111">
        <v>2012050000134</v>
      </c>
      <c r="G332" s="35" t="s">
        <v>1060</v>
      </c>
      <c r="H332" s="32">
        <v>2215294000</v>
      </c>
      <c r="I332" s="32">
        <v>2215264000</v>
      </c>
      <c r="J332" s="35"/>
      <c r="K332" s="35"/>
      <c r="L332" s="35"/>
      <c r="M332" s="35"/>
      <c r="N332" s="32">
        <f t="shared" si="10"/>
        <v>2215294000</v>
      </c>
      <c r="O332" s="32">
        <f t="shared" si="10"/>
        <v>2215264000</v>
      </c>
      <c r="P332" s="39"/>
      <c r="Q332" s="39">
        <v>198516728</v>
      </c>
      <c r="R332" s="39"/>
      <c r="S332" s="32">
        <f t="shared" si="9"/>
        <v>198516728</v>
      </c>
      <c r="T332" s="264" t="s">
        <v>1033</v>
      </c>
      <c r="U332" s="260" t="s">
        <v>152</v>
      </c>
      <c r="V332" s="261">
        <v>125</v>
      </c>
      <c r="W332" s="39"/>
      <c r="X332" s="39"/>
      <c r="Y332" s="39">
        <v>125</v>
      </c>
      <c r="Z332" s="39"/>
      <c r="AA332" s="39">
        <v>365</v>
      </c>
      <c r="AB332" s="39">
        <v>182</v>
      </c>
      <c r="AC332" s="39"/>
      <c r="AD332" s="39"/>
      <c r="AE332" s="39"/>
      <c r="AF332" s="39" t="s">
        <v>192</v>
      </c>
      <c r="AG332" s="39" t="s">
        <v>192</v>
      </c>
      <c r="AH332" s="39" t="s">
        <v>192</v>
      </c>
      <c r="AI332" s="39" t="s">
        <v>192</v>
      </c>
      <c r="AJ332" s="39" t="s">
        <v>192</v>
      </c>
      <c r="AK332" s="39" t="s">
        <v>192</v>
      </c>
      <c r="AL332" s="39" t="s">
        <v>192</v>
      </c>
      <c r="AM332" s="39" t="s">
        <v>192</v>
      </c>
      <c r="AN332" s="39" t="s">
        <v>192</v>
      </c>
      <c r="AO332" s="39" t="s">
        <v>192</v>
      </c>
      <c r="AP332" s="39" t="s">
        <v>192</v>
      </c>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c r="CV332" s="22"/>
      <c r="CW332" s="22"/>
      <c r="CX332" s="22"/>
      <c r="CY332" s="22"/>
      <c r="CZ332" s="22"/>
      <c r="DA332" s="22"/>
      <c r="DB332" s="22"/>
      <c r="DC332" s="22"/>
      <c r="DD332" s="22"/>
      <c r="DE332" s="22"/>
      <c r="DF332" s="22"/>
      <c r="DG332" s="22"/>
      <c r="DH332" s="22"/>
      <c r="DI332" s="22"/>
      <c r="DJ332" s="22"/>
      <c r="DK332" s="22"/>
      <c r="DL332" s="22"/>
      <c r="DM332" s="22"/>
      <c r="DN332" s="22"/>
      <c r="DO332" s="22"/>
      <c r="DP332" s="22"/>
      <c r="DQ332" s="22"/>
      <c r="DR332" s="22"/>
      <c r="DS332" s="22"/>
      <c r="DT332" s="22"/>
      <c r="DU332" s="22"/>
      <c r="DV332" s="22"/>
      <c r="DW332" s="22"/>
      <c r="DX332" s="22"/>
      <c r="DY332" s="22"/>
      <c r="DZ332" s="22"/>
      <c r="EA332" s="22"/>
      <c r="EB332" s="22"/>
      <c r="EC332" s="22"/>
      <c r="ED332" s="22"/>
      <c r="EE332" s="22"/>
      <c r="EF332" s="22"/>
      <c r="EG332" s="22"/>
      <c r="EH332" s="22"/>
      <c r="EI332" s="22"/>
      <c r="EJ332" s="22"/>
      <c r="EK332" s="22"/>
      <c r="EL332" s="22"/>
      <c r="EM332" s="22"/>
      <c r="EN332" s="22"/>
      <c r="EO332" s="22"/>
      <c r="EP332" s="22"/>
      <c r="EQ332" s="22"/>
      <c r="ER332" s="22"/>
      <c r="ES332" s="22"/>
      <c r="ET332" s="22"/>
      <c r="EU332" s="22"/>
      <c r="EV332" s="22"/>
      <c r="EW332" s="22"/>
      <c r="EX332" s="22"/>
      <c r="EY332" s="22"/>
      <c r="EZ332" s="22"/>
      <c r="FA332" s="22"/>
      <c r="FB332" s="22"/>
      <c r="FC332" s="22"/>
      <c r="FD332" s="22"/>
      <c r="FE332" s="22"/>
      <c r="FF332" s="22"/>
      <c r="FG332" s="22"/>
      <c r="FH332" s="22"/>
      <c r="FI332" s="22"/>
      <c r="FJ332" s="22"/>
      <c r="FK332" s="22"/>
      <c r="FL332" s="22"/>
      <c r="FM332" s="22"/>
      <c r="FN332" s="22"/>
      <c r="FO332" s="22"/>
      <c r="FP332" s="22"/>
      <c r="FQ332" s="22"/>
      <c r="FR332" s="22"/>
      <c r="FS332" s="22"/>
      <c r="FT332" s="22"/>
      <c r="FU332" s="22"/>
      <c r="FV332" s="22"/>
      <c r="FW332" s="22"/>
      <c r="FX332" s="22"/>
    </row>
    <row r="333" spans="1:180" ht="22.5" x14ac:dyDescent="0.25">
      <c r="A333" s="35"/>
      <c r="B333" s="35"/>
      <c r="C333" s="35"/>
      <c r="D333" s="35"/>
      <c r="E333" s="105"/>
      <c r="F333" s="111"/>
      <c r="G333" s="35"/>
      <c r="H333" s="35"/>
      <c r="I333" s="35"/>
      <c r="J333" s="35"/>
      <c r="K333" s="35"/>
      <c r="L333" s="35"/>
      <c r="M333" s="35"/>
      <c r="N333" s="32">
        <f t="shared" si="10"/>
        <v>0</v>
      </c>
      <c r="O333" s="32">
        <f t="shared" si="10"/>
        <v>0</v>
      </c>
      <c r="P333" s="39"/>
      <c r="Q333" s="39"/>
      <c r="R333" s="39"/>
      <c r="S333" s="32"/>
      <c r="T333" s="264" t="s">
        <v>1061</v>
      </c>
      <c r="U333" s="260" t="s">
        <v>152</v>
      </c>
      <c r="V333" s="261">
        <v>125</v>
      </c>
      <c r="W333" s="39"/>
      <c r="X333" s="39"/>
      <c r="Y333" s="39">
        <v>125</v>
      </c>
      <c r="Z333" s="39"/>
      <c r="AA333" s="39">
        <v>365</v>
      </c>
      <c r="AB333" s="39">
        <v>182</v>
      </c>
      <c r="AC333" s="39"/>
      <c r="AD333" s="39"/>
      <c r="AE333" s="39"/>
      <c r="AF333" s="39" t="s">
        <v>192</v>
      </c>
      <c r="AG333" s="39" t="s">
        <v>192</v>
      </c>
      <c r="AH333" s="39" t="s">
        <v>192</v>
      </c>
      <c r="AI333" s="39" t="s">
        <v>192</v>
      </c>
      <c r="AJ333" s="39" t="s">
        <v>192</v>
      </c>
      <c r="AK333" s="39" t="s">
        <v>192</v>
      </c>
      <c r="AL333" s="39" t="s">
        <v>192</v>
      </c>
      <c r="AM333" s="39" t="s">
        <v>192</v>
      </c>
      <c r="AN333" s="39" t="s">
        <v>192</v>
      </c>
      <c r="AO333" s="39" t="s">
        <v>192</v>
      </c>
      <c r="AP333" s="39" t="s">
        <v>192</v>
      </c>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c r="CV333" s="22"/>
      <c r="CW333" s="22"/>
      <c r="CX333" s="22"/>
      <c r="CY333" s="22"/>
      <c r="CZ333" s="22"/>
      <c r="DA333" s="22"/>
      <c r="DB333" s="22"/>
      <c r="DC333" s="22"/>
      <c r="DD333" s="22"/>
      <c r="DE333" s="22"/>
      <c r="DF333" s="22"/>
      <c r="DG333" s="22"/>
      <c r="DH333" s="22"/>
      <c r="DI333" s="22"/>
      <c r="DJ333" s="22"/>
      <c r="DK333" s="22"/>
      <c r="DL333" s="22"/>
      <c r="DM333" s="22"/>
      <c r="DN333" s="22"/>
      <c r="DO333" s="22"/>
      <c r="DP333" s="22"/>
      <c r="DQ333" s="22"/>
      <c r="DR333" s="22"/>
      <c r="DS333" s="22"/>
      <c r="DT333" s="22"/>
      <c r="DU333" s="22"/>
      <c r="DV333" s="22"/>
      <c r="DW333" s="22"/>
      <c r="DX333" s="22"/>
      <c r="DY333" s="22"/>
      <c r="DZ333" s="22"/>
      <c r="EA333" s="22"/>
      <c r="EB333" s="22"/>
      <c r="EC333" s="22"/>
      <c r="ED333" s="22"/>
      <c r="EE333" s="22"/>
      <c r="EF333" s="22"/>
      <c r="EG333" s="22"/>
      <c r="EH333" s="22"/>
      <c r="EI333" s="22"/>
      <c r="EJ333" s="22"/>
      <c r="EK333" s="22"/>
      <c r="EL333" s="22"/>
      <c r="EM333" s="22"/>
      <c r="EN333" s="22"/>
      <c r="EO333" s="22"/>
      <c r="EP333" s="22"/>
      <c r="EQ333" s="22"/>
      <c r="ER333" s="22"/>
      <c r="ES333" s="22"/>
      <c r="ET333" s="22"/>
      <c r="EU333" s="22"/>
      <c r="EV333" s="22"/>
      <c r="EW333" s="22"/>
      <c r="EX333" s="22"/>
      <c r="EY333" s="22"/>
      <c r="EZ333" s="22"/>
      <c r="FA333" s="22"/>
      <c r="FB333" s="22"/>
      <c r="FC333" s="22"/>
      <c r="FD333" s="22"/>
      <c r="FE333" s="22"/>
      <c r="FF333" s="22"/>
      <c r="FG333" s="22"/>
      <c r="FH333" s="22"/>
      <c r="FI333" s="22"/>
      <c r="FJ333" s="22"/>
      <c r="FK333" s="22"/>
      <c r="FL333" s="22"/>
      <c r="FM333" s="22"/>
      <c r="FN333" s="22"/>
      <c r="FO333" s="22"/>
      <c r="FP333" s="22"/>
      <c r="FQ333" s="22"/>
      <c r="FR333" s="22"/>
      <c r="FS333" s="22"/>
      <c r="FT333" s="22"/>
      <c r="FU333" s="22"/>
      <c r="FV333" s="22"/>
      <c r="FW333" s="22"/>
      <c r="FX333" s="22"/>
    </row>
    <row r="334" spans="1:180" ht="22.5" x14ac:dyDescent="0.25">
      <c r="A334" s="35"/>
      <c r="B334" s="35"/>
      <c r="C334" s="35"/>
      <c r="D334" s="35"/>
      <c r="E334" s="105"/>
      <c r="F334" s="111"/>
      <c r="G334" s="35"/>
      <c r="H334" s="35"/>
      <c r="I334" s="35"/>
      <c r="J334" s="35"/>
      <c r="K334" s="35"/>
      <c r="L334" s="35"/>
      <c r="M334" s="35"/>
      <c r="N334" s="32">
        <f t="shared" si="10"/>
        <v>0</v>
      </c>
      <c r="O334" s="32">
        <f t="shared" si="10"/>
        <v>0</v>
      </c>
      <c r="P334" s="39"/>
      <c r="Q334" s="39"/>
      <c r="R334" s="39"/>
      <c r="S334" s="32"/>
      <c r="T334" s="264" t="s">
        <v>1062</v>
      </c>
      <c r="U334" s="260" t="s">
        <v>209</v>
      </c>
      <c r="V334" s="261"/>
      <c r="W334" s="39"/>
      <c r="X334" s="39"/>
      <c r="Y334" s="39"/>
      <c r="Z334" s="39"/>
      <c r="AA334" s="39">
        <v>365</v>
      </c>
      <c r="AB334" s="39">
        <v>182</v>
      </c>
      <c r="AC334" s="39"/>
      <c r="AD334" s="39"/>
      <c r="AE334" s="39"/>
      <c r="AF334" s="39" t="s">
        <v>192</v>
      </c>
      <c r="AG334" s="39" t="s">
        <v>192</v>
      </c>
      <c r="AH334" s="39" t="s">
        <v>192</v>
      </c>
      <c r="AI334" s="39" t="s">
        <v>192</v>
      </c>
      <c r="AJ334" s="39" t="s">
        <v>192</v>
      </c>
      <c r="AK334" s="39" t="s">
        <v>192</v>
      </c>
      <c r="AL334" s="39" t="s">
        <v>192</v>
      </c>
      <c r="AM334" s="39" t="s">
        <v>192</v>
      </c>
      <c r="AN334" s="39" t="s">
        <v>192</v>
      </c>
      <c r="AO334" s="39" t="s">
        <v>192</v>
      </c>
      <c r="AP334" s="39" t="s">
        <v>192</v>
      </c>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c r="CV334" s="22"/>
      <c r="CW334" s="22"/>
      <c r="CX334" s="22"/>
      <c r="CY334" s="22"/>
      <c r="CZ334" s="22"/>
      <c r="DA334" s="22"/>
      <c r="DB334" s="22"/>
      <c r="DC334" s="22"/>
      <c r="DD334" s="22"/>
      <c r="DE334" s="22"/>
      <c r="DF334" s="22"/>
      <c r="DG334" s="22"/>
      <c r="DH334" s="22"/>
      <c r="DI334" s="22"/>
      <c r="DJ334" s="22"/>
      <c r="DK334" s="22"/>
      <c r="DL334" s="22"/>
      <c r="DM334" s="22"/>
      <c r="DN334" s="22"/>
      <c r="DO334" s="22"/>
      <c r="DP334" s="22"/>
      <c r="DQ334" s="22"/>
      <c r="DR334" s="22"/>
      <c r="DS334" s="22"/>
      <c r="DT334" s="22"/>
      <c r="DU334" s="22"/>
      <c r="DV334" s="22"/>
      <c r="DW334" s="22"/>
      <c r="DX334" s="22"/>
      <c r="DY334" s="22"/>
      <c r="DZ334" s="22"/>
      <c r="EA334" s="22"/>
      <c r="EB334" s="22"/>
      <c r="EC334" s="22"/>
      <c r="ED334" s="22"/>
      <c r="EE334" s="22"/>
      <c r="EF334" s="22"/>
      <c r="EG334" s="22"/>
      <c r="EH334" s="22"/>
      <c r="EI334" s="22"/>
      <c r="EJ334" s="22"/>
      <c r="EK334" s="22"/>
      <c r="EL334" s="22"/>
      <c r="EM334" s="22"/>
      <c r="EN334" s="22"/>
      <c r="EO334" s="22"/>
      <c r="EP334" s="22"/>
      <c r="EQ334" s="22"/>
      <c r="ER334" s="22"/>
      <c r="ES334" s="22"/>
      <c r="ET334" s="22"/>
      <c r="EU334" s="22"/>
      <c r="EV334" s="22"/>
      <c r="EW334" s="22"/>
      <c r="EX334" s="22"/>
      <c r="EY334" s="22"/>
      <c r="EZ334" s="22"/>
      <c r="FA334" s="22"/>
      <c r="FB334" s="22"/>
      <c r="FC334" s="22"/>
      <c r="FD334" s="22"/>
      <c r="FE334" s="22"/>
      <c r="FF334" s="22"/>
      <c r="FG334" s="22"/>
      <c r="FH334" s="22"/>
      <c r="FI334" s="22"/>
      <c r="FJ334" s="22"/>
      <c r="FK334" s="22"/>
      <c r="FL334" s="22"/>
      <c r="FM334" s="22"/>
      <c r="FN334" s="22"/>
      <c r="FO334" s="22"/>
      <c r="FP334" s="22"/>
      <c r="FQ334" s="22"/>
      <c r="FR334" s="22"/>
      <c r="FS334" s="22"/>
      <c r="FT334" s="22"/>
      <c r="FU334" s="22"/>
      <c r="FV334" s="22"/>
      <c r="FW334" s="22"/>
      <c r="FX334" s="22"/>
    </row>
    <row r="335" spans="1:180" ht="33.75" x14ac:dyDescent="0.25">
      <c r="A335" s="35"/>
      <c r="B335" s="35"/>
      <c r="C335" s="35"/>
      <c r="D335" s="35"/>
      <c r="E335" s="105"/>
      <c r="F335" s="111"/>
      <c r="G335" s="35"/>
      <c r="H335" s="35"/>
      <c r="I335" s="35"/>
      <c r="J335" s="35"/>
      <c r="K335" s="35"/>
      <c r="L335" s="35"/>
      <c r="M335" s="35"/>
      <c r="N335" s="32">
        <f t="shared" si="10"/>
        <v>0</v>
      </c>
      <c r="O335" s="32">
        <f t="shared" si="10"/>
        <v>0</v>
      </c>
      <c r="P335" s="39"/>
      <c r="Q335" s="39"/>
      <c r="R335" s="39"/>
      <c r="S335" s="32"/>
      <c r="T335" s="264" t="s">
        <v>1063</v>
      </c>
      <c r="U335" s="260" t="s">
        <v>726</v>
      </c>
      <c r="V335" s="39"/>
      <c r="W335" s="39">
        <v>8</v>
      </c>
      <c r="X335" s="39"/>
      <c r="Y335" s="39">
        <v>7</v>
      </c>
      <c r="Z335" s="39"/>
      <c r="AA335" s="39">
        <v>365</v>
      </c>
      <c r="AB335" s="39">
        <v>182</v>
      </c>
      <c r="AC335" s="39"/>
      <c r="AD335" s="39"/>
      <c r="AE335" s="39"/>
      <c r="AF335" s="39" t="s">
        <v>192</v>
      </c>
      <c r="AG335" s="39" t="s">
        <v>192</v>
      </c>
      <c r="AH335" s="39" t="s">
        <v>192</v>
      </c>
      <c r="AI335" s="39" t="s">
        <v>192</v>
      </c>
      <c r="AJ335" s="39" t="s">
        <v>192</v>
      </c>
      <c r="AK335" s="39" t="s">
        <v>192</v>
      </c>
      <c r="AL335" s="39" t="s">
        <v>192</v>
      </c>
      <c r="AM335" s="39" t="s">
        <v>192</v>
      </c>
      <c r="AN335" s="39" t="s">
        <v>192</v>
      </c>
      <c r="AO335" s="39" t="s">
        <v>192</v>
      </c>
      <c r="AP335" s="39" t="s">
        <v>192</v>
      </c>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c r="CV335" s="22"/>
      <c r="CW335" s="22"/>
      <c r="CX335" s="22"/>
      <c r="CY335" s="22"/>
      <c r="CZ335" s="22"/>
      <c r="DA335" s="22"/>
      <c r="DB335" s="22"/>
      <c r="DC335" s="22"/>
      <c r="DD335" s="22"/>
      <c r="DE335" s="22"/>
      <c r="DF335" s="22"/>
      <c r="DG335" s="22"/>
      <c r="DH335" s="22"/>
      <c r="DI335" s="22"/>
      <c r="DJ335" s="22"/>
      <c r="DK335" s="22"/>
      <c r="DL335" s="22"/>
      <c r="DM335" s="22"/>
      <c r="DN335" s="22"/>
      <c r="DO335" s="22"/>
      <c r="DP335" s="22"/>
      <c r="DQ335" s="22"/>
      <c r="DR335" s="22"/>
      <c r="DS335" s="22"/>
      <c r="DT335" s="22"/>
      <c r="DU335" s="22"/>
      <c r="DV335" s="22"/>
      <c r="DW335" s="22"/>
      <c r="DX335" s="22"/>
      <c r="DY335" s="22"/>
      <c r="DZ335" s="22"/>
      <c r="EA335" s="22"/>
      <c r="EB335" s="22"/>
      <c r="EC335" s="22"/>
      <c r="ED335" s="22"/>
      <c r="EE335" s="22"/>
      <c r="EF335" s="22"/>
      <c r="EG335" s="22"/>
      <c r="EH335" s="22"/>
      <c r="EI335" s="22"/>
      <c r="EJ335" s="22"/>
      <c r="EK335" s="22"/>
      <c r="EL335" s="22"/>
      <c r="EM335" s="22"/>
      <c r="EN335" s="22"/>
      <c r="EO335" s="22"/>
      <c r="EP335" s="22"/>
      <c r="EQ335" s="22"/>
      <c r="ER335" s="22"/>
      <c r="ES335" s="22"/>
      <c r="ET335" s="22"/>
      <c r="EU335" s="22"/>
      <c r="EV335" s="22"/>
      <c r="EW335" s="22"/>
      <c r="EX335" s="22"/>
      <c r="EY335" s="22"/>
      <c r="EZ335" s="22"/>
      <c r="FA335" s="22"/>
      <c r="FB335" s="22"/>
      <c r="FC335" s="22"/>
      <c r="FD335" s="22"/>
      <c r="FE335" s="22"/>
      <c r="FF335" s="22"/>
      <c r="FG335" s="22"/>
      <c r="FH335" s="22"/>
      <c r="FI335" s="22"/>
      <c r="FJ335" s="22"/>
      <c r="FK335" s="22"/>
      <c r="FL335" s="22"/>
      <c r="FM335" s="22"/>
      <c r="FN335" s="22"/>
      <c r="FO335" s="22"/>
      <c r="FP335" s="22"/>
      <c r="FQ335" s="22"/>
      <c r="FR335" s="22"/>
      <c r="FS335" s="22"/>
      <c r="FT335" s="22"/>
      <c r="FU335" s="22"/>
      <c r="FV335" s="22"/>
      <c r="FW335" s="22"/>
      <c r="FX335" s="22"/>
    </row>
    <row r="336" spans="1:180" ht="60" x14ac:dyDescent="0.25">
      <c r="A336" s="35" t="s">
        <v>483</v>
      </c>
      <c r="B336" s="35" t="s">
        <v>550</v>
      </c>
      <c r="C336" s="35" t="s">
        <v>551</v>
      </c>
      <c r="D336" s="35">
        <v>241130600</v>
      </c>
      <c r="E336" s="105" t="s">
        <v>1064</v>
      </c>
      <c r="F336" s="111">
        <v>2012050000134</v>
      </c>
      <c r="G336" s="35" t="s">
        <v>1060</v>
      </c>
      <c r="H336" s="32">
        <v>107812000</v>
      </c>
      <c r="I336" s="32">
        <v>1570812000</v>
      </c>
      <c r="J336" s="35"/>
      <c r="K336" s="35"/>
      <c r="L336" s="35"/>
      <c r="M336" s="35"/>
      <c r="N336" s="32">
        <f t="shared" si="10"/>
        <v>107812000</v>
      </c>
      <c r="O336" s="32">
        <f t="shared" si="10"/>
        <v>1570812000</v>
      </c>
      <c r="P336" s="39"/>
      <c r="Q336" s="39">
        <v>34073490</v>
      </c>
      <c r="R336" s="39"/>
      <c r="S336" s="32">
        <f t="shared" si="9"/>
        <v>34073490</v>
      </c>
      <c r="T336" s="264" t="s">
        <v>1065</v>
      </c>
      <c r="U336" s="260" t="s">
        <v>726</v>
      </c>
      <c r="V336" s="39"/>
      <c r="W336" s="39">
        <v>34</v>
      </c>
      <c r="X336" s="39"/>
      <c r="Y336" s="39">
        <v>16</v>
      </c>
      <c r="Z336" s="39"/>
      <c r="AA336" s="39">
        <v>365</v>
      </c>
      <c r="AB336" s="39">
        <v>182</v>
      </c>
      <c r="AC336" s="39"/>
      <c r="AD336" s="39"/>
      <c r="AE336" s="39"/>
      <c r="AF336" s="39" t="s">
        <v>192</v>
      </c>
      <c r="AG336" s="39" t="s">
        <v>192</v>
      </c>
      <c r="AH336" s="39" t="s">
        <v>192</v>
      </c>
      <c r="AI336" s="39" t="s">
        <v>192</v>
      </c>
      <c r="AJ336" s="39" t="s">
        <v>192</v>
      </c>
      <c r="AK336" s="39" t="s">
        <v>192</v>
      </c>
      <c r="AL336" s="39" t="s">
        <v>192</v>
      </c>
      <c r="AM336" s="39" t="s">
        <v>192</v>
      </c>
      <c r="AN336" s="39" t="s">
        <v>192</v>
      </c>
      <c r="AO336" s="39" t="s">
        <v>192</v>
      </c>
      <c r="AP336" s="39" t="s">
        <v>192</v>
      </c>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c r="CV336" s="22"/>
      <c r="CW336" s="22"/>
      <c r="CX336" s="22"/>
      <c r="CY336" s="22"/>
      <c r="CZ336" s="22"/>
      <c r="DA336" s="22"/>
      <c r="DB336" s="22"/>
      <c r="DC336" s="22"/>
      <c r="DD336" s="22"/>
      <c r="DE336" s="22"/>
      <c r="DF336" s="22"/>
      <c r="DG336" s="22"/>
      <c r="DH336" s="22"/>
      <c r="DI336" s="22"/>
      <c r="DJ336" s="22"/>
      <c r="DK336" s="22"/>
      <c r="DL336" s="22"/>
      <c r="DM336" s="22"/>
      <c r="DN336" s="22"/>
      <c r="DO336" s="22"/>
      <c r="DP336" s="22"/>
      <c r="DQ336" s="22"/>
      <c r="DR336" s="22"/>
      <c r="DS336" s="22"/>
      <c r="DT336" s="22"/>
      <c r="DU336" s="22"/>
      <c r="DV336" s="22"/>
      <c r="DW336" s="22"/>
      <c r="DX336" s="22"/>
      <c r="DY336" s="22"/>
      <c r="DZ336" s="22"/>
      <c r="EA336" s="22"/>
      <c r="EB336" s="22"/>
      <c r="EC336" s="22"/>
      <c r="ED336" s="22"/>
      <c r="EE336" s="22"/>
      <c r="EF336" s="22"/>
      <c r="EG336" s="22"/>
      <c r="EH336" s="22"/>
      <c r="EI336" s="22"/>
      <c r="EJ336" s="22"/>
      <c r="EK336" s="22"/>
      <c r="EL336" s="22"/>
      <c r="EM336" s="22"/>
      <c r="EN336" s="22"/>
      <c r="EO336" s="22"/>
      <c r="EP336" s="22"/>
      <c r="EQ336" s="22"/>
      <c r="ER336" s="22"/>
      <c r="ES336" s="22"/>
      <c r="ET336" s="22"/>
      <c r="EU336" s="22"/>
      <c r="EV336" s="22"/>
      <c r="EW336" s="22"/>
      <c r="EX336" s="22"/>
      <c r="EY336" s="22"/>
      <c r="EZ336" s="22"/>
      <c r="FA336" s="22"/>
      <c r="FB336" s="22"/>
      <c r="FC336" s="22"/>
      <c r="FD336" s="22"/>
      <c r="FE336" s="22"/>
      <c r="FF336" s="22"/>
      <c r="FG336" s="22"/>
      <c r="FH336" s="22"/>
      <c r="FI336" s="22"/>
      <c r="FJ336" s="22"/>
      <c r="FK336" s="22"/>
      <c r="FL336" s="22"/>
      <c r="FM336" s="22"/>
      <c r="FN336" s="22"/>
      <c r="FO336" s="22"/>
      <c r="FP336" s="22"/>
      <c r="FQ336" s="22"/>
      <c r="FR336" s="22"/>
      <c r="FS336" s="22"/>
      <c r="FT336" s="22"/>
      <c r="FU336" s="22"/>
      <c r="FV336" s="22"/>
      <c r="FW336" s="22"/>
      <c r="FX336" s="22"/>
    </row>
    <row r="337" spans="1:180" ht="48" x14ac:dyDescent="0.25">
      <c r="A337" s="35" t="s">
        <v>483</v>
      </c>
      <c r="B337" s="35" t="s">
        <v>550</v>
      </c>
      <c r="C337" s="35" t="s">
        <v>551</v>
      </c>
      <c r="D337" s="35">
        <v>241130900</v>
      </c>
      <c r="E337" s="105" t="s">
        <v>1066</v>
      </c>
      <c r="F337" s="111">
        <v>2008050000483</v>
      </c>
      <c r="G337" s="35" t="s">
        <v>1067</v>
      </c>
      <c r="H337" s="32">
        <v>389053000</v>
      </c>
      <c r="I337" s="32">
        <v>389053000</v>
      </c>
      <c r="J337" s="35"/>
      <c r="K337" s="35"/>
      <c r="L337" s="35"/>
      <c r="M337" s="35"/>
      <c r="N337" s="32">
        <f t="shared" si="10"/>
        <v>389053000</v>
      </c>
      <c r="O337" s="32">
        <f t="shared" si="10"/>
        <v>389053000</v>
      </c>
      <c r="P337" s="39"/>
      <c r="Q337" s="39">
        <v>0</v>
      </c>
      <c r="R337" s="39"/>
      <c r="S337" s="32">
        <f t="shared" si="9"/>
        <v>0</v>
      </c>
      <c r="T337" s="258" t="s">
        <v>1068</v>
      </c>
      <c r="U337" s="266" t="s">
        <v>522</v>
      </c>
      <c r="V337" s="266">
        <v>29</v>
      </c>
      <c r="W337" s="39"/>
      <c r="X337" s="39"/>
      <c r="Y337" s="39">
        <v>29</v>
      </c>
      <c r="Z337" s="39"/>
      <c r="AA337" s="39">
        <v>365</v>
      </c>
      <c r="AB337" s="39">
        <v>182</v>
      </c>
      <c r="AC337" s="39"/>
      <c r="AD337" s="39"/>
      <c r="AE337" s="39"/>
      <c r="AF337" s="39" t="s">
        <v>192</v>
      </c>
      <c r="AG337" s="39" t="s">
        <v>192</v>
      </c>
      <c r="AH337" s="39" t="s">
        <v>192</v>
      </c>
      <c r="AI337" s="39" t="s">
        <v>192</v>
      </c>
      <c r="AJ337" s="39" t="s">
        <v>192</v>
      </c>
      <c r="AK337" s="39" t="s">
        <v>192</v>
      </c>
      <c r="AL337" s="39" t="s">
        <v>192</v>
      </c>
      <c r="AM337" s="39" t="s">
        <v>192</v>
      </c>
      <c r="AN337" s="39" t="s">
        <v>192</v>
      </c>
      <c r="AO337" s="39" t="s">
        <v>192</v>
      </c>
      <c r="AP337" s="39" t="s">
        <v>192</v>
      </c>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c r="CV337" s="22"/>
      <c r="CW337" s="22"/>
      <c r="CX337" s="22"/>
      <c r="CY337" s="22"/>
      <c r="CZ337" s="22"/>
      <c r="DA337" s="22"/>
      <c r="DB337" s="22"/>
      <c r="DC337" s="22"/>
      <c r="DD337" s="22"/>
      <c r="DE337" s="22"/>
      <c r="DF337" s="22"/>
      <c r="DG337" s="22"/>
      <c r="DH337" s="22"/>
      <c r="DI337" s="22"/>
      <c r="DJ337" s="22"/>
      <c r="DK337" s="22"/>
      <c r="DL337" s="22"/>
      <c r="DM337" s="22"/>
      <c r="DN337" s="22"/>
      <c r="DO337" s="22"/>
      <c r="DP337" s="22"/>
      <c r="DQ337" s="22"/>
      <c r="DR337" s="22"/>
      <c r="DS337" s="22"/>
      <c r="DT337" s="22"/>
      <c r="DU337" s="22"/>
      <c r="DV337" s="22"/>
      <c r="DW337" s="22"/>
      <c r="DX337" s="22"/>
      <c r="DY337" s="22"/>
      <c r="DZ337" s="22"/>
      <c r="EA337" s="22"/>
      <c r="EB337" s="22"/>
      <c r="EC337" s="22"/>
      <c r="ED337" s="22"/>
      <c r="EE337" s="22"/>
      <c r="EF337" s="22"/>
      <c r="EG337" s="22"/>
      <c r="EH337" s="22"/>
      <c r="EI337" s="22"/>
      <c r="EJ337" s="22"/>
      <c r="EK337" s="22"/>
      <c r="EL337" s="22"/>
      <c r="EM337" s="22"/>
      <c r="EN337" s="22"/>
      <c r="EO337" s="22"/>
      <c r="EP337" s="22"/>
      <c r="EQ337" s="22"/>
      <c r="ER337" s="22"/>
      <c r="ES337" s="22"/>
      <c r="ET337" s="22"/>
      <c r="EU337" s="22"/>
      <c r="EV337" s="22"/>
      <c r="EW337" s="22"/>
      <c r="EX337" s="22"/>
      <c r="EY337" s="22"/>
      <c r="EZ337" s="22"/>
      <c r="FA337" s="22"/>
      <c r="FB337" s="22"/>
      <c r="FC337" s="22"/>
      <c r="FD337" s="22"/>
      <c r="FE337" s="22"/>
      <c r="FF337" s="22"/>
      <c r="FG337" s="22"/>
      <c r="FH337" s="22"/>
      <c r="FI337" s="22"/>
      <c r="FJ337" s="22"/>
      <c r="FK337" s="22"/>
      <c r="FL337" s="22"/>
      <c r="FM337" s="22"/>
      <c r="FN337" s="22"/>
      <c r="FO337" s="22"/>
      <c r="FP337" s="22"/>
      <c r="FQ337" s="22"/>
      <c r="FR337" s="22"/>
      <c r="FS337" s="22"/>
      <c r="FT337" s="22"/>
      <c r="FU337" s="22"/>
      <c r="FV337" s="22"/>
      <c r="FW337" s="22"/>
      <c r="FX337" s="22"/>
    </row>
    <row r="338" spans="1:180" ht="22.5" x14ac:dyDescent="0.25">
      <c r="A338" s="35"/>
      <c r="B338" s="35"/>
      <c r="C338" s="35"/>
      <c r="D338" s="35"/>
      <c r="E338" s="105"/>
      <c r="F338" s="111"/>
      <c r="G338" s="35"/>
      <c r="H338" s="35"/>
      <c r="I338" s="35"/>
      <c r="J338" s="35"/>
      <c r="K338" s="35"/>
      <c r="L338" s="35"/>
      <c r="M338" s="35"/>
      <c r="N338" s="32">
        <f t="shared" si="10"/>
        <v>0</v>
      </c>
      <c r="O338" s="32">
        <f t="shared" si="10"/>
        <v>0</v>
      </c>
      <c r="P338" s="39"/>
      <c r="Q338" s="39"/>
      <c r="R338" s="39"/>
      <c r="S338" s="32"/>
      <c r="T338" s="264" t="s">
        <v>1069</v>
      </c>
      <c r="U338" s="266" t="s">
        <v>522</v>
      </c>
      <c r="V338" s="266">
        <v>125</v>
      </c>
      <c r="W338" s="39"/>
      <c r="X338" s="39"/>
      <c r="Y338" s="39">
        <v>125</v>
      </c>
      <c r="Z338" s="39"/>
      <c r="AA338" s="39">
        <v>365</v>
      </c>
      <c r="AB338" s="39">
        <v>182</v>
      </c>
      <c r="AC338" s="39"/>
      <c r="AD338" s="39"/>
      <c r="AE338" s="39"/>
      <c r="AF338" s="39"/>
      <c r="AG338" s="39"/>
      <c r="AH338" s="39"/>
      <c r="AI338" s="39"/>
      <c r="AJ338" s="39"/>
      <c r="AK338" s="39"/>
      <c r="AL338" s="39"/>
      <c r="AM338" s="39"/>
      <c r="AN338" s="39"/>
      <c r="AO338" s="39"/>
      <c r="AP338" s="39"/>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c r="CV338" s="22"/>
      <c r="CW338" s="22"/>
      <c r="CX338" s="22"/>
      <c r="CY338" s="22"/>
      <c r="CZ338" s="22"/>
      <c r="DA338" s="22"/>
      <c r="DB338" s="22"/>
      <c r="DC338" s="22"/>
      <c r="DD338" s="22"/>
      <c r="DE338" s="22"/>
      <c r="DF338" s="22"/>
      <c r="DG338" s="22"/>
      <c r="DH338" s="22"/>
      <c r="DI338" s="22"/>
      <c r="DJ338" s="22"/>
      <c r="DK338" s="22"/>
      <c r="DL338" s="22"/>
      <c r="DM338" s="22"/>
      <c r="DN338" s="22"/>
      <c r="DO338" s="22"/>
      <c r="DP338" s="22"/>
      <c r="DQ338" s="22"/>
      <c r="DR338" s="22"/>
      <c r="DS338" s="22"/>
      <c r="DT338" s="22"/>
      <c r="DU338" s="22"/>
      <c r="DV338" s="22"/>
      <c r="DW338" s="22"/>
      <c r="DX338" s="22"/>
      <c r="DY338" s="22"/>
      <c r="DZ338" s="22"/>
      <c r="EA338" s="22"/>
      <c r="EB338" s="22"/>
      <c r="EC338" s="22"/>
      <c r="ED338" s="22"/>
      <c r="EE338" s="22"/>
      <c r="EF338" s="22"/>
      <c r="EG338" s="22"/>
      <c r="EH338" s="22"/>
      <c r="EI338" s="22"/>
      <c r="EJ338" s="22"/>
      <c r="EK338" s="22"/>
      <c r="EL338" s="22"/>
      <c r="EM338" s="22"/>
      <c r="EN338" s="22"/>
      <c r="EO338" s="22"/>
      <c r="EP338" s="22"/>
      <c r="EQ338" s="22"/>
      <c r="ER338" s="22"/>
      <c r="ES338" s="22"/>
      <c r="ET338" s="22"/>
      <c r="EU338" s="22"/>
      <c r="EV338" s="22"/>
      <c r="EW338" s="22"/>
      <c r="EX338" s="22"/>
      <c r="EY338" s="22"/>
      <c r="EZ338" s="22"/>
      <c r="FA338" s="22"/>
      <c r="FB338" s="22"/>
      <c r="FC338" s="22"/>
      <c r="FD338" s="22"/>
      <c r="FE338" s="22"/>
      <c r="FF338" s="22"/>
      <c r="FG338" s="22"/>
      <c r="FH338" s="22"/>
      <c r="FI338" s="22"/>
      <c r="FJ338" s="22"/>
      <c r="FK338" s="22"/>
      <c r="FL338" s="22"/>
      <c r="FM338" s="22"/>
      <c r="FN338" s="22"/>
      <c r="FO338" s="22"/>
      <c r="FP338" s="22"/>
      <c r="FQ338" s="22"/>
      <c r="FR338" s="22"/>
      <c r="FS338" s="22"/>
      <c r="FT338" s="22"/>
      <c r="FU338" s="22"/>
      <c r="FV338" s="22"/>
      <c r="FW338" s="22"/>
      <c r="FX338" s="22"/>
    </row>
    <row r="339" spans="1:180" ht="33.75" x14ac:dyDescent="0.25">
      <c r="A339" s="35"/>
      <c r="B339" s="35"/>
      <c r="C339" s="35"/>
      <c r="D339" s="35"/>
      <c r="E339" s="105"/>
      <c r="F339" s="111"/>
      <c r="G339" s="35"/>
      <c r="H339" s="35"/>
      <c r="I339" s="35"/>
      <c r="J339" s="35"/>
      <c r="K339" s="35"/>
      <c r="L339" s="35"/>
      <c r="M339" s="35"/>
      <c r="N339" s="32">
        <f t="shared" si="10"/>
        <v>0</v>
      </c>
      <c r="O339" s="32">
        <f t="shared" si="10"/>
        <v>0</v>
      </c>
      <c r="P339" s="39"/>
      <c r="Q339" s="39"/>
      <c r="R339" s="39"/>
      <c r="S339" s="32"/>
      <c r="T339" s="264" t="s">
        <v>1070</v>
      </c>
      <c r="U339" s="266" t="s">
        <v>1071</v>
      </c>
      <c r="V339" s="266">
        <v>90</v>
      </c>
      <c r="W339" s="39"/>
      <c r="X339" s="39"/>
      <c r="Y339" s="39">
        <v>81</v>
      </c>
      <c r="Z339" s="39"/>
      <c r="AA339" s="39">
        <v>365</v>
      </c>
      <c r="AB339" s="39">
        <v>182</v>
      </c>
      <c r="AC339" s="39"/>
      <c r="AD339" s="39"/>
      <c r="AE339" s="39"/>
      <c r="AF339" s="39"/>
      <c r="AG339" s="39"/>
      <c r="AH339" s="39"/>
      <c r="AI339" s="39"/>
      <c r="AJ339" s="39"/>
      <c r="AK339" s="39"/>
      <c r="AL339" s="39"/>
      <c r="AM339" s="39"/>
      <c r="AN339" s="39"/>
      <c r="AO339" s="39"/>
      <c r="AP339" s="39"/>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c r="CV339" s="22"/>
      <c r="CW339" s="22"/>
      <c r="CX339" s="22"/>
      <c r="CY339" s="22"/>
      <c r="CZ339" s="22"/>
      <c r="DA339" s="22"/>
      <c r="DB339" s="22"/>
      <c r="DC339" s="22"/>
      <c r="DD339" s="22"/>
      <c r="DE339" s="22"/>
      <c r="DF339" s="22"/>
      <c r="DG339" s="22"/>
      <c r="DH339" s="22"/>
      <c r="DI339" s="22"/>
      <c r="DJ339" s="22"/>
      <c r="DK339" s="22"/>
      <c r="DL339" s="22"/>
      <c r="DM339" s="22"/>
      <c r="DN339" s="22"/>
      <c r="DO339" s="22"/>
      <c r="DP339" s="22"/>
      <c r="DQ339" s="22"/>
      <c r="DR339" s="22"/>
      <c r="DS339" s="22"/>
      <c r="DT339" s="22"/>
      <c r="DU339" s="22"/>
      <c r="DV339" s="22"/>
      <c r="DW339" s="22"/>
      <c r="DX339" s="22"/>
      <c r="DY339" s="22"/>
      <c r="DZ339" s="22"/>
      <c r="EA339" s="22"/>
      <c r="EB339" s="22"/>
      <c r="EC339" s="22"/>
      <c r="ED339" s="22"/>
      <c r="EE339" s="22"/>
      <c r="EF339" s="22"/>
      <c r="EG339" s="22"/>
      <c r="EH339" s="22"/>
      <c r="EI339" s="22"/>
      <c r="EJ339" s="22"/>
      <c r="EK339" s="22"/>
      <c r="EL339" s="22"/>
      <c r="EM339" s="22"/>
      <c r="EN339" s="22"/>
      <c r="EO339" s="22"/>
      <c r="EP339" s="22"/>
      <c r="EQ339" s="22"/>
      <c r="ER339" s="22"/>
      <c r="ES339" s="22"/>
      <c r="ET339" s="22"/>
      <c r="EU339" s="22"/>
      <c r="EV339" s="22"/>
      <c r="EW339" s="22"/>
      <c r="EX339" s="22"/>
      <c r="EY339" s="22"/>
      <c r="EZ339" s="22"/>
      <c r="FA339" s="22"/>
      <c r="FB339" s="22"/>
      <c r="FC339" s="22"/>
      <c r="FD339" s="22"/>
      <c r="FE339" s="22"/>
      <c r="FF339" s="22"/>
      <c r="FG339" s="22"/>
      <c r="FH339" s="22"/>
      <c r="FI339" s="22"/>
      <c r="FJ339" s="22"/>
      <c r="FK339" s="22"/>
      <c r="FL339" s="22"/>
      <c r="FM339" s="22"/>
      <c r="FN339" s="22"/>
      <c r="FO339" s="22"/>
      <c r="FP339" s="22"/>
      <c r="FQ339" s="22"/>
      <c r="FR339" s="22"/>
      <c r="FS339" s="22"/>
      <c r="FT339" s="22"/>
      <c r="FU339" s="22"/>
      <c r="FV339" s="22"/>
      <c r="FW339" s="22"/>
      <c r="FX339" s="22"/>
    </row>
    <row r="340" spans="1:180" x14ac:dyDescent="0.25">
      <c r="A340" s="35"/>
      <c r="B340" s="35"/>
      <c r="C340" s="35"/>
      <c r="D340" s="35"/>
      <c r="E340" s="105"/>
      <c r="F340" s="111"/>
      <c r="G340" s="35"/>
      <c r="H340" s="35"/>
      <c r="I340" s="35"/>
      <c r="J340" s="35"/>
      <c r="K340" s="35"/>
      <c r="L340" s="35"/>
      <c r="M340" s="35"/>
      <c r="N340" s="32">
        <f t="shared" si="10"/>
        <v>0</v>
      </c>
      <c r="O340" s="32">
        <f t="shared" si="10"/>
        <v>0</v>
      </c>
      <c r="P340" s="39"/>
      <c r="Q340" s="39"/>
      <c r="R340" s="39"/>
      <c r="S340" s="32"/>
      <c r="T340" s="264" t="s">
        <v>1072</v>
      </c>
      <c r="U340" s="266" t="s">
        <v>522</v>
      </c>
      <c r="V340" s="266">
        <v>1</v>
      </c>
      <c r="W340" s="39"/>
      <c r="X340" s="39"/>
      <c r="Y340" s="39">
        <v>0.5</v>
      </c>
      <c r="Z340" s="39"/>
      <c r="AA340" s="39">
        <v>365</v>
      </c>
      <c r="AB340" s="39">
        <v>182</v>
      </c>
      <c r="AC340" s="39"/>
      <c r="AD340" s="39"/>
      <c r="AE340" s="39"/>
      <c r="AF340" s="39"/>
      <c r="AG340" s="39"/>
      <c r="AH340" s="39"/>
      <c r="AI340" s="39"/>
      <c r="AJ340" s="39"/>
      <c r="AK340" s="39"/>
      <c r="AL340" s="39"/>
      <c r="AM340" s="39"/>
      <c r="AN340" s="39"/>
      <c r="AO340" s="39"/>
      <c r="AP340" s="39"/>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c r="CV340" s="22"/>
      <c r="CW340" s="22"/>
      <c r="CX340" s="22"/>
      <c r="CY340" s="22"/>
      <c r="CZ340" s="22"/>
      <c r="DA340" s="22"/>
      <c r="DB340" s="22"/>
      <c r="DC340" s="22"/>
      <c r="DD340" s="22"/>
      <c r="DE340" s="22"/>
      <c r="DF340" s="22"/>
      <c r="DG340" s="22"/>
      <c r="DH340" s="22"/>
      <c r="DI340" s="22"/>
      <c r="DJ340" s="22"/>
      <c r="DK340" s="22"/>
      <c r="DL340" s="22"/>
      <c r="DM340" s="22"/>
      <c r="DN340" s="22"/>
      <c r="DO340" s="22"/>
      <c r="DP340" s="22"/>
      <c r="DQ340" s="22"/>
      <c r="DR340" s="22"/>
      <c r="DS340" s="22"/>
      <c r="DT340" s="22"/>
      <c r="DU340" s="22"/>
      <c r="DV340" s="22"/>
      <c r="DW340" s="22"/>
      <c r="DX340" s="22"/>
      <c r="DY340" s="22"/>
      <c r="DZ340" s="22"/>
      <c r="EA340" s="22"/>
      <c r="EB340" s="22"/>
      <c r="EC340" s="22"/>
      <c r="ED340" s="22"/>
      <c r="EE340" s="22"/>
      <c r="EF340" s="22"/>
      <c r="EG340" s="22"/>
      <c r="EH340" s="22"/>
      <c r="EI340" s="22"/>
      <c r="EJ340" s="22"/>
      <c r="EK340" s="22"/>
      <c r="EL340" s="22"/>
      <c r="EM340" s="22"/>
      <c r="EN340" s="22"/>
      <c r="EO340" s="22"/>
      <c r="EP340" s="22"/>
      <c r="EQ340" s="22"/>
      <c r="ER340" s="22"/>
      <c r="ES340" s="22"/>
      <c r="ET340" s="22"/>
      <c r="EU340" s="22"/>
      <c r="EV340" s="22"/>
      <c r="EW340" s="22"/>
      <c r="EX340" s="22"/>
      <c r="EY340" s="22"/>
      <c r="EZ340" s="22"/>
      <c r="FA340" s="22"/>
      <c r="FB340" s="22"/>
      <c r="FC340" s="22"/>
      <c r="FD340" s="22"/>
      <c r="FE340" s="22"/>
      <c r="FF340" s="22"/>
      <c r="FG340" s="22"/>
      <c r="FH340" s="22"/>
      <c r="FI340" s="22"/>
      <c r="FJ340" s="22"/>
      <c r="FK340" s="22"/>
      <c r="FL340" s="22"/>
      <c r="FM340" s="22"/>
      <c r="FN340" s="22"/>
      <c r="FO340" s="22"/>
      <c r="FP340" s="22"/>
      <c r="FQ340" s="22"/>
      <c r="FR340" s="22"/>
      <c r="FS340" s="22"/>
      <c r="FT340" s="22"/>
      <c r="FU340" s="22"/>
      <c r="FV340" s="22"/>
      <c r="FW340" s="22"/>
      <c r="FX340" s="22"/>
    </row>
    <row r="341" spans="1:180" ht="48" x14ac:dyDescent="0.25">
      <c r="A341" s="35" t="s">
        <v>483</v>
      </c>
      <c r="B341" s="35" t="s">
        <v>550</v>
      </c>
      <c r="C341" s="35" t="s">
        <v>551</v>
      </c>
      <c r="D341" s="35">
        <v>241130900</v>
      </c>
      <c r="E341" s="105" t="s">
        <v>1073</v>
      </c>
      <c r="F341" s="111">
        <v>2008050000483</v>
      </c>
      <c r="G341" s="35" t="s">
        <v>1067</v>
      </c>
      <c r="H341" s="32">
        <v>2432000000</v>
      </c>
      <c r="I341" s="32">
        <v>3734000000</v>
      </c>
      <c r="J341" s="35"/>
      <c r="K341" s="35"/>
      <c r="L341" s="35"/>
      <c r="M341" s="35"/>
      <c r="N341" s="32">
        <f t="shared" si="10"/>
        <v>2432000000</v>
      </c>
      <c r="O341" s="32">
        <f t="shared" si="10"/>
        <v>3734000000</v>
      </c>
      <c r="P341" s="39"/>
      <c r="Q341" s="39">
        <v>1289395663</v>
      </c>
      <c r="R341" s="39"/>
      <c r="S341" s="32">
        <f t="shared" si="9"/>
        <v>1289395663</v>
      </c>
      <c r="T341" s="264" t="s">
        <v>1074</v>
      </c>
      <c r="U341" s="266" t="s">
        <v>522</v>
      </c>
      <c r="V341" s="266">
        <v>2</v>
      </c>
      <c r="W341" s="39"/>
      <c r="X341" s="39"/>
      <c r="Y341" s="39">
        <v>1</v>
      </c>
      <c r="Z341" s="39"/>
      <c r="AA341" s="39">
        <v>365</v>
      </c>
      <c r="AB341" s="39">
        <v>182</v>
      </c>
      <c r="AC341" s="39"/>
      <c r="AD341" s="39"/>
      <c r="AE341" s="39"/>
      <c r="AF341" s="39"/>
      <c r="AG341" s="39"/>
      <c r="AH341" s="39"/>
      <c r="AI341" s="39"/>
      <c r="AJ341" s="39"/>
      <c r="AK341" s="39"/>
      <c r="AL341" s="39"/>
      <c r="AM341" s="39"/>
      <c r="AN341" s="39"/>
      <c r="AO341" s="39"/>
      <c r="AP341" s="39"/>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c r="CV341" s="22"/>
      <c r="CW341" s="22"/>
      <c r="CX341" s="22"/>
      <c r="CY341" s="22"/>
      <c r="CZ341" s="22"/>
      <c r="DA341" s="22"/>
      <c r="DB341" s="22"/>
      <c r="DC341" s="22"/>
      <c r="DD341" s="22"/>
      <c r="DE341" s="22"/>
      <c r="DF341" s="22"/>
      <c r="DG341" s="22"/>
      <c r="DH341" s="22"/>
      <c r="DI341" s="22"/>
      <c r="DJ341" s="22"/>
      <c r="DK341" s="22"/>
      <c r="DL341" s="22"/>
      <c r="DM341" s="22"/>
      <c r="DN341" s="22"/>
      <c r="DO341" s="22"/>
      <c r="DP341" s="22"/>
      <c r="DQ341" s="22"/>
      <c r="DR341" s="22"/>
      <c r="DS341" s="22"/>
      <c r="DT341" s="22"/>
      <c r="DU341" s="22"/>
      <c r="DV341" s="22"/>
      <c r="DW341" s="22"/>
      <c r="DX341" s="22"/>
      <c r="DY341" s="22"/>
      <c r="DZ341" s="22"/>
      <c r="EA341" s="22"/>
      <c r="EB341" s="22"/>
      <c r="EC341" s="22"/>
      <c r="ED341" s="22"/>
      <c r="EE341" s="22"/>
      <c r="EF341" s="22"/>
      <c r="EG341" s="22"/>
      <c r="EH341" s="22"/>
      <c r="EI341" s="22"/>
      <c r="EJ341" s="22"/>
      <c r="EK341" s="22"/>
      <c r="EL341" s="22"/>
      <c r="EM341" s="22"/>
      <c r="EN341" s="22"/>
      <c r="EO341" s="22"/>
      <c r="EP341" s="22"/>
      <c r="EQ341" s="22"/>
      <c r="ER341" s="22"/>
      <c r="ES341" s="22"/>
      <c r="ET341" s="22"/>
      <c r="EU341" s="22"/>
      <c r="EV341" s="22"/>
      <c r="EW341" s="22"/>
      <c r="EX341" s="22"/>
      <c r="EY341" s="22"/>
      <c r="EZ341" s="22"/>
      <c r="FA341" s="22"/>
      <c r="FB341" s="22"/>
      <c r="FC341" s="22"/>
      <c r="FD341" s="22"/>
      <c r="FE341" s="22"/>
      <c r="FF341" s="22"/>
      <c r="FG341" s="22"/>
      <c r="FH341" s="22"/>
      <c r="FI341" s="22"/>
      <c r="FJ341" s="22"/>
      <c r="FK341" s="22"/>
      <c r="FL341" s="22"/>
      <c r="FM341" s="22"/>
      <c r="FN341" s="22"/>
      <c r="FO341" s="22"/>
      <c r="FP341" s="22"/>
      <c r="FQ341" s="22"/>
      <c r="FR341" s="22"/>
      <c r="FS341" s="22"/>
      <c r="FT341" s="22"/>
      <c r="FU341" s="22"/>
      <c r="FV341" s="22"/>
      <c r="FW341" s="22"/>
      <c r="FX341" s="22"/>
    </row>
    <row r="342" spans="1:180" ht="48" x14ac:dyDescent="0.25">
      <c r="A342" s="35" t="s">
        <v>483</v>
      </c>
      <c r="B342" s="35" t="s">
        <v>550</v>
      </c>
      <c r="C342" s="35" t="s">
        <v>551</v>
      </c>
      <c r="D342" s="35">
        <v>241130600</v>
      </c>
      <c r="E342" s="105" t="s">
        <v>1075</v>
      </c>
      <c r="F342" s="111">
        <v>2008050000483</v>
      </c>
      <c r="G342" s="35" t="s">
        <v>1067</v>
      </c>
      <c r="H342" s="32">
        <v>1225943000</v>
      </c>
      <c r="I342" s="32">
        <v>1253605000</v>
      </c>
      <c r="J342" s="35"/>
      <c r="K342" s="35"/>
      <c r="L342" s="35"/>
      <c r="M342" s="35"/>
      <c r="N342" s="32">
        <f t="shared" si="10"/>
        <v>1225943000</v>
      </c>
      <c r="O342" s="32">
        <f t="shared" si="10"/>
        <v>1253605000</v>
      </c>
      <c r="P342" s="39"/>
      <c r="Q342" s="39">
        <v>488338764</v>
      </c>
      <c r="R342" s="39"/>
      <c r="S342" s="32">
        <f t="shared" si="9"/>
        <v>488338764</v>
      </c>
      <c r="T342" s="264" t="s">
        <v>537</v>
      </c>
      <c r="U342" s="266" t="s">
        <v>522</v>
      </c>
      <c r="V342" s="39"/>
      <c r="W342" s="39"/>
      <c r="X342" s="39"/>
      <c r="Y342" s="39"/>
      <c r="Z342" s="39"/>
      <c r="AA342" s="39">
        <v>365</v>
      </c>
      <c r="AB342" s="39">
        <v>182</v>
      </c>
      <c r="AC342" s="39"/>
      <c r="AD342" s="39"/>
      <c r="AE342" s="39"/>
      <c r="AF342" s="39" t="s">
        <v>192</v>
      </c>
      <c r="AG342" s="39" t="s">
        <v>192</v>
      </c>
      <c r="AH342" s="39" t="s">
        <v>192</v>
      </c>
      <c r="AI342" s="39" t="s">
        <v>192</v>
      </c>
      <c r="AJ342" s="39" t="s">
        <v>192</v>
      </c>
      <c r="AK342" s="39" t="s">
        <v>192</v>
      </c>
      <c r="AL342" s="39" t="s">
        <v>192</v>
      </c>
      <c r="AM342" s="39" t="s">
        <v>192</v>
      </c>
      <c r="AN342" s="39" t="s">
        <v>192</v>
      </c>
      <c r="AO342" s="39" t="s">
        <v>192</v>
      </c>
      <c r="AP342" s="39" t="s">
        <v>192</v>
      </c>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c r="CV342" s="22"/>
      <c r="CW342" s="22"/>
      <c r="CX342" s="22"/>
      <c r="CY342" s="22"/>
      <c r="CZ342" s="22"/>
      <c r="DA342" s="22"/>
      <c r="DB342" s="22"/>
      <c r="DC342" s="22"/>
      <c r="DD342" s="22"/>
      <c r="DE342" s="22"/>
      <c r="DF342" s="22"/>
      <c r="DG342" s="22"/>
      <c r="DH342" s="22"/>
      <c r="DI342" s="22"/>
      <c r="DJ342" s="22"/>
      <c r="DK342" s="22"/>
      <c r="DL342" s="22"/>
      <c r="DM342" s="22"/>
      <c r="DN342" s="22"/>
      <c r="DO342" s="22"/>
      <c r="DP342" s="22"/>
      <c r="DQ342" s="22"/>
      <c r="DR342" s="22"/>
      <c r="DS342" s="22"/>
      <c r="DT342" s="22"/>
      <c r="DU342" s="22"/>
      <c r="DV342" s="22"/>
      <c r="DW342" s="22"/>
      <c r="DX342" s="22"/>
      <c r="DY342" s="22"/>
      <c r="DZ342" s="22"/>
      <c r="EA342" s="22"/>
      <c r="EB342" s="22"/>
      <c r="EC342" s="22"/>
      <c r="ED342" s="22"/>
      <c r="EE342" s="22"/>
      <c r="EF342" s="22"/>
      <c r="EG342" s="22"/>
      <c r="EH342" s="22"/>
      <c r="EI342" s="22"/>
      <c r="EJ342" s="22"/>
      <c r="EK342" s="22"/>
      <c r="EL342" s="22"/>
      <c r="EM342" s="22"/>
      <c r="EN342" s="22"/>
      <c r="EO342" s="22"/>
      <c r="EP342" s="22"/>
      <c r="EQ342" s="22"/>
      <c r="ER342" s="22"/>
      <c r="ES342" s="22"/>
      <c r="ET342" s="22"/>
      <c r="EU342" s="22"/>
      <c r="EV342" s="22"/>
      <c r="EW342" s="22"/>
      <c r="EX342" s="22"/>
      <c r="EY342" s="22"/>
      <c r="EZ342" s="22"/>
      <c r="FA342" s="22"/>
      <c r="FB342" s="22"/>
      <c r="FC342" s="22"/>
      <c r="FD342" s="22"/>
      <c r="FE342" s="22"/>
      <c r="FF342" s="22"/>
      <c r="FG342" s="22"/>
      <c r="FH342" s="22"/>
      <c r="FI342" s="22"/>
      <c r="FJ342" s="22"/>
      <c r="FK342" s="22"/>
      <c r="FL342" s="22"/>
      <c r="FM342" s="22"/>
      <c r="FN342" s="22"/>
      <c r="FO342" s="22"/>
      <c r="FP342" s="22"/>
      <c r="FQ342" s="22"/>
      <c r="FR342" s="22"/>
      <c r="FS342" s="22"/>
      <c r="FT342" s="22"/>
      <c r="FU342" s="22"/>
      <c r="FV342" s="22"/>
      <c r="FW342" s="22"/>
      <c r="FX342" s="22"/>
    </row>
    <row r="343" spans="1:180" ht="84" x14ac:dyDescent="0.25">
      <c r="A343" s="35" t="s">
        <v>483</v>
      </c>
      <c r="B343" s="35" t="s">
        <v>550</v>
      </c>
      <c r="C343" s="35" t="s">
        <v>551</v>
      </c>
      <c r="D343" s="35">
        <v>241130900</v>
      </c>
      <c r="E343" s="105" t="s">
        <v>1076</v>
      </c>
      <c r="F343" s="111">
        <v>2012050000280</v>
      </c>
      <c r="G343" s="35" t="s">
        <v>1077</v>
      </c>
      <c r="H343" s="32">
        <v>68963000</v>
      </c>
      <c r="I343" s="32">
        <v>68963000</v>
      </c>
      <c r="J343" s="35"/>
      <c r="K343" s="35"/>
      <c r="L343" s="35"/>
      <c r="M343" s="35"/>
      <c r="N343" s="32">
        <f t="shared" ref="N343:O349" si="11">H343+K343</f>
        <v>68963000</v>
      </c>
      <c r="O343" s="32">
        <f t="shared" si="11"/>
        <v>68963000</v>
      </c>
      <c r="P343" s="39"/>
      <c r="Q343" s="39"/>
      <c r="R343" s="39"/>
      <c r="S343" s="32">
        <f t="shared" si="9"/>
        <v>0</v>
      </c>
      <c r="T343" s="264" t="s">
        <v>1078</v>
      </c>
      <c r="U343" s="266" t="s">
        <v>522</v>
      </c>
      <c r="V343" s="39"/>
      <c r="W343" s="39"/>
      <c r="X343" s="39"/>
      <c r="Y343" s="39"/>
      <c r="Z343" s="39"/>
      <c r="AA343" s="39">
        <v>365</v>
      </c>
      <c r="AB343" s="39">
        <v>182</v>
      </c>
      <c r="AC343" s="39"/>
      <c r="AD343" s="39"/>
      <c r="AE343" s="39"/>
      <c r="AF343" s="39" t="s">
        <v>192</v>
      </c>
      <c r="AG343" s="39" t="s">
        <v>192</v>
      </c>
      <c r="AH343" s="39" t="s">
        <v>192</v>
      </c>
      <c r="AI343" s="39" t="s">
        <v>192</v>
      </c>
      <c r="AJ343" s="39" t="s">
        <v>192</v>
      </c>
      <c r="AK343" s="39" t="s">
        <v>192</v>
      </c>
      <c r="AL343" s="39" t="s">
        <v>192</v>
      </c>
      <c r="AM343" s="39" t="s">
        <v>192</v>
      </c>
      <c r="AN343" s="39" t="s">
        <v>192</v>
      </c>
      <c r="AO343" s="39" t="s">
        <v>192</v>
      </c>
      <c r="AP343" s="39" t="s">
        <v>192</v>
      </c>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c r="CV343" s="22"/>
      <c r="CW343" s="22"/>
      <c r="CX343" s="22"/>
      <c r="CY343" s="22"/>
      <c r="CZ343" s="22"/>
      <c r="DA343" s="22"/>
      <c r="DB343" s="22"/>
      <c r="DC343" s="22"/>
      <c r="DD343" s="22"/>
      <c r="DE343" s="22"/>
      <c r="DF343" s="22"/>
      <c r="DG343" s="22"/>
      <c r="DH343" s="22"/>
      <c r="DI343" s="22"/>
      <c r="DJ343" s="22"/>
      <c r="DK343" s="22"/>
      <c r="DL343" s="22"/>
      <c r="DM343" s="22"/>
      <c r="DN343" s="22"/>
      <c r="DO343" s="22"/>
      <c r="DP343" s="22"/>
      <c r="DQ343" s="22"/>
      <c r="DR343" s="22"/>
      <c r="DS343" s="22"/>
      <c r="DT343" s="22"/>
      <c r="DU343" s="22"/>
      <c r="DV343" s="22"/>
      <c r="DW343" s="22"/>
      <c r="DX343" s="22"/>
      <c r="DY343" s="22"/>
      <c r="DZ343" s="22"/>
      <c r="EA343" s="22"/>
      <c r="EB343" s="22"/>
      <c r="EC343" s="22"/>
      <c r="ED343" s="22"/>
      <c r="EE343" s="22"/>
      <c r="EF343" s="22"/>
      <c r="EG343" s="22"/>
      <c r="EH343" s="22"/>
      <c r="EI343" s="22"/>
      <c r="EJ343" s="22"/>
      <c r="EK343" s="22"/>
      <c r="EL343" s="22"/>
      <c r="EM343" s="22"/>
      <c r="EN343" s="22"/>
      <c r="EO343" s="22"/>
      <c r="EP343" s="22"/>
      <c r="EQ343" s="22"/>
      <c r="ER343" s="22"/>
      <c r="ES343" s="22"/>
      <c r="ET343" s="22"/>
      <c r="EU343" s="22"/>
      <c r="EV343" s="22"/>
      <c r="EW343" s="22"/>
      <c r="EX343" s="22"/>
      <c r="EY343" s="22"/>
      <c r="EZ343" s="22"/>
      <c r="FA343" s="22"/>
      <c r="FB343" s="22"/>
      <c r="FC343" s="22"/>
      <c r="FD343" s="22"/>
      <c r="FE343" s="22"/>
      <c r="FF343" s="22"/>
      <c r="FG343" s="22"/>
      <c r="FH343" s="22"/>
      <c r="FI343" s="22"/>
      <c r="FJ343" s="22"/>
      <c r="FK343" s="22"/>
      <c r="FL343" s="22"/>
      <c r="FM343" s="22"/>
      <c r="FN343" s="22"/>
      <c r="FO343" s="22"/>
      <c r="FP343" s="22"/>
      <c r="FQ343" s="22"/>
      <c r="FR343" s="22"/>
      <c r="FS343" s="22"/>
      <c r="FT343" s="22"/>
      <c r="FU343" s="22"/>
      <c r="FV343" s="22"/>
      <c r="FW343" s="22"/>
      <c r="FX343" s="22"/>
    </row>
    <row r="344" spans="1:180" ht="84" x14ac:dyDescent="0.25">
      <c r="A344" s="35" t="s">
        <v>483</v>
      </c>
      <c r="B344" s="35" t="s">
        <v>550</v>
      </c>
      <c r="C344" s="35" t="s">
        <v>551</v>
      </c>
      <c r="D344" s="35">
        <v>241130900</v>
      </c>
      <c r="E344" s="105" t="s">
        <v>1079</v>
      </c>
      <c r="F344" s="111">
        <v>2012050000280</v>
      </c>
      <c r="G344" s="35" t="s">
        <v>1077</v>
      </c>
      <c r="H344" s="32">
        <v>600000000</v>
      </c>
      <c r="I344" s="32">
        <v>600000000</v>
      </c>
      <c r="J344" s="35"/>
      <c r="K344" s="35"/>
      <c r="L344" s="35"/>
      <c r="M344" s="35"/>
      <c r="N344" s="32">
        <f t="shared" si="11"/>
        <v>600000000</v>
      </c>
      <c r="O344" s="32">
        <f t="shared" si="11"/>
        <v>600000000</v>
      </c>
      <c r="P344" s="39"/>
      <c r="Q344" s="39">
        <v>406032000</v>
      </c>
      <c r="R344" s="39"/>
      <c r="S344" s="32">
        <f t="shared" si="9"/>
        <v>406032000</v>
      </c>
      <c r="T344" s="273" t="s">
        <v>1080</v>
      </c>
      <c r="U344" s="260" t="s">
        <v>1081</v>
      </c>
      <c r="V344" s="261">
        <v>12</v>
      </c>
      <c r="W344" s="39">
        <v>8</v>
      </c>
      <c r="X344" s="39"/>
      <c r="Y344" s="261">
        <v>3</v>
      </c>
      <c r="Z344" s="39"/>
      <c r="AA344" s="39">
        <v>365</v>
      </c>
      <c r="AB344" s="39">
        <v>182</v>
      </c>
      <c r="AC344" s="39"/>
      <c r="AD344" s="39"/>
      <c r="AE344" s="39"/>
      <c r="AF344" s="39" t="s">
        <v>192</v>
      </c>
      <c r="AG344" s="39" t="s">
        <v>192</v>
      </c>
      <c r="AH344" s="39" t="s">
        <v>192</v>
      </c>
      <c r="AI344" s="39" t="s">
        <v>192</v>
      </c>
      <c r="AJ344" s="39" t="s">
        <v>192</v>
      </c>
      <c r="AK344" s="39" t="s">
        <v>192</v>
      </c>
      <c r="AL344" s="39" t="s">
        <v>192</v>
      </c>
      <c r="AM344" s="39" t="s">
        <v>192</v>
      </c>
      <c r="AN344" s="39" t="s">
        <v>192</v>
      </c>
      <c r="AO344" s="39" t="s">
        <v>192</v>
      </c>
      <c r="AP344" s="39" t="s">
        <v>192</v>
      </c>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c r="CV344" s="22"/>
      <c r="CW344" s="22"/>
      <c r="CX344" s="22"/>
      <c r="CY344" s="22"/>
      <c r="CZ344" s="22"/>
      <c r="DA344" s="22"/>
      <c r="DB344" s="22"/>
      <c r="DC344" s="22"/>
      <c r="DD344" s="22"/>
      <c r="DE344" s="22"/>
      <c r="DF344" s="22"/>
      <c r="DG344" s="22"/>
      <c r="DH344" s="22"/>
      <c r="DI344" s="22"/>
      <c r="DJ344" s="22"/>
      <c r="DK344" s="22"/>
      <c r="DL344" s="22"/>
      <c r="DM344" s="22"/>
      <c r="DN344" s="22"/>
      <c r="DO344" s="22"/>
      <c r="DP344" s="22"/>
      <c r="DQ344" s="22"/>
      <c r="DR344" s="22"/>
      <c r="DS344" s="22"/>
      <c r="DT344" s="22"/>
      <c r="DU344" s="22"/>
      <c r="DV344" s="22"/>
      <c r="DW344" s="22"/>
      <c r="DX344" s="22"/>
      <c r="DY344" s="22"/>
      <c r="DZ344" s="22"/>
      <c r="EA344" s="22"/>
      <c r="EB344" s="22"/>
      <c r="EC344" s="22"/>
      <c r="ED344" s="22"/>
      <c r="EE344" s="22"/>
      <c r="EF344" s="22"/>
      <c r="EG344" s="22"/>
      <c r="EH344" s="22"/>
      <c r="EI344" s="22"/>
      <c r="EJ344" s="22"/>
      <c r="EK344" s="22"/>
      <c r="EL344" s="22"/>
      <c r="EM344" s="22"/>
      <c r="EN344" s="22"/>
      <c r="EO344" s="22"/>
      <c r="EP344" s="22"/>
      <c r="EQ344" s="22"/>
      <c r="ER344" s="22"/>
      <c r="ES344" s="22"/>
      <c r="ET344" s="22"/>
      <c r="EU344" s="22"/>
      <c r="EV344" s="22"/>
      <c r="EW344" s="22"/>
      <c r="EX344" s="22"/>
      <c r="EY344" s="22"/>
      <c r="EZ344" s="22"/>
      <c r="FA344" s="22"/>
      <c r="FB344" s="22"/>
      <c r="FC344" s="22"/>
      <c r="FD344" s="22"/>
      <c r="FE344" s="22"/>
      <c r="FF344" s="22"/>
      <c r="FG344" s="22"/>
      <c r="FH344" s="22"/>
      <c r="FI344" s="22"/>
      <c r="FJ344" s="22"/>
      <c r="FK344" s="22"/>
      <c r="FL344" s="22"/>
      <c r="FM344" s="22"/>
      <c r="FN344" s="22"/>
      <c r="FO344" s="22"/>
      <c r="FP344" s="22"/>
      <c r="FQ344" s="22"/>
      <c r="FR344" s="22"/>
      <c r="FS344" s="22"/>
      <c r="FT344" s="22"/>
      <c r="FU344" s="22"/>
      <c r="FV344" s="22"/>
      <c r="FW344" s="22"/>
      <c r="FX344" s="22"/>
    </row>
    <row r="345" spans="1:180" ht="22.5" x14ac:dyDescent="0.25">
      <c r="A345" s="35"/>
      <c r="B345" s="35"/>
      <c r="C345" s="35"/>
      <c r="D345" s="35"/>
      <c r="E345" s="105"/>
      <c r="F345" s="111"/>
      <c r="G345" s="35"/>
      <c r="H345" s="35"/>
      <c r="I345" s="35"/>
      <c r="J345" s="35"/>
      <c r="K345" s="35"/>
      <c r="L345" s="35"/>
      <c r="M345" s="35"/>
      <c r="N345" s="32">
        <f t="shared" si="11"/>
        <v>0</v>
      </c>
      <c r="O345" s="32">
        <f t="shared" si="11"/>
        <v>0</v>
      </c>
      <c r="P345" s="39"/>
      <c r="Q345" s="39"/>
      <c r="R345" s="39"/>
      <c r="S345" s="32"/>
      <c r="T345" s="274" t="s">
        <v>1082</v>
      </c>
      <c r="U345" s="260" t="s">
        <v>1083</v>
      </c>
      <c r="V345" s="261">
        <v>18</v>
      </c>
      <c r="W345" s="39">
        <v>9</v>
      </c>
      <c r="X345" s="39"/>
      <c r="Y345" s="261">
        <v>4</v>
      </c>
      <c r="Z345" s="39"/>
      <c r="AA345" s="39">
        <v>365</v>
      </c>
      <c r="AB345" s="39">
        <v>182</v>
      </c>
      <c r="AC345" s="39"/>
      <c r="AD345" s="39"/>
      <c r="AE345" s="39"/>
      <c r="AF345" s="39" t="s">
        <v>192</v>
      </c>
      <c r="AG345" s="39" t="s">
        <v>192</v>
      </c>
      <c r="AH345" s="39" t="s">
        <v>192</v>
      </c>
      <c r="AI345" s="39" t="s">
        <v>192</v>
      </c>
      <c r="AJ345" s="39" t="s">
        <v>192</v>
      </c>
      <c r="AK345" s="39" t="s">
        <v>192</v>
      </c>
      <c r="AL345" s="39" t="s">
        <v>192</v>
      </c>
      <c r="AM345" s="39" t="s">
        <v>192</v>
      </c>
      <c r="AN345" s="39" t="s">
        <v>192</v>
      </c>
      <c r="AO345" s="39" t="s">
        <v>192</v>
      </c>
      <c r="AP345" s="39" t="s">
        <v>192</v>
      </c>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c r="CV345" s="22"/>
      <c r="CW345" s="22"/>
      <c r="CX345" s="22"/>
      <c r="CY345" s="22"/>
      <c r="CZ345" s="22"/>
      <c r="DA345" s="22"/>
      <c r="DB345" s="22"/>
      <c r="DC345" s="22"/>
      <c r="DD345" s="22"/>
      <c r="DE345" s="22"/>
      <c r="DF345" s="22"/>
      <c r="DG345" s="22"/>
      <c r="DH345" s="22"/>
      <c r="DI345" s="22"/>
      <c r="DJ345" s="22"/>
      <c r="DK345" s="22"/>
      <c r="DL345" s="22"/>
      <c r="DM345" s="22"/>
      <c r="DN345" s="22"/>
      <c r="DO345" s="22"/>
      <c r="DP345" s="22"/>
      <c r="DQ345" s="22"/>
      <c r="DR345" s="22"/>
      <c r="DS345" s="22"/>
      <c r="DT345" s="22"/>
      <c r="DU345" s="22"/>
      <c r="DV345" s="22"/>
      <c r="DW345" s="22"/>
      <c r="DX345" s="22"/>
      <c r="DY345" s="22"/>
      <c r="DZ345" s="22"/>
      <c r="EA345" s="22"/>
      <c r="EB345" s="22"/>
      <c r="EC345" s="22"/>
      <c r="ED345" s="22"/>
      <c r="EE345" s="22"/>
      <c r="EF345" s="22"/>
      <c r="EG345" s="22"/>
      <c r="EH345" s="22"/>
      <c r="EI345" s="22"/>
      <c r="EJ345" s="22"/>
      <c r="EK345" s="22"/>
      <c r="EL345" s="22"/>
      <c r="EM345" s="22"/>
      <c r="EN345" s="22"/>
      <c r="EO345" s="22"/>
      <c r="EP345" s="22"/>
      <c r="EQ345" s="22"/>
      <c r="ER345" s="22"/>
      <c r="ES345" s="22"/>
      <c r="ET345" s="22"/>
      <c r="EU345" s="22"/>
      <c r="EV345" s="22"/>
      <c r="EW345" s="22"/>
      <c r="EX345" s="22"/>
      <c r="EY345" s="22"/>
      <c r="EZ345" s="22"/>
      <c r="FA345" s="22"/>
      <c r="FB345" s="22"/>
      <c r="FC345" s="22"/>
      <c r="FD345" s="22"/>
      <c r="FE345" s="22"/>
      <c r="FF345" s="22"/>
      <c r="FG345" s="22"/>
      <c r="FH345" s="22"/>
      <c r="FI345" s="22"/>
      <c r="FJ345" s="22"/>
      <c r="FK345" s="22"/>
      <c r="FL345" s="22"/>
      <c r="FM345" s="22"/>
      <c r="FN345" s="22"/>
      <c r="FO345" s="22"/>
      <c r="FP345" s="22"/>
      <c r="FQ345" s="22"/>
      <c r="FR345" s="22"/>
      <c r="FS345" s="22"/>
      <c r="FT345" s="22"/>
      <c r="FU345" s="22"/>
      <c r="FV345" s="22"/>
      <c r="FW345" s="22"/>
      <c r="FX345" s="22"/>
    </row>
    <row r="346" spans="1:180" ht="22.5" x14ac:dyDescent="0.25">
      <c r="A346" s="35"/>
      <c r="B346" s="35"/>
      <c r="C346" s="35"/>
      <c r="D346" s="35"/>
      <c r="E346" s="105"/>
      <c r="F346" s="111"/>
      <c r="G346" s="35"/>
      <c r="H346" s="35"/>
      <c r="I346" s="35"/>
      <c r="J346" s="35"/>
      <c r="K346" s="35"/>
      <c r="L346" s="35"/>
      <c r="M346" s="35"/>
      <c r="N346" s="32">
        <f t="shared" si="11"/>
        <v>0</v>
      </c>
      <c r="O346" s="32">
        <f t="shared" si="11"/>
        <v>0</v>
      </c>
      <c r="P346" s="39"/>
      <c r="Q346" s="39"/>
      <c r="R346" s="39"/>
      <c r="S346" s="32"/>
      <c r="T346" s="258" t="s">
        <v>1084</v>
      </c>
      <c r="U346" s="260" t="s">
        <v>1085</v>
      </c>
      <c r="V346" s="261">
        <v>12</v>
      </c>
      <c r="W346" s="39">
        <v>8</v>
      </c>
      <c r="X346" s="39"/>
      <c r="Y346" s="261">
        <v>0</v>
      </c>
      <c r="Z346" s="39"/>
      <c r="AA346" s="39">
        <v>365</v>
      </c>
      <c r="AB346" s="39">
        <v>182</v>
      </c>
      <c r="AC346" s="39"/>
      <c r="AD346" s="39"/>
      <c r="AE346" s="39"/>
      <c r="AF346" s="39" t="s">
        <v>192</v>
      </c>
      <c r="AG346" s="39" t="s">
        <v>192</v>
      </c>
      <c r="AH346" s="39" t="s">
        <v>192</v>
      </c>
      <c r="AI346" s="39" t="s">
        <v>192</v>
      </c>
      <c r="AJ346" s="39" t="s">
        <v>192</v>
      </c>
      <c r="AK346" s="39" t="s">
        <v>192</v>
      </c>
      <c r="AL346" s="39" t="s">
        <v>192</v>
      </c>
      <c r="AM346" s="39" t="s">
        <v>192</v>
      </c>
      <c r="AN346" s="39" t="s">
        <v>192</v>
      </c>
      <c r="AO346" s="39" t="s">
        <v>192</v>
      </c>
      <c r="AP346" s="39" t="s">
        <v>192</v>
      </c>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c r="CV346" s="22"/>
      <c r="CW346" s="22"/>
      <c r="CX346" s="22"/>
      <c r="CY346" s="22"/>
      <c r="CZ346" s="22"/>
      <c r="DA346" s="22"/>
      <c r="DB346" s="22"/>
      <c r="DC346" s="22"/>
      <c r="DD346" s="22"/>
      <c r="DE346" s="22"/>
      <c r="DF346" s="22"/>
      <c r="DG346" s="22"/>
      <c r="DH346" s="22"/>
      <c r="DI346" s="22"/>
      <c r="DJ346" s="22"/>
      <c r="DK346" s="22"/>
      <c r="DL346" s="22"/>
      <c r="DM346" s="22"/>
      <c r="DN346" s="22"/>
      <c r="DO346" s="22"/>
      <c r="DP346" s="22"/>
      <c r="DQ346" s="22"/>
      <c r="DR346" s="22"/>
      <c r="DS346" s="22"/>
      <c r="DT346" s="22"/>
      <c r="DU346" s="22"/>
      <c r="DV346" s="22"/>
      <c r="DW346" s="22"/>
      <c r="DX346" s="22"/>
      <c r="DY346" s="22"/>
      <c r="DZ346" s="22"/>
      <c r="EA346" s="22"/>
      <c r="EB346" s="22"/>
      <c r="EC346" s="22"/>
      <c r="ED346" s="22"/>
      <c r="EE346" s="22"/>
      <c r="EF346" s="22"/>
      <c r="EG346" s="22"/>
      <c r="EH346" s="22"/>
      <c r="EI346" s="22"/>
      <c r="EJ346" s="22"/>
      <c r="EK346" s="22"/>
      <c r="EL346" s="22"/>
      <c r="EM346" s="22"/>
      <c r="EN346" s="22"/>
      <c r="EO346" s="22"/>
      <c r="EP346" s="22"/>
      <c r="EQ346" s="22"/>
      <c r="ER346" s="22"/>
      <c r="ES346" s="22"/>
      <c r="ET346" s="22"/>
      <c r="EU346" s="22"/>
      <c r="EV346" s="22"/>
      <c r="EW346" s="22"/>
      <c r="EX346" s="22"/>
      <c r="EY346" s="22"/>
      <c r="EZ346" s="22"/>
      <c r="FA346" s="22"/>
      <c r="FB346" s="22"/>
      <c r="FC346" s="22"/>
      <c r="FD346" s="22"/>
      <c r="FE346" s="22"/>
      <c r="FF346" s="22"/>
      <c r="FG346" s="22"/>
      <c r="FH346" s="22"/>
      <c r="FI346" s="22"/>
      <c r="FJ346" s="22"/>
      <c r="FK346" s="22"/>
      <c r="FL346" s="22"/>
      <c r="FM346" s="22"/>
      <c r="FN346" s="22"/>
      <c r="FO346" s="22"/>
      <c r="FP346" s="22"/>
      <c r="FQ346" s="22"/>
      <c r="FR346" s="22"/>
      <c r="FS346" s="22"/>
      <c r="FT346" s="22"/>
      <c r="FU346" s="22"/>
      <c r="FV346" s="22"/>
      <c r="FW346" s="22"/>
      <c r="FX346" s="22"/>
    </row>
    <row r="347" spans="1:180" ht="22.5" x14ac:dyDescent="0.25">
      <c r="A347" s="35"/>
      <c r="B347" s="35"/>
      <c r="C347" s="35"/>
      <c r="D347" s="35"/>
      <c r="E347" s="105"/>
      <c r="F347" s="111"/>
      <c r="G347" s="35"/>
      <c r="H347" s="35"/>
      <c r="I347" s="35"/>
      <c r="J347" s="35"/>
      <c r="K347" s="35"/>
      <c r="L347" s="35"/>
      <c r="M347" s="35"/>
      <c r="N347" s="32">
        <f t="shared" si="11"/>
        <v>0</v>
      </c>
      <c r="O347" s="32">
        <f t="shared" si="11"/>
        <v>0</v>
      </c>
      <c r="P347" s="39"/>
      <c r="Q347" s="39"/>
      <c r="R347" s="39"/>
      <c r="S347" s="32"/>
      <c r="T347" s="264" t="s">
        <v>1086</v>
      </c>
      <c r="U347" s="260" t="s">
        <v>1087</v>
      </c>
      <c r="V347" s="261">
        <v>15</v>
      </c>
      <c r="W347" s="39">
        <v>4</v>
      </c>
      <c r="X347" s="39"/>
      <c r="Y347" s="261"/>
      <c r="Z347" s="39"/>
      <c r="AA347" s="39">
        <v>365</v>
      </c>
      <c r="AB347" s="39">
        <v>182</v>
      </c>
      <c r="AC347" s="39"/>
      <c r="AD347" s="39"/>
      <c r="AE347" s="39"/>
      <c r="AF347" s="39" t="s">
        <v>192</v>
      </c>
      <c r="AG347" s="39" t="s">
        <v>192</v>
      </c>
      <c r="AH347" s="39" t="s">
        <v>192</v>
      </c>
      <c r="AI347" s="39" t="s">
        <v>192</v>
      </c>
      <c r="AJ347" s="39" t="s">
        <v>192</v>
      </c>
      <c r="AK347" s="39" t="s">
        <v>192</v>
      </c>
      <c r="AL347" s="39" t="s">
        <v>192</v>
      </c>
      <c r="AM347" s="39" t="s">
        <v>192</v>
      </c>
      <c r="AN347" s="39" t="s">
        <v>192</v>
      </c>
      <c r="AO347" s="39" t="s">
        <v>192</v>
      </c>
      <c r="AP347" s="39" t="s">
        <v>192</v>
      </c>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c r="CV347" s="22"/>
      <c r="CW347" s="22"/>
      <c r="CX347" s="22"/>
      <c r="CY347" s="22"/>
      <c r="CZ347" s="22"/>
      <c r="DA347" s="22"/>
      <c r="DB347" s="22"/>
      <c r="DC347" s="22"/>
      <c r="DD347" s="22"/>
      <c r="DE347" s="22"/>
      <c r="DF347" s="22"/>
      <c r="DG347" s="22"/>
      <c r="DH347" s="22"/>
      <c r="DI347" s="22"/>
      <c r="DJ347" s="22"/>
      <c r="DK347" s="22"/>
      <c r="DL347" s="22"/>
      <c r="DM347" s="22"/>
      <c r="DN347" s="22"/>
      <c r="DO347" s="22"/>
      <c r="DP347" s="22"/>
      <c r="DQ347" s="22"/>
      <c r="DR347" s="22"/>
      <c r="DS347" s="22"/>
      <c r="DT347" s="22"/>
      <c r="DU347" s="22"/>
      <c r="DV347" s="22"/>
      <c r="DW347" s="22"/>
      <c r="DX347" s="22"/>
      <c r="DY347" s="22"/>
      <c r="DZ347" s="22"/>
      <c r="EA347" s="22"/>
      <c r="EB347" s="22"/>
      <c r="EC347" s="22"/>
      <c r="ED347" s="22"/>
      <c r="EE347" s="22"/>
      <c r="EF347" s="22"/>
      <c r="EG347" s="22"/>
      <c r="EH347" s="22"/>
      <c r="EI347" s="22"/>
      <c r="EJ347" s="22"/>
      <c r="EK347" s="22"/>
      <c r="EL347" s="22"/>
      <c r="EM347" s="22"/>
      <c r="EN347" s="22"/>
      <c r="EO347" s="22"/>
      <c r="EP347" s="22"/>
      <c r="EQ347" s="22"/>
      <c r="ER347" s="22"/>
      <c r="ES347" s="22"/>
      <c r="ET347" s="22"/>
      <c r="EU347" s="22"/>
      <c r="EV347" s="22"/>
      <c r="EW347" s="22"/>
      <c r="EX347" s="22"/>
      <c r="EY347" s="22"/>
      <c r="EZ347" s="22"/>
      <c r="FA347" s="22"/>
      <c r="FB347" s="22"/>
      <c r="FC347" s="22"/>
      <c r="FD347" s="22"/>
      <c r="FE347" s="22"/>
      <c r="FF347" s="22"/>
      <c r="FG347" s="22"/>
      <c r="FH347" s="22"/>
      <c r="FI347" s="22"/>
      <c r="FJ347" s="22"/>
      <c r="FK347" s="22"/>
      <c r="FL347" s="22"/>
      <c r="FM347" s="22"/>
      <c r="FN347" s="22"/>
      <c r="FO347" s="22"/>
      <c r="FP347" s="22"/>
      <c r="FQ347" s="22"/>
      <c r="FR347" s="22"/>
      <c r="FS347" s="22"/>
      <c r="FT347" s="22"/>
      <c r="FU347" s="22"/>
      <c r="FV347" s="22"/>
      <c r="FW347" s="22"/>
      <c r="FX347" s="22"/>
    </row>
    <row r="348" spans="1:180" x14ac:dyDescent="0.25">
      <c r="A348" s="35"/>
      <c r="B348" s="35"/>
      <c r="C348" s="35"/>
      <c r="D348" s="35"/>
      <c r="E348" s="105"/>
      <c r="F348" s="111"/>
      <c r="G348" s="35"/>
      <c r="H348" s="35"/>
      <c r="I348" s="35"/>
      <c r="J348" s="35"/>
      <c r="K348" s="35"/>
      <c r="L348" s="35"/>
      <c r="M348" s="35"/>
      <c r="N348" s="32">
        <f t="shared" si="11"/>
        <v>0</v>
      </c>
      <c r="O348" s="32">
        <f t="shared" si="11"/>
        <v>0</v>
      </c>
      <c r="P348" s="39"/>
      <c r="Q348" s="39"/>
      <c r="R348" s="39"/>
      <c r="S348" s="32"/>
      <c r="T348" s="264" t="s">
        <v>1088</v>
      </c>
      <c r="U348" s="260" t="s">
        <v>1089</v>
      </c>
      <c r="V348" s="261">
        <v>11</v>
      </c>
      <c r="W348" s="39"/>
      <c r="X348" s="39"/>
      <c r="Y348" s="261">
        <v>4</v>
      </c>
      <c r="Z348" s="39"/>
      <c r="AA348" s="39">
        <v>365</v>
      </c>
      <c r="AB348" s="39">
        <v>182</v>
      </c>
      <c r="AC348" s="39"/>
      <c r="AD348" s="39"/>
      <c r="AE348" s="39"/>
      <c r="AF348" s="39" t="s">
        <v>192</v>
      </c>
      <c r="AG348" s="39" t="s">
        <v>192</v>
      </c>
      <c r="AH348" s="39" t="s">
        <v>192</v>
      </c>
      <c r="AI348" s="39" t="s">
        <v>192</v>
      </c>
      <c r="AJ348" s="39" t="s">
        <v>192</v>
      </c>
      <c r="AK348" s="39" t="s">
        <v>192</v>
      </c>
      <c r="AL348" s="39" t="s">
        <v>192</v>
      </c>
      <c r="AM348" s="39" t="s">
        <v>192</v>
      </c>
      <c r="AN348" s="39" t="s">
        <v>192</v>
      </c>
      <c r="AO348" s="39" t="s">
        <v>192</v>
      </c>
      <c r="AP348" s="39" t="s">
        <v>192</v>
      </c>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c r="CV348" s="22"/>
      <c r="CW348" s="22"/>
      <c r="CX348" s="22"/>
      <c r="CY348" s="22"/>
      <c r="CZ348" s="22"/>
      <c r="DA348" s="22"/>
      <c r="DB348" s="22"/>
      <c r="DC348" s="22"/>
      <c r="DD348" s="22"/>
      <c r="DE348" s="22"/>
      <c r="DF348" s="22"/>
      <c r="DG348" s="22"/>
      <c r="DH348" s="22"/>
      <c r="DI348" s="22"/>
      <c r="DJ348" s="22"/>
      <c r="DK348" s="22"/>
      <c r="DL348" s="22"/>
      <c r="DM348" s="22"/>
      <c r="DN348" s="22"/>
      <c r="DO348" s="22"/>
      <c r="DP348" s="22"/>
      <c r="DQ348" s="22"/>
      <c r="DR348" s="22"/>
      <c r="DS348" s="22"/>
      <c r="DT348" s="22"/>
      <c r="DU348" s="22"/>
      <c r="DV348" s="22"/>
      <c r="DW348" s="22"/>
      <c r="DX348" s="22"/>
      <c r="DY348" s="22"/>
      <c r="DZ348" s="22"/>
      <c r="EA348" s="22"/>
      <c r="EB348" s="22"/>
      <c r="EC348" s="22"/>
      <c r="ED348" s="22"/>
      <c r="EE348" s="22"/>
      <c r="EF348" s="22"/>
      <c r="EG348" s="22"/>
      <c r="EH348" s="22"/>
      <c r="EI348" s="22"/>
      <c r="EJ348" s="22"/>
      <c r="EK348" s="22"/>
      <c r="EL348" s="22"/>
      <c r="EM348" s="22"/>
      <c r="EN348" s="22"/>
      <c r="EO348" s="22"/>
      <c r="EP348" s="22"/>
      <c r="EQ348" s="22"/>
      <c r="ER348" s="22"/>
      <c r="ES348" s="22"/>
      <c r="ET348" s="22"/>
      <c r="EU348" s="22"/>
      <c r="EV348" s="22"/>
      <c r="EW348" s="22"/>
      <c r="EX348" s="22"/>
      <c r="EY348" s="22"/>
      <c r="EZ348" s="22"/>
      <c r="FA348" s="22"/>
      <c r="FB348" s="22"/>
      <c r="FC348" s="22"/>
      <c r="FD348" s="22"/>
      <c r="FE348" s="22"/>
      <c r="FF348" s="22"/>
      <c r="FG348" s="22"/>
      <c r="FH348" s="22"/>
      <c r="FI348" s="22"/>
      <c r="FJ348" s="22"/>
      <c r="FK348" s="22"/>
      <c r="FL348" s="22"/>
      <c r="FM348" s="22"/>
      <c r="FN348" s="22"/>
      <c r="FO348" s="22"/>
      <c r="FP348" s="22"/>
      <c r="FQ348" s="22"/>
      <c r="FR348" s="22"/>
      <c r="FS348" s="22"/>
      <c r="FT348" s="22"/>
      <c r="FU348" s="22"/>
      <c r="FV348" s="22"/>
      <c r="FW348" s="22"/>
      <c r="FX348" s="22"/>
    </row>
    <row r="349" spans="1:180" ht="22.5" x14ac:dyDescent="0.25">
      <c r="A349" s="35"/>
      <c r="B349" s="35"/>
      <c r="C349" s="35"/>
      <c r="D349" s="35"/>
      <c r="E349" s="105"/>
      <c r="F349" s="111"/>
      <c r="G349" s="35"/>
      <c r="H349" s="35"/>
      <c r="I349" s="35"/>
      <c r="J349" s="35"/>
      <c r="K349" s="35"/>
      <c r="L349" s="35"/>
      <c r="M349" s="35"/>
      <c r="N349" s="32">
        <f t="shared" si="11"/>
        <v>0</v>
      </c>
      <c r="O349" s="32">
        <f t="shared" si="11"/>
        <v>0</v>
      </c>
      <c r="P349" s="39"/>
      <c r="Q349" s="39"/>
      <c r="R349" s="39"/>
      <c r="S349" s="32"/>
      <c r="T349" s="273" t="s">
        <v>1090</v>
      </c>
      <c r="U349" s="269"/>
      <c r="V349" s="261">
        <v>9</v>
      </c>
      <c r="W349" s="39"/>
      <c r="X349" s="39"/>
      <c r="Y349" s="261">
        <v>4</v>
      </c>
      <c r="Z349" s="39"/>
      <c r="AA349" s="39">
        <v>365</v>
      </c>
      <c r="AB349" s="39">
        <v>182</v>
      </c>
      <c r="AC349" s="39"/>
      <c r="AD349" s="39"/>
      <c r="AE349" s="39"/>
      <c r="AF349" s="39" t="s">
        <v>192</v>
      </c>
      <c r="AG349" s="39" t="s">
        <v>192</v>
      </c>
      <c r="AH349" s="39" t="s">
        <v>192</v>
      </c>
      <c r="AI349" s="39" t="s">
        <v>192</v>
      </c>
      <c r="AJ349" s="39" t="s">
        <v>192</v>
      </c>
      <c r="AK349" s="39" t="s">
        <v>192</v>
      </c>
      <c r="AL349" s="39" t="s">
        <v>192</v>
      </c>
      <c r="AM349" s="39" t="s">
        <v>192</v>
      </c>
      <c r="AN349" s="39" t="s">
        <v>192</v>
      </c>
      <c r="AO349" s="39" t="s">
        <v>192</v>
      </c>
      <c r="AP349" s="39" t="s">
        <v>192</v>
      </c>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row>
    <row r="350" spans="1:180" x14ac:dyDescent="0.25">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2"/>
      <c r="FI350" s="22"/>
      <c r="FJ350" s="22"/>
      <c r="FK350" s="22"/>
      <c r="FL350" s="22"/>
      <c r="FM350" s="22"/>
      <c r="FN350" s="22"/>
      <c r="FO350" s="22"/>
      <c r="FP350" s="22"/>
      <c r="FQ350" s="22"/>
      <c r="FR350" s="22"/>
      <c r="FS350" s="22"/>
      <c r="FT350" s="22"/>
      <c r="FU350" s="22"/>
      <c r="FV350" s="22"/>
      <c r="FW350" s="22"/>
      <c r="FX350" s="22"/>
    </row>
    <row r="351" spans="1:180" x14ac:dyDescent="0.25">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22"/>
      <c r="FC351" s="22"/>
      <c r="FD351" s="22"/>
      <c r="FE351" s="22"/>
      <c r="FF351" s="22"/>
      <c r="FG351" s="22"/>
      <c r="FH351" s="22"/>
      <c r="FI351" s="22"/>
      <c r="FJ351" s="22"/>
      <c r="FK351" s="22"/>
      <c r="FL351" s="22"/>
      <c r="FM351" s="22"/>
      <c r="FN351" s="22"/>
      <c r="FO351" s="22"/>
      <c r="FP351" s="22"/>
      <c r="FQ351" s="22"/>
      <c r="FR351" s="22"/>
      <c r="FS351" s="22"/>
      <c r="FT351" s="22"/>
      <c r="FU351" s="22"/>
      <c r="FV351" s="22"/>
      <c r="FW351" s="22"/>
      <c r="FX351" s="22"/>
    </row>
    <row r="352" spans="1:180" x14ac:dyDescent="0.25">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row>
    <row r="353" spans="61:180" x14ac:dyDescent="0.25">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22"/>
      <c r="FC353" s="22"/>
      <c r="FD353" s="22"/>
      <c r="FE353" s="22"/>
      <c r="FF353" s="22"/>
      <c r="FG353" s="22"/>
      <c r="FH353" s="22"/>
      <c r="FI353" s="22"/>
      <c r="FJ353" s="22"/>
      <c r="FK353" s="22"/>
      <c r="FL353" s="22"/>
      <c r="FM353" s="22"/>
      <c r="FN353" s="22"/>
      <c r="FO353" s="22"/>
      <c r="FP353" s="22"/>
      <c r="FQ353" s="22"/>
      <c r="FR353" s="22"/>
      <c r="FS353" s="22"/>
      <c r="FT353" s="22"/>
      <c r="FU353" s="22"/>
      <c r="FV353" s="22"/>
      <c r="FW353" s="22"/>
      <c r="FX353" s="22"/>
    </row>
    <row r="354" spans="61:180" x14ac:dyDescent="0.25">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22"/>
      <c r="FC354" s="22"/>
      <c r="FD354" s="22"/>
      <c r="FE354" s="22"/>
      <c r="FF354" s="22"/>
      <c r="FG354" s="22"/>
      <c r="FH354" s="22"/>
      <c r="FI354" s="22"/>
      <c r="FJ354" s="22"/>
      <c r="FK354" s="22"/>
      <c r="FL354" s="22"/>
      <c r="FM354" s="22"/>
      <c r="FN354" s="22"/>
      <c r="FO354" s="22"/>
      <c r="FP354" s="22"/>
      <c r="FQ354" s="22"/>
      <c r="FR354" s="22"/>
      <c r="FS354" s="22"/>
      <c r="FT354" s="22"/>
      <c r="FU354" s="22"/>
      <c r="FV354" s="22"/>
      <c r="FW354" s="22"/>
      <c r="FX354" s="22"/>
    </row>
    <row r="355" spans="61:180" x14ac:dyDescent="0.25">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2"/>
      <c r="EX355" s="22"/>
      <c r="EY355" s="22"/>
      <c r="EZ355" s="22"/>
      <c r="FA355" s="22"/>
      <c r="FB355" s="22"/>
      <c r="FC355" s="22"/>
      <c r="FD355" s="22"/>
      <c r="FE355" s="22"/>
      <c r="FF355" s="22"/>
      <c r="FG355" s="22"/>
      <c r="FH355" s="22"/>
      <c r="FI355" s="22"/>
      <c r="FJ355" s="22"/>
      <c r="FK355" s="22"/>
      <c r="FL355" s="22"/>
      <c r="FM355" s="22"/>
      <c r="FN355" s="22"/>
      <c r="FO355" s="22"/>
      <c r="FP355" s="22"/>
      <c r="FQ355" s="22"/>
      <c r="FR355" s="22"/>
      <c r="FS355" s="22"/>
      <c r="FT355" s="22"/>
      <c r="FU355" s="22"/>
      <c r="FV355" s="22"/>
      <c r="FW355" s="22"/>
      <c r="FX355" s="22"/>
    </row>
    <row r="356" spans="61:180" x14ac:dyDescent="0.25">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22"/>
      <c r="FC356" s="22"/>
      <c r="FD356" s="22"/>
      <c r="FE356" s="22"/>
      <c r="FF356" s="22"/>
      <c r="FG356" s="22"/>
      <c r="FH356" s="22"/>
      <c r="FI356" s="22"/>
      <c r="FJ356" s="22"/>
      <c r="FK356" s="22"/>
      <c r="FL356" s="22"/>
      <c r="FM356" s="22"/>
      <c r="FN356" s="22"/>
      <c r="FO356" s="22"/>
      <c r="FP356" s="22"/>
      <c r="FQ356" s="22"/>
      <c r="FR356" s="22"/>
      <c r="FS356" s="22"/>
      <c r="FT356" s="22"/>
      <c r="FU356" s="22"/>
      <c r="FV356" s="22"/>
      <c r="FW356" s="22"/>
      <c r="FX356" s="22"/>
    </row>
    <row r="357" spans="61:180" x14ac:dyDescent="0.25">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22"/>
      <c r="FC357" s="22"/>
      <c r="FD357" s="22"/>
      <c r="FE357" s="22"/>
      <c r="FF357" s="22"/>
      <c r="FG357" s="22"/>
      <c r="FH357" s="22"/>
      <c r="FI357" s="22"/>
      <c r="FJ357" s="22"/>
      <c r="FK357" s="22"/>
      <c r="FL357" s="22"/>
      <c r="FM357" s="22"/>
      <c r="FN357" s="22"/>
      <c r="FO357" s="22"/>
      <c r="FP357" s="22"/>
      <c r="FQ357" s="22"/>
      <c r="FR357" s="22"/>
      <c r="FS357" s="22"/>
      <c r="FT357" s="22"/>
      <c r="FU357" s="22"/>
      <c r="FV357" s="22"/>
      <c r="FW357" s="22"/>
      <c r="FX357" s="22"/>
    </row>
    <row r="358" spans="61:180" x14ac:dyDescent="0.25">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row>
    <row r="359" spans="61:180" x14ac:dyDescent="0.25">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row>
    <row r="360" spans="61:180" x14ac:dyDescent="0.25">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row>
    <row r="361" spans="61:180" x14ac:dyDescent="0.25">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c r="CV361" s="22"/>
      <c r="CW361" s="22"/>
      <c r="CX361" s="22"/>
      <c r="CY361" s="22"/>
      <c r="CZ361" s="22"/>
      <c r="DA361" s="22"/>
      <c r="DB361" s="22"/>
      <c r="DC361" s="22"/>
      <c r="DD361" s="22"/>
      <c r="DE361" s="22"/>
      <c r="DF361" s="22"/>
      <c r="DG361" s="22"/>
      <c r="DH361" s="22"/>
      <c r="DI361" s="22"/>
      <c r="DJ361" s="22"/>
      <c r="DK361" s="22"/>
      <c r="DL361" s="22"/>
      <c r="DM361" s="22"/>
      <c r="DN361" s="22"/>
      <c r="DO361" s="22"/>
      <c r="DP361" s="22"/>
      <c r="DQ361" s="22"/>
      <c r="DR361" s="22"/>
      <c r="DS361" s="22"/>
      <c r="DT361" s="22"/>
      <c r="DU361" s="22"/>
      <c r="DV361" s="22"/>
      <c r="DW361" s="22"/>
      <c r="DX361" s="22"/>
      <c r="DY361" s="22"/>
      <c r="DZ361" s="22"/>
      <c r="EA361" s="22"/>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row>
    <row r="362" spans="61:180" x14ac:dyDescent="0.25">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c r="CV362" s="22"/>
      <c r="CW362" s="22"/>
      <c r="CX362" s="22"/>
      <c r="CY362" s="22"/>
      <c r="CZ362" s="22"/>
      <c r="DA362" s="22"/>
      <c r="DB362" s="22"/>
      <c r="DC362" s="22"/>
      <c r="DD362" s="22"/>
      <c r="DE362" s="22"/>
      <c r="DF362" s="22"/>
      <c r="DG362" s="22"/>
      <c r="DH362" s="22"/>
      <c r="DI362" s="22"/>
      <c r="DJ362" s="22"/>
      <c r="DK362" s="22"/>
      <c r="DL362" s="22"/>
      <c r="DM362" s="22"/>
      <c r="DN362" s="22"/>
      <c r="DO362" s="22"/>
      <c r="DP362" s="22"/>
      <c r="DQ362" s="22"/>
      <c r="DR362" s="22"/>
      <c r="DS362" s="22"/>
      <c r="DT362" s="22"/>
      <c r="DU362" s="22"/>
      <c r="DV362" s="22"/>
      <c r="DW362" s="22"/>
      <c r="DX362" s="22"/>
      <c r="DY362" s="22"/>
      <c r="DZ362" s="22"/>
      <c r="EA362" s="22"/>
      <c r="EB362" s="22"/>
      <c r="EC362" s="22"/>
      <c r="ED362" s="22"/>
      <c r="EE362" s="22"/>
      <c r="EF362" s="22"/>
      <c r="EG362" s="22"/>
      <c r="EH362" s="22"/>
      <c r="EI362" s="22"/>
      <c r="EJ362" s="22"/>
      <c r="EK362" s="22"/>
      <c r="EL362" s="22"/>
      <c r="EM362" s="22"/>
      <c r="EN362" s="22"/>
      <c r="EO362" s="22"/>
      <c r="EP362" s="22"/>
      <c r="EQ362" s="22"/>
      <c r="ER362" s="22"/>
      <c r="ES362" s="22"/>
      <c r="ET362" s="22"/>
      <c r="EU362" s="22"/>
      <c r="EV362" s="22"/>
      <c r="EW362" s="22"/>
      <c r="EX362" s="22"/>
      <c r="EY362" s="22"/>
      <c r="EZ362" s="22"/>
      <c r="FA362" s="22"/>
      <c r="FB362" s="22"/>
      <c r="FC362" s="22"/>
      <c r="FD362" s="22"/>
      <c r="FE362" s="22"/>
      <c r="FF362" s="22"/>
      <c r="FG362" s="22"/>
      <c r="FH362" s="22"/>
      <c r="FI362" s="22"/>
      <c r="FJ362" s="22"/>
      <c r="FK362" s="22"/>
      <c r="FL362" s="22"/>
      <c r="FM362" s="22"/>
      <c r="FN362" s="22"/>
      <c r="FO362" s="22"/>
      <c r="FP362" s="22"/>
      <c r="FQ362" s="22"/>
      <c r="FR362" s="22"/>
      <c r="FS362" s="22"/>
      <c r="FT362" s="22"/>
      <c r="FU362" s="22"/>
      <c r="FV362" s="22"/>
      <c r="FW362" s="22"/>
      <c r="FX362" s="22"/>
    </row>
    <row r="363" spans="61:180" x14ac:dyDescent="0.25">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c r="CV363" s="22"/>
      <c r="CW363" s="22"/>
      <c r="CX363" s="22"/>
      <c r="CY363" s="22"/>
      <c r="CZ363" s="22"/>
      <c r="DA363" s="22"/>
      <c r="DB363" s="22"/>
      <c r="DC363" s="22"/>
      <c r="DD363" s="22"/>
      <c r="DE363" s="22"/>
      <c r="DF363" s="22"/>
      <c r="DG363" s="22"/>
      <c r="DH363" s="22"/>
      <c r="DI363" s="22"/>
      <c r="DJ363" s="22"/>
      <c r="DK363" s="22"/>
      <c r="DL363" s="22"/>
      <c r="DM363" s="22"/>
      <c r="DN363" s="22"/>
      <c r="DO363" s="22"/>
      <c r="DP363" s="22"/>
      <c r="DQ363" s="22"/>
      <c r="DR363" s="22"/>
      <c r="DS363" s="22"/>
      <c r="DT363" s="22"/>
      <c r="DU363" s="22"/>
      <c r="DV363" s="22"/>
      <c r="DW363" s="22"/>
      <c r="DX363" s="22"/>
      <c r="DY363" s="22"/>
      <c r="DZ363" s="22"/>
      <c r="EA363" s="22"/>
      <c r="EB363" s="22"/>
      <c r="EC363" s="22"/>
      <c r="ED363" s="22"/>
      <c r="EE363" s="22"/>
      <c r="EF363" s="22"/>
      <c r="EG363" s="22"/>
      <c r="EH363" s="22"/>
      <c r="EI363" s="22"/>
      <c r="EJ363" s="22"/>
      <c r="EK363" s="22"/>
      <c r="EL363" s="22"/>
      <c r="EM363" s="22"/>
      <c r="EN363" s="22"/>
      <c r="EO363" s="22"/>
      <c r="EP363" s="22"/>
      <c r="EQ363" s="22"/>
      <c r="ER363" s="22"/>
      <c r="ES363" s="22"/>
      <c r="ET363" s="22"/>
      <c r="EU363" s="22"/>
      <c r="EV363" s="22"/>
      <c r="EW363" s="22"/>
      <c r="EX363" s="22"/>
      <c r="EY363" s="22"/>
      <c r="EZ363" s="22"/>
      <c r="FA363" s="22"/>
      <c r="FB363" s="22"/>
      <c r="FC363" s="22"/>
      <c r="FD363" s="22"/>
      <c r="FE363" s="22"/>
      <c r="FF363" s="22"/>
      <c r="FG363" s="22"/>
      <c r="FH363" s="22"/>
      <c r="FI363" s="22"/>
      <c r="FJ363" s="22"/>
      <c r="FK363" s="22"/>
      <c r="FL363" s="22"/>
      <c r="FM363" s="22"/>
      <c r="FN363" s="22"/>
      <c r="FO363" s="22"/>
      <c r="FP363" s="22"/>
      <c r="FQ363" s="22"/>
      <c r="FR363" s="22"/>
      <c r="FS363" s="22"/>
      <c r="FT363" s="22"/>
      <c r="FU363" s="22"/>
      <c r="FV363" s="22"/>
      <c r="FW363" s="22"/>
      <c r="FX363" s="22"/>
    </row>
    <row r="364" spans="61:180" x14ac:dyDescent="0.25">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c r="CV364" s="22"/>
      <c r="CW364" s="22"/>
      <c r="CX364" s="22"/>
      <c r="CY364" s="22"/>
      <c r="CZ364" s="22"/>
      <c r="DA364" s="22"/>
      <c r="DB364" s="22"/>
      <c r="DC364" s="22"/>
      <c r="DD364" s="22"/>
      <c r="DE364" s="22"/>
      <c r="DF364" s="22"/>
      <c r="DG364" s="22"/>
      <c r="DH364" s="22"/>
      <c r="DI364" s="22"/>
      <c r="DJ364" s="22"/>
      <c r="DK364" s="22"/>
      <c r="DL364" s="22"/>
      <c r="DM364" s="22"/>
      <c r="DN364" s="22"/>
      <c r="DO364" s="22"/>
      <c r="DP364" s="22"/>
      <c r="DQ364" s="22"/>
      <c r="DR364" s="22"/>
      <c r="DS364" s="22"/>
      <c r="DT364" s="22"/>
      <c r="DU364" s="22"/>
      <c r="DV364" s="22"/>
      <c r="DW364" s="22"/>
      <c r="DX364" s="22"/>
      <c r="DY364" s="22"/>
      <c r="DZ364" s="22"/>
      <c r="EA364" s="22"/>
      <c r="EB364" s="22"/>
      <c r="EC364" s="22"/>
      <c r="ED364" s="22"/>
      <c r="EE364" s="22"/>
      <c r="EF364" s="22"/>
      <c r="EG364" s="22"/>
      <c r="EH364" s="22"/>
      <c r="EI364" s="22"/>
      <c r="EJ364" s="22"/>
      <c r="EK364" s="22"/>
      <c r="EL364" s="22"/>
      <c r="EM364" s="22"/>
      <c r="EN364" s="22"/>
      <c r="EO364" s="22"/>
      <c r="EP364" s="22"/>
      <c r="EQ364" s="22"/>
      <c r="ER364" s="22"/>
      <c r="ES364" s="22"/>
      <c r="ET364" s="22"/>
      <c r="EU364" s="22"/>
      <c r="EV364" s="22"/>
      <c r="EW364" s="22"/>
      <c r="EX364" s="22"/>
      <c r="EY364" s="22"/>
      <c r="EZ364" s="22"/>
      <c r="FA364" s="22"/>
      <c r="FB364" s="22"/>
      <c r="FC364" s="22"/>
      <c r="FD364" s="22"/>
      <c r="FE364" s="22"/>
      <c r="FF364" s="22"/>
      <c r="FG364" s="22"/>
      <c r="FH364" s="22"/>
      <c r="FI364" s="22"/>
      <c r="FJ364" s="22"/>
      <c r="FK364" s="22"/>
      <c r="FL364" s="22"/>
      <c r="FM364" s="22"/>
      <c r="FN364" s="22"/>
      <c r="FO364" s="22"/>
      <c r="FP364" s="22"/>
      <c r="FQ364" s="22"/>
      <c r="FR364" s="22"/>
      <c r="FS364" s="22"/>
      <c r="FT364" s="22"/>
      <c r="FU364" s="22"/>
      <c r="FV364" s="22"/>
      <c r="FW364" s="22"/>
      <c r="FX364" s="22"/>
    </row>
    <row r="365" spans="61:180" x14ac:dyDescent="0.25">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c r="CV365" s="22"/>
      <c r="CW365" s="22"/>
      <c r="CX365" s="22"/>
      <c r="CY365" s="22"/>
      <c r="CZ365" s="22"/>
      <c r="DA365" s="22"/>
      <c r="DB365" s="22"/>
      <c r="DC365" s="22"/>
      <c r="DD365" s="22"/>
      <c r="DE365" s="22"/>
      <c r="DF365" s="22"/>
      <c r="DG365" s="22"/>
      <c r="DH365" s="22"/>
      <c r="DI365" s="22"/>
      <c r="DJ365" s="22"/>
      <c r="DK365" s="22"/>
      <c r="DL365" s="22"/>
      <c r="DM365" s="22"/>
      <c r="DN365" s="22"/>
      <c r="DO365" s="22"/>
      <c r="DP365" s="22"/>
      <c r="DQ365" s="22"/>
      <c r="DR365" s="22"/>
      <c r="DS365" s="22"/>
      <c r="DT365" s="22"/>
      <c r="DU365" s="22"/>
      <c r="DV365" s="22"/>
      <c r="DW365" s="22"/>
      <c r="DX365" s="22"/>
      <c r="DY365" s="22"/>
      <c r="DZ365" s="22"/>
      <c r="EA365" s="22"/>
      <c r="EB365" s="22"/>
      <c r="EC365" s="22"/>
      <c r="ED365" s="22"/>
      <c r="EE365" s="22"/>
      <c r="EF365" s="22"/>
      <c r="EG365" s="22"/>
      <c r="EH365" s="22"/>
      <c r="EI365" s="22"/>
      <c r="EJ365" s="22"/>
      <c r="EK365" s="22"/>
      <c r="EL365" s="22"/>
      <c r="EM365" s="22"/>
      <c r="EN365" s="22"/>
      <c r="EO365" s="22"/>
      <c r="EP365" s="22"/>
      <c r="EQ365" s="22"/>
      <c r="ER365" s="22"/>
      <c r="ES365" s="22"/>
      <c r="ET365" s="22"/>
      <c r="EU365" s="22"/>
      <c r="EV365" s="22"/>
      <c r="EW365" s="22"/>
      <c r="EX365" s="22"/>
      <c r="EY365" s="22"/>
      <c r="EZ365" s="22"/>
      <c r="FA365" s="22"/>
      <c r="FB365" s="22"/>
      <c r="FC365" s="22"/>
      <c r="FD365" s="22"/>
      <c r="FE365" s="22"/>
      <c r="FF365" s="22"/>
      <c r="FG365" s="22"/>
      <c r="FH365" s="22"/>
      <c r="FI365" s="22"/>
      <c r="FJ365" s="22"/>
      <c r="FK365" s="22"/>
      <c r="FL365" s="22"/>
      <c r="FM365" s="22"/>
      <c r="FN365" s="22"/>
      <c r="FO365" s="22"/>
      <c r="FP365" s="22"/>
      <c r="FQ365" s="22"/>
      <c r="FR365" s="22"/>
      <c r="FS365" s="22"/>
      <c r="FT365" s="22"/>
      <c r="FU365" s="22"/>
      <c r="FV365" s="22"/>
      <c r="FW365" s="22"/>
      <c r="FX365" s="22"/>
    </row>
    <row r="366" spans="61:180" x14ac:dyDescent="0.25">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c r="CV366" s="22"/>
      <c r="CW366" s="22"/>
      <c r="CX366" s="22"/>
      <c r="CY366" s="22"/>
      <c r="CZ366" s="22"/>
      <c r="DA366" s="22"/>
      <c r="DB366" s="22"/>
      <c r="DC366" s="22"/>
      <c r="DD366" s="22"/>
      <c r="DE366" s="22"/>
      <c r="DF366" s="22"/>
      <c r="DG366" s="22"/>
      <c r="DH366" s="22"/>
      <c r="DI366" s="22"/>
      <c r="DJ366" s="22"/>
      <c r="DK366" s="22"/>
      <c r="DL366" s="22"/>
      <c r="DM366" s="22"/>
      <c r="DN366" s="22"/>
      <c r="DO366" s="22"/>
      <c r="DP366" s="22"/>
      <c r="DQ366" s="22"/>
      <c r="DR366" s="22"/>
      <c r="DS366" s="22"/>
      <c r="DT366" s="22"/>
      <c r="DU366" s="22"/>
      <c r="DV366" s="22"/>
      <c r="DW366" s="22"/>
      <c r="DX366" s="22"/>
      <c r="DY366" s="22"/>
      <c r="DZ366" s="22"/>
      <c r="EA366" s="22"/>
      <c r="EB366" s="22"/>
      <c r="EC366" s="22"/>
      <c r="ED366" s="22"/>
      <c r="EE366" s="22"/>
      <c r="EF366" s="22"/>
      <c r="EG366" s="22"/>
      <c r="EH366" s="22"/>
      <c r="EI366" s="22"/>
      <c r="EJ366" s="22"/>
      <c r="EK366" s="22"/>
      <c r="EL366" s="22"/>
      <c r="EM366" s="22"/>
      <c r="EN366" s="22"/>
      <c r="EO366" s="22"/>
      <c r="EP366" s="22"/>
      <c r="EQ366" s="22"/>
      <c r="ER366" s="22"/>
      <c r="ES366" s="22"/>
      <c r="ET366" s="22"/>
      <c r="EU366" s="22"/>
      <c r="EV366" s="22"/>
      <c r="EW366" s="22"/>
      <c r="EX366" s="22"/>
      <c r="EY366" s="22"/>
      <c r="EZ366" s="22"/>
      <c r="FA366" s="22"/>
      <c r="FB366" s="22"/>
      <c r="FC366" s="22"/>
      <c r="FD366" s="22"/>
      <c r="FE366" s="22"/>
      <c r="FF366" s="22"/>
      <c r="FG366" s="22"/>
      <c r="FH366" s="22"/>
      <c r="FI366" s="22"/>
      <c r="FJ366" s="22"/>
      <c r="FK366" s="22"/>
      <c r="FL366" s="22"/>
      <c r="FM366" s="22"/>
      <c r="FN366" s="22"/>
      <c r="FO366" s="22"/>
      <c r="FP366" s="22"/>
      <c r="FQ366" s="22"/>
      <c r="FR366" s="22"/>
      <c r="FS366" s="22"/>
      <c r="FT366" s="22"/>
      <c r="FU366" s="22"/>
      <c r="FV366" s="22"/>
      <c r="FW366" s="22"/>
      <c r="FX366" s="22"/>
    </row>
    <row r="367" spans="61:180" x14ac:dyDescent="0.25">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c r="CV367" s="22"/>
      <c r="CW367" s="22"/>
      <c r="CX367" s="22"/>
      <c r="CY367" s="22"/>
      <c r="CZ367" s="22"/>
      <c r="DA367" s="22"/>
      <c r="DB367" s="22"/>
      <c r="DC367" s="22"/>
      <c r="DD367" s="22"/>
      <c r="DE367" s="22"/>
      <c r="DF367" s="22"/>
      <c r="DG367" s="22"/>
      <c r="DH367" s="22"/>
      <c r="DI367" s="22"/>
      <c r="DJ367" s="22"/>
      <c r="DK367" s="22"/>
      <c r="DL367" s="22"/>
      <c r="DM367" s="22"/>
      <c r="DN367" s="22"/>
      <c r="DO367" s="22"/>
      <c r="DP367" s="22"/>
      <c r="DQ367" s="22"/>
      <c r="DR367" s="22"/>
      <c r="DS367" s="22"/>
      <c r="DT367" s="22"/>
      <c r="DU367" s="22"/>
      <c r="DV367" s="22"/>
      <c r="DW367" s="22"/>
      <c r="DX367" s="22"/>
      <c r="DY367" s="22"/>
      <c r="DZ367" s="22"/>
      <c r="EA367" s="22"/>
      <c r="EB367" s="22"/>
      <c r="EC367" s="22"/>
      <c r="ED367" s="22"/>
      <c r="EE367" s="22"/>
      <c r="EF367" s="22"/>
      <c r="EG367" s="22"/>
      <c r="EH367" s="22"/>
      <c r="EI367" s="22"/>
      <c r="EJ367" s="22"/>
      <c r="EK367" s="22"/>
      <c r="EL367" s="22"/>
      <c r="EM367" s="22"/>
      <c r="EN367" s="22"/>
      <c r="EO367" s="22"/>
      <c r="EP367" s="22"/>
      <c r="EQ367" s="22"/>
      <c r="ER367" s="22"/>
      <c r="ES367" s="22"/>
      <c r="ET367" s="22"/>
      <c r="EU367" s="22"/>
      <c r="EV367" s="22"/>
      <c r="EW367" s="22"/>
      <c r="EX367" s="22"/>
      <c r="EY367" s="22"/>
      <c r="EZ367" s="22"/>
      <c r="FA367" s="22"/>
      <c r="FB367" s="22"/>
      <c r="FC367" s="22"/>
      <c r="FD367" s="22"/>
      <c r="FE367" s="22"/>
      <c r="FF367" s="22"/>
      <c r="FG367" s="22"/>
      <c r="FH367" s="22"/>
      <c r="FI367" s="22"/>
      <c r="FJ367" s="22"/>
      <c r="FK367" s="22"/>
      <c r="FL367" s="22"/>
      <c r="FM367" s="22"/>
      <c r="FN367" s="22"/>
      <c r="FO367" s="22"/>
      <c r="FP367" s="22"/>
      <c r="FQ367" s="22"/>
      <c r="FR367" s="22"/>
      <c r="FS367" s="22"/>
      <c r="FT367" s="22"/>
      <c r="FU367" s="22"/>
      <c r="FV367" s="22"/>
      <c r="FW367" s="22"/>
      <c r="FX367" s="22"/>
    </row>
    <row r="368" spans="61:180" x14ac:dyDescent="0.25">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row>
    <row r="369" spans="61:180" x14ac:dyDescent="0.25">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row>
    <row r="370" spans="61:180" x14ac:dyDescent="0.25">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row>
    <row r="371" spans="61:180" x14ac:dyDescent="0.25">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row>
    <row r="372" spans="61:180" x14ac:dyDescent="0.25">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row>
    <row r="373" spans="61:180" x14ac:dyDescent="0.25">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row>
    <row r="374" spans="61:180" x14ac:dyDescent="0.25">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row>
    <row r="375" spans="61:180" x14ac:dyDescent="0.25">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c r="CV375" s="22"/>
      <c r="CW375" s="22"/>
      <c r="CX375" s="22"/>
      <c r="CY375" s="22"/>
      <c r="CZ375" s="22"/>
      <c r="DA375" s="22"/>
      <c r="DB375" s="22"/>
      <c r="DC375" s="22"/>
      <c r="DD375" s="22"/>
      <c r="DE375" s="22"/>
      <c r="DF375" s="22"/>
      <c r="DG375" s="22"/>
      <c r="DH375" s="22"/>
      <c r="DI375" s="22"/>
      <c r="DJ375" s="22"/>
      <c r="DK375" s="22"/>
      <c r="DL375" s="22"/>
      <c r="DM375" s="22"/>
      <c r="DN375" s="22"/>
      <c r="DO375" s="22"/>
      <c r="DP375" s="22"/>
      <c r="DQ375" s="22"/>
      <c r="DR375" s="22"/>
      <c r="DS375" s="22"/>
      <c r="DT375" s="22"/>
      <c r="DU375" s="22"/>
      <c r="DV375" s="22"/>
      <c r="DW375" s="22"/>
      <c r="DX375" s="22"/>
      <c r="DY375" s="22"/>
      <c r="DZ375" s="22"/>
      <c r="EA375" s="22"/>
      <c r="EB375" s="22"/>
      <c r="EC375" s="22"/>
      <c r="ED375" s="22"/>
      <c r="EE375" s="22"/>
      <c r="EF375" s="22"/>
      <c r="EG375" s="22"/>
      <c r="EH375" s="22"/>
      <c r="EI375" s="22"/>
      <c r="EJ375" s="22"/>
      <c r="EK375" s="22"/>
      <c r="EL375" s="22"/>
      <c r="EM375" s="22"/>
      <c r="EN375" s="22"/>
      <c r="EO375" s="22"/>
      <c r="EP375" s="22"/>
      <c r="EQ375" s="22"/>
      <c r="ER375" s="22"/>
      <c r="ES375" s="22"/>
      <c r="ET375" s="22"/>
      <c r="EU375" s="22"/>
      <c r="EV375" s="22"/>
      <c r="EW375" s="22"/>
      <c r="EX375" s="22"/>
      <c r="EY375" s="22"/>
      <c r="EZ375" s="22"/>
      <c r="FA375" s="22"/>
      <c r="FB375" s="22"/>
      <c r="FC375" s="22"/>
      <c r="FD375" s="22"/>
      <c r="FE375" s="22"/>
      <c r="FF375" s="22"/>
      <c r="FG375" s="22"/>
      <c r="FH375" s="22"/>
      <c r="FI375" s="22"/>
      <c r="FJ375" s="22"/>
      <c r="FK375" s="22"/>
      <c r="FL375" s="22"/>
      <c r="FM375" s="22"/>
      <c r="FN375" s="22"/>
      <c r="FO375" s="22"/>
      <c r="FP375" s="22"/>
      <c r="FQ375" s="22"/>
      <c r="FR375" s="22"/>
      <c r="FS375" s="22"/>
      <c r="FT375" s="22"/>
      <c r="FU375" s="22"/>
      <c r="FV375" s="22"/>
      <c r="FW375" s="22"/>
      <c r="FX375" s="22"/>
    </row>
    <row r="376" spans="61:180" x14ac:dyDescent="0.25">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row>
    <row r="377" spans="61:180" x14ac:dyDescent="0.25">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row>
    <row r="378" spans="61:180" x14ac:dyDescent="0.25">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row>
    <row r="379" spans="61:180" x14ac:dyDescent="0.25">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row>
    <row r="380" spans="61:180" x14ac:dyDescent="0.25">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row>
    <row r="381" spans="61:180" x14ac:dyDescent="0.25">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c r="CV381" s="22"/>
      <c r="CW381" s="22"/>
      <c r="CX381" s="22"/>
      <c r="CY381" s="22"/>
      <c r="CZ381" s="22"/>
      <c r="DA381" s="22"/>
      <c r="DB381" s="22"/>
      <c r="DC381" s="22"/>
      <c r="DD381" s="22"/>
      <c r="DE381" s="22"/>
      <c r="DF381" s="22"/>
      <c r="DG381" s="22"/>
      <c r="DH381" s="22"/>
      <c r="DI381" s="22"/>
      <c r="DJ381" s="22"/>
      <c r="DK381" s="22"/>
      <c r="DL381" s="22"/>
      <c r="DM381" s="22"/>
      <c r="DN381" s="22"/>
      <c r="DO381" s="22"/>
      <c r="DP381" s="22"/>
      <c r="DQ381" s="22"/>
      <c r="DR381" s="22"/>
      <c r="DS381" s="22"/>
      <c r="DT381" s="22"/>
      <c r="DU381" s="22"/>
      <c r="DV381" s="22"/>
      <c r="DW381" s="22"/>
      <c r="DX381" s="22"/>
      <c r="DY381" s="22"/>
      <c r="DZ381" s="22"/>
      <c r="EA381" s="22"/>
      <c r="EB381" s="22"/>
      <c r="EC381" s="22"/>
      <c r="ED381" s="22"/>
      <c r="EE381" s="22"/>
      <c r="EF381" s="22"/>
      <c r="EG381" s="22"/>
      <c r="EH381" s="22"/>
      <c r="EI381" s="22"/>
      <c r="EJ381" s="22"/>
      <c r="EK381" s="22"/>
      <c r="EL381" s="22"/>
      <c r="EM381" s="22"/>
      <c r="EN381" s="22"/>
      <c r="EO381" s="22"/>
      <c r="EP381" s="22"/>
      <c r="EQ381" s="22"/>
      <c r="ER381" s="22"/>
      <c r="ES381" s="22"/>
      <c r="ET381" s="22"/>
      <c r="EU381" s="22"/>
      <c r="EV381" s="22"/>
      <c r="EW381" s="22"/>
      <c r="EX381" s="22"/>
      <c r="EY381" s="22"/>
      <c r="EZ381" s="22"/>
      <c r="FA381" s="22"/>
      <c r="FB381" s="22"/>
      <c r="FC381" s="22"/>
      <c r="FD381" s="22"/>
      <c r="FE381" s="22"/>
      <c r="FF381" s="22"/>
      <c r="FG381" s="22"/>
      <c r="FH381" s="22"/>
      <c r="FI381" s="22"/>
      <c r="FJ381" s="22"/>
      <c r="FK381" s="22"/>
      <c r="FL381" s="22"/>
      <c r="FM381" s="22"/>
      <c r="FN381" s="22"/>
      <c r="FO381" s="22"/>
      <c r="FP381" s="22"/>
      <c r="FQ381" s="22"/>
      <c r="FR381" s="22"/>
      <c r="FS381" s="22"/>
      <c r="FT381" s="22"/>
      <c r="FU381" s="22"/>
      <c r="FV381" s="22"/>
      <c r="FW381" s="22"/>
      <c r="FX381" s="22"/>
    </row>
    <row r="382" spans="61:180" x14ac:dyDescent="0.25">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c r="CV382" s="22"/>
      <c r="CW382" s="22"/>
      <c r="CX382" s="22"/>
      <c r="CY382" s="22"/>
      <c r="CZ382" s="22"/>
      <c r="DA382" s="22"/>
      <c r="DB382" s="22"/>
      <c r="DC382" s="22"/>
      <c r="DD382" s="22"/>
      <c r="DE382" s="22"/>
      <c r="DF382" s="22"/>
      <c r="DG382" s="22"/>
      <c r="DH382" s="22"/>
      <c r="DI382" s="22"/>
      <c r="DJ382" s="22"/>
      <c r="DK382" s="22"/>
      <c r="DL382" s="22"/>
      <c r="DM382" s="22"/>
      <c r="DN382" s="22"/>
      <c r="DO382" s="22"/>
      <c r="DP382" s="22"/>
      <c r="DQ382" s="22"/>
      <c r="DR382" s="22"/>
      <c r="DS382" s="22"/>
      <c r="DT382" s="22"/>
      <c r="DU382" s="22"/>
      <c r="DV382" s="22"/>
      <c r="DW382" s="22"/>
      <c r="DX382" s="22"/>
      <c r="DY382" s="22"/>
      <c r="DZ382" s="22"/>
      <c r="EA382" s="22"/>
      <c r="EB382" s="22"/>
      <c r="EC382" s="22"/>
      <c r="ED382" s="22"/>
      <c r="EE382" s="22"/>
      <c r="EF382" s="22"/>
      <c r="EG382" s="22"/>
      <c r="EH382" s="22"/>
      <c r="EI382" s="22"/>
      <c r="EJ382" s="22"/>
      <c r="EK382" s="22"/>
      <c r="EL382" s="22"/>
      <c r="EM382" s="22"/>
      <c r="EN382" s="22"/>
      <c r="EO382" s="22"/>
      <c r="EP382" s="22"/>
      <c r="EQ382" s="22"/>
      <c r="ER382" s="22"/>
      <c r="ES382" s="22"/>
      <c r="ET382" s="22"/>
      <c r="EU382" s="22"/>
      <c r="EV382" s="22"/>
      <c r="EW382" s="22"/>
      <c r="EX382" s="22"/>
      <c r="EY382" s="22"/>
      <c r="EZ382" s="22"/>
      <c r="FA382" s="22"/>
      <c r="FB382" s="22"/>
      <c r="FC382" s="22"/>
      <c r="FD382" s="22"/>
      <c r="FE382" s="22"/>
      <c r="FF382" s="22"/>
      <c r="FG382" s="22"/>
      <c r="FH382" s="22"/>
      <c r="FI382" s="22"/>
      <c r="FJ382" s="22"/>
      <c r="FK382" s="22"/>
      <c r="FL382" s="22"/>
      <c r="FM382" s="22"/>
      <c r="FN382" s="22"/>
      <c r="FO382" s="22"/>
      <c r="FP382" s="22"/>
      <c r="FQ382" s="22"/>
      <c r="FR382" s="22"/>
      <c r="FS382" s="22"/>
      <c r="FT382" s="22"/>
      <c r="FU382" s="22"/>
      <c r="FV382" s="22"/>
      <c r="FW382" s="22"/>
      <c r="FX382" s="22"/>
    </row>
    <row r="383" spans="61:180" x14ac:dyDescent="0.25">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row>
    <row r="384" spans="61:180" x14ac:dyDescent="0.25">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row>
    <row r="385" spans="61:180" x14ac:dyDescent="0.25">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row>
    <row r="386" spans="61:180" x14ac:dyDescent="0.25">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row>
    <row r="387" spans="61:180" x14ac:dyDescent="0.25">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row>
    <row r="388" spans="61:180" x14ac:dyDescent="0.25">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row>
    <row r="389" spans="61:180" x14ac:dyDescent="0.25">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row>
    <row r="390" spans="61:180" x14ac:dyDescent="0.25">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c r="CV390" s="22"/>
      <c r="CW390" s="22"/>
      <c r="CX390" s="22"/>
      <c r="CY390" s="22"/>
      <c r="CZ390" s="22"/>
      <c r="DA390" s="22"/>
      <c r="DB390" s="22"/>
      <c r="DC390" s="22"/>
      <c r="DD390" s="22"/>
      <c r="DE390" s="22"/>
      <c r="DF390" s="22"/>
      <c r="DG390" s="22"/>
      <c r="DH390" s="22"/>
      <c r="DI390" s="22"/>
      <c r="DJ390" s="22"/>
      <c r="DK390" s="22"/>
      <c r="DL390" s="22"/>
      <c r="DM390" s="22"/>
      <c r="DN390" s="22"/>
      <c r="DO390" s="22"/>
      <c r="DP390" s="22"/>
      <c r="DQ390" s="22"/>
      <c r="DR390" s="22"/>
      <c r="DS390" s="22"/>
      <c r="DT390" s="22"/>
      <c r="DU390" s="22"/>
      <c r="DV390" s="22"/>
      <c r="DW390" s="22"/>
      <c r="DX390" s="22"/>
      <c r="DY390" s="22"/>
      <c r="DZ390" s="22"/>
      <c r="EA390" s="22"/>
      <c r="EB390" s="22"/>
      <c r="EC390" s="22"/>
      <c r="ED390" s="22"/>
      <c r="EE390" s="22"/>
      <c r="EF390" s="22"/>
      <c r="EG390" s="22"/>
      <c r="EH390" s="22"/>
      <c r="EI390" s="22"/>
      <c r="EJ390" s="22"/>
      <c r="EK390" s="22"/>
      <c r="EL390" s="22"/>
      <c r="EM390" s="22"/>
      <c r="EN390" s="22"/>
      <c r="EO390" s="22"/>
      <c r="EP390" s="22"/>
      <c r="EQ390" s="22"/>
      <c r="ER390" s="22"/>
      <c r="ES390" s="22"/>
      <c r="ET390" s="22"/>
      <c r="EU390" s="22"/>
      <c r="EV390" s="22"/>
      <c r="EW390" s="22"/>
      <c r="EX390" s="22"/>
      <c r="EY390" s="22"/>
      <c r="EZ390" s="22"/>
      <c r="FA390" s="22"/>
      <c r="FB390" s="22"/>
      <c r="FC390" s="22"/>
      <c r="FD390" s="22"/>
      <c r="FE390" s="22"/>
      <c r="FF390" s="22"/>
      <c r="FG390" s="22"/>
      <c r="FH390" s="22"/>
      <c r="FI390" s="22"/>
      <c r="FJ390" s="22"/>
      <c r="FK390" s="22"/>
      <c r="FL390" s="22"/>
      <c r="FM390" s="22"/>
      <c r="FN390" s="22"/>
      <c r="FO390" s="22"/>
      <c r="FP390" s="22"/>
      <c r="FQ390" s="22"/>
      <c r="FR390" s="22"/>
      <c r="FS390" s="22"/>
      <c r="FT390" s="22"/>
      <c r="FU390" s="22"/>
      <c r="FV390" s="22"/>
      <c r="FW390" s="22"/>
      <c r="FX390" s="22"/>
    </row>
    <row r="391" spans="61:180" x14ac:dyDescent="0.25">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c r="CV391" s="22"/>
      <c r="CW391" s="22"/>
      <c r="CX391" s="22"/>
      <c r="CY391" s="22"/>
      <c r="CZ391" s="22"/>
      <c r="DA391" s="22"/>
      <c r="DB391" s="22"/>
      <c r="DC391" s="22"/>
      <c r="DD391" s="22"/>
      <c r="DE391" s="22"/>
      <c r="DF391" s="22"/>
      <c r="DG391" s="22"/>
      <c r="DH391" s="22"/>
      <c r="DI391" s="22"/>
      <c r="DJ391" s="22"/>
      <c r="DK391" s="22"/>
      <c r="DL391" s="22"/>
      <c r="DM391" s="22"/>
      <c r="DN391" s="22"/>
      <c r="DO391" s="22"/>
      <c r="DP391" s="22"/>
      <c r="DQ391" s="22"/>
      <c r="DR391" s="22"/>
      <c r="DS391" s="22"/>
      <c r="DT391" s="22"/>
      <c r="DU391" s="22"/>
      <c r="DV391" s="22"/>
      <c r="DW391" s="22"/>
      <c r="DX391" s="22"/>
      <c r="DY391" s="22"/>
      <c r="DZ391" s="22"/>
      <c r="EA391" s="22"/>
      <c r="EB391" s="22"/>
      <c r="EC391" s="22"/>
      <c r="ED391" s="22"/>
      <c r="EE391" s="22"/>
      <c r="EF391" s="22"/>
      <c r="EG391" s="22"/>
      <c r="EH391" s="22"/>
      <c r="EI391" s="22"/>
      <c r="EJ391" s="22"/>
      <c r="EK391" s="22"/>
      <c r="EL391" s="22"/>
      <c r="EM391" s="22"/>
      <c r="EN391" s="22"/>
      <c r="EO391" s="22"/>
      <c r="EP391" s="22"/>
      <c r="EQ391" s="22"/>
      <c r="ER391" s="22"/>
      <c r="ES391" s="22"/>
      <c r="ET391" s="22"/>
      <c r="EU391" s="22"/>
      <c r="EV391" s="22"/>
      <c r="EW391" s="22"/>
      <c r="EX391" s="22"/>
      <c r="EY391" s="22"/>
      <c r="EZ391" s="22"/>
      <c r="FA391" s="22"/>
      <c r="FB391" s="22"/>
      <c r="FC391" s="22"/>
      <c r="FD391" s="22"/>
      <c r="FE391" s="22"/>
      <c r="FF391" s="22"/>
      <c r="FG391" s="22"/>
      <c r="FH391" s="22"/>
      <c r="FI391" s="22"/>
      <c r="FJ391" s="22"/>
      <c r="FK391" s="22"/>
      <c r="FL391" s="22"/>
      <c r="FM391" s="22"/>
      <c r="FN391" s="22"/>
      <c r="FO391" s="22"/>
      <c r="FP391" s="22"/>
      <c r="FQ391" s="22"/>
      <c r="FR391" s="22"/>
      <c r="FS391" s="22"/>
      <c r="FT391" s="22"/>
      <c r="FU391" s="22"/>
      <c r="FV391" s="22"/>
      <c r="FW391" s="22"/>
      <c r="FX391" s="22"/>
    </row>
    <row r="392" spans="61:180" x14ac:dyDescent="0.25">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c r="CV392" s="22"/>
      <c r="CW392" s="22"/>
      <c r="CX392" s="22"/>
      <c r="CY392" s="22"/>
      <c r="CZ392" s="22"/>
      <c r="DA392" s="22"/>
      <c r="DB392" s="22"/>
      <c r="DC392" s="22"/>
      <c r="DD392" s="22"/>
      <c r="DE392" s="22"/>
      <c r="DF392" s="22"/>
      <c r="DG392" s="22"/>
      <c r="DH392" s="22"/>
      <c r="DI392" s="22"/>
      <c r="DJ392" s="22"/>
      <c r="DK392" s="22"/>
      <c r="DL392" s="22"/>
      <c r="DM392" s="22"/>
      <c r="DN392" s="22"/>
      <c r="DO392" s="22"/>
      <c r="DP392" s="22"/>
      <c r="DQ392" s="22"/>
      <c r="DR392" s="22"/>
      <c r="DS392" s="22"/>
      <c r="DT392" s="22"/>
      <c r="DU392" s="22"/>
      <c r="DV392" s="22"/>
      <c r="DW392" s="22"/>
      <c r="DX392" s="22"/>
      <c r="DY392" s="22"/>
      <c r="DZ392" s="22"/>
      <c r="EA392" s="22"/>
      <c r="EB392" s="22"/>
      <c r="EC392" s="22"/>
      <c r="ED392" s="22"/>
      <c r="EE392" s="22"/>
      <c r="EF392" s="22"/>
      <c r="EG392" s="22"/>
      <c r="EH392" s="22"/>
      <c r="EI392" s="22"/>
      <c r="EJ392" s="22"/>
      <c r="EK392" s="22"/>
      <c r="EL392" s="22"/>
      <c r="EM392" s="22"/>
      <c r="EN392" s="22"/>
      <c r="EO392" s="22"/>
      <c r="EP392" s="22"/>
      <c r="EQ392" s="22"/>
      <c r="ER392" s="22"/>
      <c r="ES392" s="22"/>
      <c r="ET392" s="22"/>
      <c r="EU392" s="22"/>
      <c r="EV392" s="22"/>
      <c r="EW392" s="22"/>
      <c r="EX392" s="22"/>
      <c r="EY392" s="22"/>
      <c r="EZ392" s="22"/>
      <c r="FA392" s="22"/>
      <c r="FB392" s="22"/>
      <c r="FC392" s="22"/>
      <c r="FD392" s="22"/>
      <c r="FE392" s="22"/>
      <c r="FF392" s="22"/>
      <c r="FG392" s="22"/>
      <c r="FH392" s="22"/>
      <c r="FI392" s="22"/>
      <c r="FJ392" s="22"/>
      <c r="FK392" s="22"/>
      <c r="FL392" s="22"/>
      <c r="FM392" s="22"/>
      <c r="FN392" s="22"/>
      <c r="FO392" s="22"/>
      <c r="FP392" s="22"/>
      <c r="FQ392" s="22"/>
      <c r="FR392" s="22"/>
      <c r="FS392" s="22"/>
      <c r="FT392" s="22"/>
      <c r="FU392" s="22"/>
      <c r="FV392" s="22"/>
      <c r="FW392" s="22"/>
      <c r="FX392" s="22"/>
    </row>
    <row r="393" spans="61:180" x14ac:dyDescent="0.25">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c r="CV393" s="22"/>
      <c r="CW393" s="22"/>
      <c r="CX393" s="22"/>
      <c r="CY393" s="22"/>
      <c r="CZ393" s="22"/>
      <c r="DA393" s="22"/>
      <c r="DB393" s="22"/>
      <c r="DC393" s="22"/>
      <c r="DD393" s="22"/>
      <c r="DE393" s="22"/>
      <c r="DF393" s="22"/>
      <c r="DG393" s="22"/>
      <c r="DH393" s="22"/>
      <c r="DI393" s="22"/>
      <c r="DJ393" s="22"/>
      <c r="DK393" s="22"/>
      <c r="DL393" s="22"/>
      <c r="DM393" s="22"/>
      <c r="DN393" s="22"/>
      <c r="DO393" s="22"/>
      <c r="DP393" s="22"/>
      <c r="DQ393" s="22"/>
      <c r="DR393" s="22"/>
      <c r="DS393" s="22"/>
      <c r="DT393" s="22"/>
      <c r="DU393" s="22"/>
      <c r="DV393" s="22"/>
      <c r="DW393" s="22"/>
      <c r="DX393" s="22"/>
      <c r="DY393" s="22"/>
      <c r="DZ393" s="22"/>
      <c r="EA393" s="22"/>
      <c r="EB393" s="22"/>
      <c r="EC393" s="22"/>
      <c r="ED393" s="22"/>
      <c r="EE393" s="22"/>
      <c r="EF393" s="22"/>
      <c r="EG393" s="22"/>
      <c r="EH393" s="22"/>
      <c r="EI393" s="22"/>
      <c r="EJ393" s="22"/>
      <c r="EK393" s="22"/>
      <c r="EL393" s="22"/>
      <c r="EM393" s="22"/>
      <c r="EN393" s="22"/>
      <c r="EO393" s="22"/>
      <c r="EP393" s="22"/>
      <c r="EQ393" s="22"/>
      <c r="ER393" s="22"/>
      <c r="ES393" s="22"/>
      <c r="ET393" s="22"/>
      <c r="EU393" s="22"/>
      <c r="EV393" s="22"/>
      <c r="EW393" s="22"/>
      <c r="EX393" s="22"/>
      <c r="EY393" s="22"/>
      <c r="EZ393" s="22"/>
      <c r="FA393" s="22"/>
      <c r="FB393" s="22"/>
      <c r="FC393" s="22"/>
      <c r="FD393" s="22"/>
      <c r="FE393" s="22"/>
      <c r="FF393" s="22"/>
      <c r="FG393" s="22"/>
      <c r="FH393" s="22"/>
      <c r="FI393" s="22"/>
      <c r="FJ393" s="22"/>
      <c r="FK393" s="22"/>
      <c r="FL393" s="22"/>
      <c r="FM393" s="22"/>
      <c r="FN393" s="22"/>
      <c r="FO393" s="22"/>
      <c r="FP393" s="22"/>
      <c r="FQ393" s="22"/>
      <c r="FR393" s="22"/>
      <c r="FS393" s="22"/>
      <c r="FT393" s="22"/>
      <c r="FU393" s="22"/>
      <c r="FV393" s="22"/>
      <c r="FW393" s="22"/>
      <c r="FX393" s="22"/>
    </row>
    <row r="394" spans="61:180" x14ac:dyDescent="0.25">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c r="CV394" s="22"/>
      <c r="CW394" s="22"/>
      <c r="CX394" s="22"/>
      <c r="CY394" s="22"/>
      <c r="CZ394" s="22"/>
      <c r="DA394" s="22"/>
      <c r="DB394" s="22"/>
      <c r="DC394" s="22"/>
      <c r="DD394" s="22"/>
      <c r="DE394" s="22"/>
      <c r="DF394" s="22"/>
      <c r="DG394" s="22"/>
      <c r="DH394" s="22"/>
      <c r="DI394" s="22"/>
      <c r="DJ394" s="22"/>
      <c r="DK394" s="22"/>
      <c r="DL394" s="22"/>
      <c r="DM394" s="22"/>
      <c r="DN394" s="22"/>
      <c r="DO394" s="22"/>
      <c r="DP394" s="22"/>
      <c r="DQ394" s="22"/>
      <c r="DR394" s="22"/>
      <c r="DS394" s="22"/>
      <c r="DT394" s="22"/>
      <c r="DU394" s="22"/>
      <c r="DV394" s="22"/>
      <c r="DW394" s="22"/>
      <c r="DX394" s="22"/>
      <c r="DY394" s="22"/>
      <c r="DZ394" s="22"/>
      <c r="EA394" s="22"/>
      <c r="EB394" s="22"/>
      <c r="EC394" s="22"/>
      <c r="ED394" s="22"/>
      <c r="EE394" s="22"/>
      <c r="EF394" s="22"/>
      <c r="EG394" s="22"/>
      <c r="EH394" s="22"/>
      <c r="EI394" s="22"/>
      <c r="EJ394" s="22"/>
      <c r="EK394" s="22"/>
      <c r="EL394" s="22"/>
      <c r="EM394" s="22"/>
      <c r="EN394" s="22"/>
      <c r="EO394" s="22"/>
      <c r="EP394" s="22"/>
      <c r="EQ394" s="22"/>
      <c r="ER394" s="22"/>
      <c r="ES394" s="22"/>
      <c r="ET394" s="22"/>
      <c r="EU394" s="22"/>
      <c r="EV394" s="22"/>
      <c r="EW394" s="22"/>
      <c r="EX394" s="22"/>
      <c r="EY394" s="22"/>
      <c r="EZ394" s="22"/>
      <c r="FA394" s="22"/>
      <c r="FB394" s="22"/>
      <c r="FC394" s="22"/>
      <c r="FD394" s="22"/>
      <c r="FE394" s="22"/>
      <c r="FF394" s="22"/>
      <c r="FG394" s="22"/>
      <c r="FH394" s="22"/>
      <c r="FI394" s="22"/>
      <c r="FJ394" s="22"/>
      <c r="FK394" s="22"/>
      <c r="FL394" s="22"/>
      <c r="FM394" s="22"/>
      <c r="FN394" s="22"/>
      <c r="FO394" s="22"/>
      <c r="FP394" s="22"/>
      <c r="FQ394" s="22"/>
      <c r="FR394" s="22"/>
      <c r="FS394" s="22"/>
      <c r="FT394" s="22"/>
      <c r="FU394" s="22"/>
      <c r="FV394" s="22"/>
      <c r="FW394" s="22"/>
      <c r="FX394" s="22"/>
    </row>
    <row r="395" spans="61:180" x14ac:dyDescent="0.25">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c r="CV395" s="22"/>
      <c r="CW395" s="22"/>
      <c r="CX395" s="22"/>
      <c r="CY395" s="22"/>
      <c r="CZ395" s="22"/>
      <c r="DA395" s="22"/>
      <c r="DB395" s="22"/>
      <c r="DC395" s="22"/>
      <c r="DD395" s="22"/>
      <c r="DE395" s="22"/>
      <c r="DF395" s="22"/>
      <c r="DG395" s="22"/>
      <c r="DH395" s="22"/>
      <c r="DI395" s="22"/>
      <c r="DJ395" s="22"/>
      <c r="DK395" s="22"/>
      <c r="DL395" s="22"/>
      <c r="DM395" s="22"/>
      <c r="DN395" s="22"/>
      <c r="DO395" s="22"/>
      <c r="DP395" s="22"/>
      <c r="DQ395" s="22"/>
      <c r="DR395" s="22"/>
      <c r="DS395" s="22"/>
      <c r="DT395" s="22"/>
      <c r="DU395" s="22"/>
      <c r="DV395" s="22"/>
      <c r="DW395" s="22"/>
      <c r="DX395" s="22"/>
      <c r="DY395" s="22"/>
      <c r="DZ395" s="22"/>
      <c r="EA395" s="22"/>
      <c r="EB395" s="22"/>
      <c r="EC395" s="22"/>
      <c r="ED395" s="22"/>
      <c r="EE395" s="22"/>
      <c r="EF395" s="22"/>
      <c r="EG395" s="22"/>
      <c r="EH395" s="22"/>
      <c r="EI395" s="22"/>
      <c r="EJ395" s="22"/>
      <c r="EK395" s="22"/>
      <c r="EL395" s="22"/>
      <c r="EM395" s="22"/>
      <c r="EN395" s="22"/>
      <c r="EO395" s="22"/>
      <c r="EP395" s="22"/>
      <c r="EQ395" s="22"/>
      <c r="ER395" s="22"/>
      <c r="ES395" s="22"/>
      <c r="ET395" s="22"/>
      <c r="EU395" s="22"/>
      <c r="EV395" s="22"/>
      <c r="EW395" s="22"/>
      <c r="EX395" s="22"/>
      <c r="EY395" s="22"/>
      <c r="EZ395" s="22"/>
      <c r="FA395" s="22"/>
      <c r="FB395" s="22"/>
      <c r="FC395" s="22"/>
      <c r="FD395" s="22"/>
      <c r="FE395" s="22"/>
      <c r="FF395" s="22"/>
      <c r="FG395" s="22"/>
      <c r="FH395" s="22"/>
      <c r="FI395" s="22"/>
      <c r="FJ395" s="22"/>
      <c r="FK395" s="22"/>
      <c r="FL395" s="22"/>
      <c r="FM395" s="22"/>
      <c r="FN395" s="22"/>
      <c r="FO395" s="22"/>
      <c r="FP395" s="22"/>
      <c r="FQ395" s="22"/>
      <c r="FR395" s="22"/>
      <c r="FS395" s="22"/>
      <c r="FT395" s="22"/>
      <c r="FU395" s="22"/>
      <c r="FV395" s="22"/>
      <c r="FW395" s="22"/>
      <c r="FX395" s="22"/>
    </row>
    <row r="396" spans="61:180" x14ac:dyDescent="0.25">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c r="CV396" s="22"/>
      <c r="CW396" s="22"/>
      <c r="CX396" s="22"/>
      <c r="CY396" s="22"/>
      <c r="CZ396" s="22"/>
      <c r="DA396" s="22"/>
      <c r="DB396" s="22"/>
      <c r="DC396" s="22"/>
      <c r="DD396" s="22"/>
      <c r="DE396" s="22"/>
      <c r="DF396" s="22"/>
      <c r="DG396" s="22"/>
      <c r="DH396" s="22"/>
      <c r="DI396" s="22"/>
      <c r="DJ396" s="22"/>
      <c r="DK396" s="22"/>
      <c r="DL396" s="22"/>
      <c r="DM396" s="22"/>
      <c r="DN396" s="22"/>
      <c r="DO396" s="22"/>
      <c r="DP396" s="22"/>
      <c r="DQ396" s="22"/>
      <c r="DR396" s="22"/>
      <c r="DS396" s="22"/>
      <c r="DT396" s="22"/>
      <c r="DU396" s="22"/>
      <c r="DV396" s="22"/>
      <c r="DW396" s="22"/>
      <c r="DX396" s="22"/>
      <c r="DY396" s="22"/>
      <c r="DZ396" s="22"/>
      <c r="EA396" s="22"/>
      <c r="EB396" s="22"/>
      <c r="EC396" s="22"/>
      <c r="ED396" s="22"/>
      <c r="EE396" s="22"/>
      <c r="EF396" s="22"/>
      <c r="EG396" s="22"/>
      <c r="EH396" s="22"/>
      <c r="EI396" s="22"/>
      <c r="EJ396" s="22"/>
      <c r="EK396" s="22"/>
      <c r="EL396" s="22"/>
      <c r="EM396" s="22"/>
      <c r="EN396" s="22"/>
      <c r="EO396" s="22"/>
      <c r="EP396" s="22"/>
      <c r="EQ396" s="22"/>
      <c r="ER396" s="22"/>
      <c r="ES396" s="22"/>
      <c r="ET396" s="22"/>
      <c r="EU396" s="22"/>
      <c r="EV396" s="22"/>
      <c r="EW396" s="22"/>
      <c r="EX396" s="22"/>
      <c r="EY396" s="22"/>
      <c r="EZ396" s="22"/>
      <c r="FA396" s="22"/>
      <c r="FB396" s="22"/>
      <c r="FC396" s="22"/>
      <c r="FD396" s="22"/>
      <c r="FE396" s="22"/>
      <c r="FF396" s="22"/>
      <c r="FG396" s="22"/>
      <c r="FH396" s="22"/>
      <c r="FI396" s="22"/>
      <c r="FJ396" s="22"/>
      <c r="FK396" s="22"/>
      <c r="FL396" s="22"/>
      <c r="FM396" s="22"/>
      <c r="FN396" s="22"/>
      <c r="FO396" s="22"/>
      <c r="FP396" s="22"/>
      <c r="FQ396" s="22"/>
      <c r="FR396" s="22"/>
      <c r="FS396" s="22"/>
      <c r="FT396" s="22"/>
      <c r="FU396" s="22"/>
      <c r="FV396" s="22"/>
      <c r="FW396" s="22"/>
      <c r="FX396" s="22"/>
    </row>
    <row r="397" spans="61:180" x14ac:dyDescent="0.25">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c r="CV397" s="22"/>
      <c r="CW397" s="22"/>
      <c r="CX397" s="22"/>
      <c r="CY397" s="22"/>
      <c r="CZ397" s="22"/>
      <c r="DA397" s="22"/>
      <c r="DB397" s="22"/>
      <c r="DC397" s="22"/>
      <c r="DD397" s="22"/>
      <c r="DE397" s="22"/>
      <c r="DF397" s="22"/>
      <c r="DG397" s="22"/>
      <c r="DH397" s="22"/>
      <c r="DI397" s="22"/>
      <c r="DJ397" s="22"/>
      <c r="DK397" s="22"/>
      <c r="DL397" s="22"/>
      <c r="DM397" s="22"/>
      <c r="DN397" s="22"/>
      <c r="DO397" s="22"/>
      <c r="DP397" s="22"/>
      <c r="DQ397" s="22"/>
      <c r="DR397" s="22"/>
      <c r="DS397" s="22"/>
      <c r="DT397" s="22"/>
      <c r="DU397" s="22"/>
      <c r="DV397" s="22"/>
      <c r="DW397" s="22"/>
      <c r="DX397" s="22"/>
      <c r="DY397" s="22"/>
      <c r="DZ397" s="22"/>
      <c r="EA397" s="22"/>
      <c r="EB397" s="22"/>
      <c r="EC397" s="22"/>
      <c r="ED397" s="22"/>
      <c r="EE397" s="22"/>
      <c r="EF397" s="22"/>
      <c r="EG397" s="22"/>
      <c r="EH397" s="22"/>
      <c r="EI397" s="22"/>
      <c r="EJ397" s="22"/>
      <c r="EK397" s="22"/>
      <c r="EL397" s="22"/>
      <c r="EM397" s="22"/>
      <c r="EN397" s="22"/>
      <c r="EO397" s="22"/>
      <c r="EP397" s="22"/>
      <c r="EQ397" s="22"/>
      <c r="ER397" s="22"/>
      <c r="ES397" s="22"/>
      <c r="ET397" s="22"/>
      <c r="EU397" s="22"/>
      <c r="EV397" s="22"/>
      <c r="EW397" s="22"/>
      <c r="EX397" s="22"/>
      <c r="EY397" s="22"/>
      <c r="EZ397" s="22"/>
      <c r="FA397" s="22"/>
      <c r="FB397" s="22"/>
      <c r="FC397" s="22"/>
      <c r="FD397" s="22"/>
      <c r="FE397" s="22"/>
      <c r="FF397" s="22"/>
      <c r="FG397" s="22"/>
      <c r="FH397" s="22"/>
      <c r="FI397" s="22"/>
      <c r="FJ397" s="22"/>
      <c r="FK397" s="22"/>
      <c r="FL397" s="22"/>
      <c r="FM397" s="22"/>
      <c r="FN397" s="22"/>
      <c r="FO397" s="22"/>
      <c r="FP397" s="22"/>
      <c r="FQ397" s="22"/>
      <c r="FR397" s="22"/>
      <c r="FS397" s="22"/>
      <c r="FT397" s="22"/>
      <c r="FU397" s="22"/>
      <c r="FV397" s="22"/>
      <c r="FW397" s="22"/>
      <c r="FX397" s="22"/>
    </row>
    <row r="398" spans="61:180" x14ac:dyDescent="0.25">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c r="CV398" s="22"/>
      <c r="CW398" s="22"/>
      <c r="CX398" s="22"/>
      <c r="CY398" s="22"/>
      <c r="CZ398" s="22"/>
      <c r="DA398" s="22"/>
      <c r="DB398" s="22"/>
      <c r="DC398" s="22"/>
      <c r="DD398" s="22"/>
      <c r="DE398" s="22"/>
      <c r="DF398" s="22"/>
      <c r="DG398" s="22"/>
      <c r="DH398" s="22"/>
      <c r="DI398" s="22"/>
      <c r="DJ398" s="22"/>
      <c r="DK398" s="22"/>
      <c r="DL398" s="22"/>
      <c r="DM398" s="22"/>
      <c r="DN398" s="22"/>
      <c r="DO398" s="22"/>
      <c r="DP398" s="22"/>
      <c r="DQ398" s="22"/>
      <c r="DR398" s="22"/>
      <c r="DS398" s="22"/>
      <c r="DT398" s="22"/>
      <c r="DU398" s="22"/>
      <c r="DV398" s="22"/>
      <c r="DW398" s="22"/>
      <c r="DX398" s="22"/>
      <c r="DY398" s="22"/>
      <c r="DZ398" s="22"/>
      <c r="EA398" s="22"/>
      <c r="EB398" s="22"/>
      <c r="EC398" s="22"/>
      <c r="ED398" s="22"/>
      <c r="EE398" s="22"/>
      <c r="EF398" s="22"/>
      <c r="EG398" s="22"/>
      <c r="EH398" s="22"/>
      <c r="EI398" s="22"/>
      <c r="EJ398" s="22"/>
      <c r="EK398" s="22"/>
      <c r="EL398" s="22"/>
      <c r="EM398" s="22"/>
      <c r="EN398" s="22"/>
      <c r="EO398" s="22"/>
      <c r="EP398" s="22"/>
      <c r="EQ398" s="22"/>
      <c r="ER398" s="22"/>
      <c r="ES398" s="22"/>
      <c r="ET398" s="22"/>
      <c r="EU398" s="22"/>
      <c r="EV398" s="22"/>
      <c r="EW398" s="22"/>
      <c r="EX398" s="22"/>
      <c r="EY398" s="22"/>
      <c r="EZ398" s="22"/>
      <c r="FA398" s="22"/>
      <c r="FB398" s="22"/>
      <c r="FC398" s="22"/>
      <c r="FD398" s="22"/>
      <c r="FE398" s="22"/>
      <c r="FF398" s="22"/>
      <c r="FG398" s="22"/>
      <c r="FH398" s="22"/>
      <c r="FI398" s="22"/>
      <c r="FJ398" s="22"/>
      <c r="FK398" s="22"/>
      <c r="FL398" s="22"/>
      <c r="FM398" s="22"/>
      <c r="FN398" s="22"/>
      <c r="FO398" s="22"/>
      <c r="FP398" s="22"/>
      <c r="FQ398" s="22"/>
      <c r="FR398" s="22"/>
      <c r="FS398" s="22"/>
      <c r="FT398" s="22"/>
      <c r="FU398" s="22"/>
      <c r="FV398" s="22"/>
      <c r="FW398" s="22"/>
      <c r="FX398" s="22"/>
    </row>
    <row r="399" spans="61:180" x14ac:dyDescent="0.25">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c r="CV399" s="22"/>
      <c r="CW399" s="22"/>
      <c r="CX399" s="22"/>
      <c r="CY399" s="22"/>
      <c r="CZ399" s="22"/>
      <c r="DA399" s="22"/>
      <c r="DB399" s="22"/>
      <c r="DC399" s="22"/>
      <c r="DD399" s="22"/>
      <c r="DE399" s="22"/>
      <c r="DF399" s="22"/>
      <c r="DG399" s="22"/>
      <c r="DH399" s="22"/>
      <c r="DI399" s="22"/>
      <c r="DJ399" s="22"/>
      <c r="DK399" s="22"/>
      <c r="DL399" s="22"/>
      <c r="DM399" s="22"/>
      <c r="DN399" s="22"/>
      <c r="DO399" s="22"/>
      <c r="DP399" s="22"/>
      <c r="DQ399" s="22"/>
      <c r="DR399" s="22"/>
      <c r="DS399" s="22"/>
      <c r="DT399" s="22"/>
      <c r="DU399" s="22"/>
      <c r="DV399" s="22"/>
      <c r="DW399" s="22"/>
      <c r="DX399" s="22"/>
      <c r="DY399" s="22"/>
      <c r="DZ399" s="22"/>
      <c r="EA399" s="22"/>
      <c r="EB399" s="22"/>
      <c r="EC399" s="22"/>
      <c r="ED399" s="22"/>
      <c r="EE399" s="22"/>
      <c r="EF399" s="22"/>
      <c r="EG399" s="22"/>
      <c r="EH399" s="22"/>
      <c r="EI399" s="22"/>
      <c r="EJ399" s="22"/>
      <c r="EK399" s="22"/>
      <c r="EL399" s="22"/>
      <c r="EM399" s="22"/>
      <c r="EN399" s="22"/>
      <c r="EO399" s="22"/>
      <c r="EP399" s="22"/>
      <c r="EQ399" s="22"/>
      <c r="ER399" s="22"/>
      <c r="ES399" s="22"/>
      <c r="ET399" s="22"/>
      <c r="EU399" s="22"/>
      <c r="EV399" s="22"/>
      <c r="EW399" s="22"/>
      <c r="EX399" s="22"/>
      <c r="EY399" s="22"/>
      <c r="EZ399" s="22"/>
      <c r="FA399" s="22"/>
      <c r="FB399" s="22"/>
      <c r="FC399" s="22"/>
      <c r="FD399" s="22"/>
      <c r="FE399" s="22"/>
      <c r="FF399" s="22"/>
      <c r="FG399" s="22"/>
      <c r="FH399" s="22"/>
      <c r="FI399" s="22"/>
      <c r="FJ399" s="22"/>
      <c r="FK399" s="22"/>
      <c r="FL399" s="22"/>
      <c r="FM399" s="22"/>
      <c r="FN399" s="22"/>
      <c r="FO399" s="22"/>
      <c r="FP399" s="22"/>
      <c r="FQ399" s="22"/>
      <c r="FR399" s="22"/>
      <c r="FS399" s="22"/>
      <c r="FT399" s="22"/>
      <c r="FU399" s="22"/>
      <c r="FV399" s="22"/>
      <c r="FW399" s="22"/>
      <c r="FX399" s="22"/>
    </row>
    <row r="400" spans="61:180" x14ac:dyDescent="0.25">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c r="CV400" s="22"/>
      <c r="CW400" s="22"/>
      <c r="CX400" s="22"/>
      <c r="CY400" s="22"/>
      <c r="CZ400" s="22"/>
      <c r="DA400" s="22"/>
      <c r="DB400" s="22"/>
      <c r="DC400" s="22"/>
      <c r="DD400" s="22"/>
      <c r="DE400" s="22"/>
      <c r="DF400" s="22"/>
      <c r="DG400" s="22"/>
      <c r="DH400" s="22"/>
      <c r="DI400" s="22"/>
      <c r="DJ400" s="22"/>
      <c r="DK400" s="22"/>
      <c r="DL400" s="22"/>
      <c r="DM400" s="22"/>
      <c r="DN400" s="22"/>
      <c r="DO400" s="22"/>
      <c r="DP400" s="22"/>
      <c r="DQ400" s="22"/>
      <c r="DR400" s="22"/>
      <c r="DS400" s="22"/>
      <c r="DT400" s="22"/>
      <c r="DU400" s="22"/>
      <c r="DV400" s="22"/>
      <c r="DW400" s="22"/>
      <c r="DX400" s="22"/>
      <c r="DY400" s="22"/>
      <c r="DZ400" s="22"/>
      <c r="EA400" s="22"/>
      <c r="EB400" s="22"/>
      <c r="EC400" s="22"/>
      <c r="ED400" s="22"/>
      <c r="EE400" s="22"/>
      <c r="EF400" s="22"/>
      <c r="EG400" s="22"/>
      <c r="EH400" s="22"/>
      <c r="EI400" s="22"/>
      <c r="EJ400" s="22"/>
      <c r="EK400" s="22"/>
      <c r="EL400" s="22"/>
      <c r="EM400" s="22"/>
      <c r="EN400" s="22"/>
      <c r="EO400" s="22"/>
      <c r="EP400" s="22"/>
      <c r="EQ400" s="22"/>
      <c r="ER400" s="22"/>
      <c r="ES400" s="22"/>
      <c r="ET400" s="22"/>
      <c r="EU400" s="22"/>
      <c r="EV400" s="22"/>
      <c r="EW400" s="22"/>
      <c r="EX400" s="22"/>
      <c r="EY400" s="22"/>
      <c r="EZ400" s="22"/>
      <c r="FA400" s="22"/>
      <c r="FB400" s="22"/>
      <c r="FC400" s="22"/>
      <c r="FD400" s="22"/>
      <c r="FE400" s="22"/>
      <c r="FF400" s="22"/>
      <c r="FG400" s="22"/>
      <c r="FH400" s="22"/>
      <c r="FI400" s="22"/>
      <c r="FJ400" s="22"/>
      <c r="FK400" s="22"/>
      <c r="FL400" s="22"/>
      <c r="FM400" s="22"/>
      <c r="FN400" s="22"/>
      <c r="FO400" s="22"/>
      <c r="FP400" s="22"/>
      <c r="FQ400" s="22"/>
      <c r="FR400" s="22"/>
      <c r="FS400" s="22"/>
      <c r="FT400" s="22"/>
      <c r="FU400" s="22"/>
      <c r="FV400" s="22"/>
      <c r="FW400" s="22"/>
      <c r="FX400" s="22"/>
    </row>
    <row r="401" spans="61:180" x14ac:dyDescent="0.25">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c r="CV401" s="22"/>
      <c r="CW401" s="22"/>
      <c r="CX401" s="22"/>
      <c r="CY401" s="22"/>
      <c r="CZ401" s="22"/>
      <c r="DA401" s="22"/>
      <c r="DB401" s="22"/>
      <c r="DC401" s="22"/>
      <c r="DD401" s="22"/>
      <c r="DE401" s="22"/>
      <c r="DF401" s="22"/>
      <c r="DG401" s="22"/>
      <c r="DH401" s="22"/>
      <c r="DI401" s="22"/>
      <c r="DJ401" s="22"/>
      <c r="DK401" s="22"/>
      <c r="DL401" s="22"/>
      <c r="DM401" s="22"/>
      <c r="DN401" s="22"/>
      <c r="DO401" s="22"/>
      <c r="DP401" s="22"/>
      <c r="DQ401" s="22"/>
      <c r="DR401" s="22"/>
      <c r="DS401" s="22"/>
      <c r="DT401" s="22"/>
      <c r="DU401" s="22"/>
      <c r="DV401" s="22"/>
      <c r="DW401" s="22"/>
      <c r="DX401" s="22"/>
      <c r="DY401" s="22"/>
      <c r="DZ401" s="22"/>
      <c r="EA401" s="22"/>
      <c r="EB401" s="22"/>
      <c r="EC401" s="22"/>
      <c r="ED401" s="22"/>
      <c r="EE401" s="22"/>
      <c r="EF401" s="22"/>
      <c r="EG401" s="22"/>
      <c r="EH401" s="22"/>
      <c r="EI401" s="22"/>
      <c r="EJ401" s="22"/>
      <c r="EK401" s="22"/>
      <c r="EL401" s="22"/>
      <c r="EM401" s="22"/>
      <c r="EN401" s="22"/>
      <c r="EO401" s="22"/>
      <c r="EP401" s="22"/>
      <c r="EQ401" s="22"/>
      <c r="ER401" s="22"/>
      <c r="ES401" s="22"/>
      <c r="ET401" s="22"/>
      <c r="EU401" s="22"/>
      <c r="EV401" s="22"/>
      <c r="EW401" s="22"/>
      <c r="EX401" s="22"/>
      <c r="EY401" s="22"/>
      <c r="EZ401" s="22"/>
      <c r="FA401" s="22"/>
      <c r="FB401" s="22"/>
      <c r="FC401" s="22"/>
      <c r="FD401" s="22"/>
      <c r="FE401" s="22"/>
      <c r="FF401" s="22"/>
      <c r="FG401" s="22"/>
      <c r="FH401" s="22"/>
      <c r="FI401" s="22"/>
      <c r="FJ401" s="22"/>
      <c r="FK401" s="22"/>
      <c r="FL401" s="22"/>
      <c r="FM401" s="22"/>
      <c r="FN401" s="22"/>
      <c r="FO401" s="22"/>
      <c r="FP401" s="22"/>
      <c r="FQ401" s="22"/>
      <c r="FR401" s="22"/>
      <c r="FS401" s="22"/>
      <c r="FT401" s="22"/>
      <c r="FU401" s="22"/>
      <c r="FV401" s="22"/>
      <c r="FW401" s="22"/>
      <c r="FX401" s="22"/>
    </row>
    <row r="402" spans="61:180" x14ac:dyDescent="0.25">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c r="EC402" s="22"/>
      <c r="ED402" s="22"/>
      <c r="EE402" s="22"/>
      <c r="EF402" s="22"/>
      <c r="EG402" s="22"/>
      <c r="EH402" s="22"/>
      <c r="EI402" s="22"/>
      <c r="EJ402" s="22"/>
      <c r="EK402" s="22"/>
      <c r="EL402" s="22"/>
      <c r="EM402" s="22"/>
      <c r="EN402" s="22"/>
      <c r="EO402" s="22"/>
      <c r="EP402" s="22"/>
      <c r="EQ402" s="22"/>
      <c r="ER402" s="22"/>
      <c r="ES402" s="22"/>
      <c r="ET402" s="22"/>
      <c r="EU402" s="22"/>
      <c r="EV402" s="22"/>
      <c r="EW402" s="22"/>
      <c r="EX402" s="22"/>
      <c r="EY402" s="22"/>
      <c r="EZ402" s="22"/>
      <c r="FA402" s="22"/>
      <c r="FB402" s="22"/>
      <c r="FC402" s="22"/>
      <c r="FD402" s="22"/>
      <c r="FE402" s="22"/>
      <c r="FF402" s="22"/>
      <c r="FG402" s="22"/>
      <c r="FH402" s="22"/>
      <c r="FI402" s="22"/>
      <c r="FJ402" s="22"/>
      <c r="FK402" s="22"/>
      <c r="FL402" s="22"/>
      <c r="FM402" s="22"/>
      <c r="FN402" s="22"/>
      <c r="FO402" s="22"/>
      <c r="FP402" s="22"/>
      <c r="FQ402" s="22"/>
      <c r="FR402" s="22"/>
      <c r="FS402" s="22"/>
      <c r="FT402" s="22"/>
      <c r="FU402" s="22"/>
      <c r="FV402" s="22"/>
      <c r="FW402" s="22"/>
      <c r="FX402" s="22"/>
    </row>
    <row r="403" spans="61:180" x14ac:dyDescent="0.25">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c r="CV403" s="22"/>
      <c r="CW403" s="22"/>
      <c r="CX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c r="DW403" s="22"/>
      <c r="DX403" s="22"/>
      <c r="DY403" s="22"/>
      <c r="DZ403" s="22"/>
      <c r="EA403" s="22"/>
      <c r="EB403" s="22"/>
      <c r="EC403" s="22"/>
      <c r="ED403" s="22"/>
      <c r="EE403" s="22"/>
      <c r="EF403" s="22"/>
      <c r="EG403" s="22"/>
      <c r="EH403" s="22"/>
      <c r="EI403" s="22"/>
      <c r="EJ403" s="22"/>
      <c r="EK403" s="22"/>
      <c r="EL403" s="22"/>
      <c r="EM403" s="22"/>
      <c r="EN403" s="22"/>
      <c r="EO403" s="22"/>
      <c r="EP403" s="22"/>
      <c r="EQ403" s="22"/>
      <c r="ER403" s="22"/>
      <c r="ES403" s="22"/>
      <c r="ET403" s="22"/>
      <c r="EU403" s="22"/>
      <c r="EV403" s="22"/>
      <c r="EW403" s="22"/>
      <c r="EX403" s="22"/>
      <c r="EY403" s="22"/>
      <c r="EZ403" s="22"/>
      <c r="FA403" s="22"/>
      <c r="FB403" s="22"/>
      <c r="FC403" s="22"/>
      <c r="FD403" s="22"/>
      <c r="FE403" s="22"/>
      <c r="FF403" s="22"/>
      <c r="FG403" s="22"/>
      <c r="FH403" s="22"/>
      <c r="FI403" s="22"/>
      <c r="FJ403" s="22"/>
      <c r="FK403" s="22"/>
      <c r="FL403" s="22"/>
      <c r="FM403" s="22"/>
      <c r="FN403" s="22"/>
      <c r="FO403" s="22"/>
      <c r="FP403" s="22"/>
      <c r="FQ403" s="22"/>
      <c r="FR403" s="22"/>
      <c r="FS403" s="22"/>
      <c r="FT403" s="22"/>
      <c r="FU403" s="22"/>
      <c r="FV403" s="22"/>
      <c r="FW403" s="22"/>
      <c r="FX403" s="22"/>
    </row>
    <row r="404" spans="61:180" x14ac:dyDescent="0.25">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c r="CV404" s="22"/>
      <c r="CW404" s="22"/>
      <c r="CX404" s="22"/>
      <c r="CY404" s="22"/>
      <c r="CZ404" s="22"/>
      <c r="DA404" s="22"/>
      <c r="DB404" s="22"/>
      <c r="DC404" s="22"/>
      <c r="DD404" s="22"/>
      <c r="DE404" s="22"/>
      <c r="DF404" s="22"/>
      <c r="DG404" s="22"/>
      <c r="DH404" s="22"/>
      <c r="DI404" s="22"/>
      <c r="DJ404" s="22"/>
      <c r="DK404" s="22"/>
      <c r="DL404" s="22"/>
      <c r="DM404" s="22"/>
      <c r="DN404" s="22"/>
      <c r="DO404" s="22"/>
      <c r="DP404" s="22"/>
      <c r="DQ404" s="22"/>
      <c r="DR404" s="22"/>
      <c r="DS404" s="22"/>
      <c r="DT404" s="22"/>
      <c r="DU404" s="22"/>
      <c r="DV404" s="22"/>
      <c r="DW404" s="22"/>
      <c r="DX404" s="22"/>
      <c r="DY404" s="22"/>
      <c r="DZ404" s="22"/>
      <c r="EA404" s="22"/>
      <c r="EB404" s="22"/>
      <c r="EC404" s="22"/>
      <c r="ED404" s="22"/>
      <c r="EE404" s="22"/>
      <c r="EF404" s="22"/>
      <c r="EG404" s="22"/>
      <c r="EH404" s="22"/>
      <c r="EI404" s="22"/>
      <c r="EJ404" s="22"/>
      <c r="EK404" s="22"/>
      <c r="EL404" s="22"/>
      <c r="EM404" s="22"/>
      <c r="EN404" s="22"/>
      <c r="EO404" s="22"/>
      <c r="EP404" s="22"/>
      <c r="EQ404" s="22"/>
      <c r="ER404" s="22"/>
      <c r="ES404" s="22"/>
      <c r="ET404" s="22"/>
      <c r="EU404" s="22"/>
      <c r="EV404" s="22"/>
      <c r="EW404" s="22"/>
      <c r="EX404" s="22"/>
      <c r="EY404" s="22"/>
      <c r="EZ404" s="22"/>
      <c r="FA404" s="22"/>
      <c r="FB404" s="22"/>
      <c r="FC404" s="22"/>
      <c r="FD404" s="22"/>
      <c r="FE404" s="22"/>
      <c r="FF404" s="22"/>
      <c r="FG404" s="22"/>
      <c r="FH404" s="22"/>
      <c r="FI404" s="22"/>
      <c r="FJ404" s="22"/>
      <c r="FK404" s="22"/>
      <c r="FL404" s="22"/>
      <c r="FM404" s="22"/>
      <c r="FN404" s="22"/>
      <c r="FO404" s="22"/>
      <c r="FP404" s="22"/>
      <c r="FQ404" s="22"/>
      <c r="FR404" s="22"/>
      <c r="FS404" s="22"/>
      <c r="FT404" s="22"/>
      <c r="FU404" s="22"/>
      <c r="FV404" s="22"/>
      <c r="FW404" s="22"/>
      <c r="FX404" s="22"/>
    </row>
    <row r="405" spans="61:180" x14ac:dyDescent="0.25">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c r="CV405" s="22"/>
      <c r="CW405" s="22"/>
      <c r="CX405" s="22"/>
      <c r="CY405" s="22"/>
      <c r="CZ405" s="22"/>
      <c r="DA405" s="22"/>
      <c r="DB405" s="22"/>
      <c r="DC405" s="22"/>
      <c r="DD405" s="22"/>
      <c r="DE405" s="22"/>
      <c r="DF405" s="22"/>
      <c r="DG405" s="22"/>
      <c r="DH405" s="22"/>
      <c r="DI405" s="22"/>
      <c r="DJ405" s="22"/>
      <c r="DK405" s="22"/>
      <c r="DL405" s="22"/>
      <c r="DM405" s="22"/>
      <c r="DN405" s="22"/>
      <c r="DO405" s="22"/>
      <c r="DP405" s="22"/>
      <c r="DQ405" s="22"/>
      <c r="DR405" s="22"/>
      <c r="DS405" s="22"/>
      <c r="DT405" s="22"/>
      <c r="DU405" s="22"/>
      <c r="DV405" s="22"/>
      <c r="DW405" s="22"/>
      <c r="DX405" s="22"/>
      <c r="DY405" s="22"/>
      <c r="DZ405" s="22"/>
      <c r="EA405" s="22"/>
      <c r="EB405" s="22"/>
      <c r="EC405" s="22"/>
      <c r="ED405" s="22"/>
      <c r="EE405" s="22"/>
      <c r="EF405" s="22"/>
      <c r="EG405" s="22"/>
      <c r="EH405" s="22"/>
      <c r="EI405" s="22"/>
      <c r="EJ405" s="22"/>
      <c r="EK405" s="22"/>
      <c r="EL405" s="22"/>
      <c r="EM405" s="22"/>
      <c r="EN405" s="22"/>
      <c r="EO405" s="22"/>
      <c r="EP405" s="22"/>
      <c r="EQ405" s="22"/>
      <c r="ER405" s="22"/>
      <c r="ES405" s="22"/>
      <c r="ET405" s="22"/>
      <c r="EU405" s="22"/>
      <c r="EV405" s="22"/>
      <c r="EW405" s="22"/>
      <c r="EX405" s="22"/>
      <c r="EY405" s="22"/>
      <c r="EZ405" s="22"/>
      <c r="FA405" s="22"/>
      <c r="FB405" s="22"/>
      <c r="FC405" s="22"/>
      <c r="FD405" s="22"/>
      <c r="FE405" s="22"/>
      <c r="FF405" s="22"/>
      <c r="FG405" s="22"/>
      <c r="FH405" s="22"/>
      <c r="FI405" s="22"/>
      <c r="FJ405" s="22"/>
      <c r="FK405" s="22"/>
      <c r="FL405" s="22"/>
      <c r="FM405" s="22"/>
      <c r="FN405" s="22"/>
      <c r="FO405" s="22"/>
      <c r="FP405" s="22"/>
      <c r="FQ405" s="22"/>
      <c r="FR405" s="22"/>
      <c r="FS405" s="22"/>
      <c r="FT405" s="22"/>
      <c r="FU405" s="22"/>
      <c r="FV405" s="22"/>
      <c r="FW405" s="22"/>
      <c r="FX405" s="22"/>
    </row>
    <row r="406" spans="61:180" x14ac:dyDescent="0.25">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c r="CV406" s="22"/>
      <c r="CW406" s="22"/>
      <c r="CX406" s="22"/>
      <c r="CY406" s="22"/>
      <c r="CZ406" s="22"/>
      <c r="DA406" s="22"/>
      <c r="DB406" s="22"/>
      <c r="DC406" s="22"/>
      <c r="DD406" s="22"/>
      <c r="DE406" s="22"/>
      <c r="DF406" s="22"/>
      <c r="DG406" s="22"/>
      <c r="DH406" s="22"/>
      <c r="DI406" s="22"/>
      <c r="DJ406" s="22"/>
      <c r="DK406" s="22"/>
      <c r="DL406" s="22"/>
      <c r="DM406" s="22"/>
      <c r="DN406" s="22"/>
      <c r="DO406" s="22"/>
      <c r="DP406" s="22"/>
      <c r="DQ406" s="22"/>
      <c r="DR406" s="22"/>
      <c r="DS406" s="22"/>
      <c r="DT406" s="22"/>
      <c r="DU406" s="22"/>
      <c r="DV406" s="22"/>
      <c r="DW406" s="22"/>
      <c r="DX406" s="22"/>
      <c r="DY406" s="22"/>
      <c r="DZ406" s="22"/>
      <c r="EA406" s="22"/>
      <c r="EB406" s="22"/>
      <c r="EC406" s="22"/>
      <c r="ED406" s="22"/>
      <c r="EE406" s="22"/>
      <c r="EF406" s="22"/>
      <c r="EG406" s="22"/>
      <c r="EH406" s="22"/>
      <c r="EI406" s="22"/>
      <c r="EJ406" s="22"/>
      <c r="EK406" s="22"/>
      <c r="EL406" s="22"/>
      <c r="EM406" s="22"/>
      <c r="EN406" s="22"/>
      <c r="EO406" s="22"/>
      <c r="EP406" s="22"/>
      <c r="EQ406" s="22"/>
      <c r="ER406" s="22"/>
      <c r="ES406" s="22"/>
      <c r="ET406" s="22"/>
      <c r="EU406" s="22"/>
      <c r="EV406" s="22"/>
      <c r="EW406" s="22"/>
      <c r="EX406" s="22"/>
      <c r="EY406" s="22"/>
      <c r="EZ406" s="22"/>
      <c r="FA406" s="22"/>
      <c r="FB406" s="22"/>
      <c r="FC406" s="22"/>
      <c r="FD406" s="22"/>
      <c r="FE406" s="22"/>
      <c r="FF406" s="22"/>
      <c r="FG406" s="22"/>
      <c r="FH406" s="22"/>
      <c r="FI406" s="22"/>
      <c r="FJ406" s="22"/>
      <c r="FK406" s="22"/>
      <c r="FL406" s="22"/>
      <c r="FM406" s="22"/>
      <c r="FN406" s="22"/>
      <c r="FO406" s="22"/>
      <c r="FP406" s="22"/>
      <c r="FQ406" s="22"/>
      <c r="FR406" s="22"/>
      <c r="FS406" s="22"/>
      <c r="FT406" s="22"/>
      <c r="FU406" s="22"/>
      <c r="FV406" s="22"/>
      <c r="FW406" s="22"/>
      <c r="FX406" s="22"/>
    </row>
    <row r="407" spans="61:180" x14ac:dyDescent="0.25">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c r="CV407" s="22"/>
      <c r="CW407" s="22"/>
      <c r="CX407" s="22"/>
      <c r="CY407" s="22"/>
      <c r="CZ407" s="22"/>
      <c r="DA407" s="22"/>
      <c r="DB407" s="22"/>
      <c r="DC407" s="22"/>
      <c r="DD407" s="22"/>
      <c r="DE407" s="22"/>
      <c r="DF407" s="22"/>
      <c r="DG407" s="22"/>
      <c r="DH407" s="22"/>
      <c r="DI407" s="22"/>
      <c r="DJ407" s="22"/>
      <c r="DK407" s="22"/>
      <c r="DL407" s="22"/>
      <c r="DM407" s="22"/>
      <c r="DN407" s="22"/>
      <c r="DO407" s="22"/>
      <c r="DP407" s="22"/>
      <c r="DQ407" s="22"/>
      <c r="DR407" s="22"/>
      <c r="DS407" s="22"/>
      <c r="DT407" s="22"/>
      <c r="DU407" s="22"/>
      <c r="DV407" s="22"/>
      <c r="DW407" s="22"/>
      <c r="DX407" s="22"/>
      <c r="DY407" s="22"/>
      <c r="DZ407" s="22"/>
      <c r="EA407" s="22"/>
      <c r="EB407" s="22"/>
      <c r="EC407" s="22"/>
      <c r="ED407" s="22"/>
      <c r="EE407" s="22"/>
      <c r="EF407" s="22"/>
      <c r="EG407" s="22"/>
      <c r="EH407" s="22"/>
      <c r="EI407" s="22"/>
      <c r="EJ407" s="22"/>
      <c r="EK407" s="22"/>
      <c r="EL407" s="22"/>
      <c r="EM407" s="22"/>
      <c r="EN407" s="22"/>
      <c r="EO407" s="22"/>
      <c r="EP407" s="22"/>
      <c r="EQ407" s="22"/>
      <c r="ER407" s="22"/>
      <c r="ES407" s="22"/>
      <c r="ET407" s="22"/>
      <c r="EU407" s="22"/>
      <c r="EV407" s="22"/>
      <c r="EW407" s="22"/>
      <c r="EX407" s="22"/>
      <c r="EY407" s="22"/>
      <c r="EZ407" s="22"/>
      <c r="FA407" s="22"/>
      <c r="FB407" s="22"/>
      <c r="FC407" s="22"/>
      <c r="FD407" s="22"/>
      <c r="FE407" s="22"/>
      <c r="FF407" s="22"/>
      <c r="FG407" s="22"/>
      <c r="FH407" s="22"/>
      <c r="FI407" s="22"/>
      <c r="FJ407" s="22"/>
      <c r="FK407" s="22"/>
      <c r="FL407" s="22"/>
      <c r="FM407" s="22"/>
      <c r="FN407" s="22"/>
      <c r="FO407" s="22"/>
      <c r="FP407" s="22"/>
      <c r="FQ407" s="22"/>
      <c r="FR407" s="22"/>
      <c r="FS407" s="22"/>
      <c r="FT407" s="22"/>
      <c r="FU407" s="22"/>
      <c r="FV407" s="22"/>
      <c r="FW407" s="22"/>
      <c r="FX407" s="22"/>
    </row>
    <row r="408" spans="61:180" x14ac:dyDescent="0.25">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c r="CV408" s="22"/>
      <c r="CW408" s="22"/>
      <c r="CX408" s="22"/>
      <c r="CY408" s="22"/>
      <c r="CZ408" s="22"/>
      <c r="DA408" s="22"/>
      <c r="DB408" s="22"/>
      <c r="DC408" s="22"/>
      <c r="DD408" s="22"/>
      <c r="DE408" s="22"/>
      <c r="DF408" s="22"/>
      <c r="DG408" s="22"/>
      <c r="DH408" s="22"/>
      <c r="DI408" s="22"/>
      <c r="DJ408" s="22"/>
      <c r="DK408" s="22"/>
      <c r="DL408" s="22"/>
      <c r="DM408" s="22"/>
      <c r="DN408" s="22"/>
      <c r="DO408" s="22"/>
      <c r="DP408" s="22"/>
      <c r="DQ408" s="22"/>
      <c r="DR408" s="22"/>
      <c r="DS408" s="22"/>
      <c r="DT408" s="22"/>
      <c r="DU408" s="22"/>
      <c r="DV408" s="22"/>
      <c r="DW408" s="22"/>
      <c r="DX408" s="22"/>
      <c r="DY408" s="22"/>
      <c r="DZ408" s="22"/>
      <c r="EA408" s="22"/>
      <c r="EB408" s="22"/>
      <c r="EC408" s="22"/>
      <c r="ED408" s="22"/>
      <c r="EE408" s="22"/>
      <c r="EF408" s="22"/>
      <c r="EG408" s="22"/>
      <c r="EH408" s="22"/>
      <c r="EI408" s="22"/>
      <c r="EJ408" s="22"/>
      <c r="EK408" s="22"/>
      <c r="EL408" s="22"/>
      <c r="EM408" s="22"/>
      <c r="EN408" s="22"/>
      <c r="EO408" s="22"/>
      <c r="EP408" s="22"/>
      <c r="EQ408" s="22"/>
      <c r="ER408" s="22"/>
      <c r="ES408" s="22"/>
      <c r="ET408" s="22"/>
      <c r="EU408" s="22"/>
      <c r="EV408" s="22"/>
      <c r="EW408" s="22"/>
      <c r="EX408" s="22"/>
      <c r="EY408" s="22"/>
      <c r="EZ408" s="22"/>
      <c r="FA408" s="22"/>
      <c r="FB408" s="22"/>
      <c r="FC408" s="22"/>
      <c r="FD408" s="22"/>
      <c r="FE408" s="22"/>
      <c r="FF408" s="22"/>
      <c r="FG408" s="22"/>
      <c r="FH408" s="22"/>
      <c r="FI408" s="22"/>
      <c r="FJ408" s="22"/>
      <c r="FK408" s="22"/>
      <c r="FL408" s="22"/>
      <c r="FM408" s="22"/>
      <c r="FN408" s="22"/>
      <c r="FO408" s="22"/>
      <c r="FP408" s="22"/>
      <c r="FQ408" s="22"/>
      <c r="FR408" s="22"/>
      <c r="FS408" s="22"/>
      <c r="FT408" s="22"/>
      <c r="FU408" s="22"/>
      <c r="FV408" s="22"/>
      <c r="FW408" s="22"/>
      <c r="FX408" s="22"/>
    </row>
    <row r="409" spans="61:180" x14ac:dyDescent="0.25">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c r="DK409" s="22"/>
      <c r="DL409" s="22"/>
      <c r="DM409" s="22"/>
      <c r="DN409" s="22"/>
      <c r="DO409" s="22"/>
      <c r="DP409" s="22"/>
      <c r="DQ409" s="22"/>
      <c r="DR409" s="22"/>
      <c r="DS409" s="22"/>
      <c r="DT409" s="22"/>
      <c r="DU409" s="22"/>
      <c r="DV409" s="22"/>
      <c r="DW409" s="22"/>
      <c r="DX409" s="22"/>
      <c r="DY409" s="22"/>
      <c r="DZ409" s="22"/>
      <c r="EA409" s="22"/>
      <c r="EB409" s="22"/>
      <c r="EC409" s="22"/>
      <c r="ED409" s="22"/>
      <c r="EE409" s="22"/>
      <c r="EF409" s="22"/>
      <c r="EG409" s="22"/>
      <c r="EH409" s="22"/>
      <c r="EI409" s="22"/>
      <c r="EJ409" s="22"/>
      <c r="EK409" s="22"/>
      <c r="EL409" s="22"/>
      <c r="EM409" s="22"/>
      <c r="EN409" s="22"/>
      <c r="EO409" s="22"/>
      <c r="EP409" s="22"/>
      <c r="EQ409" s="22"/>
      <c r="ER409" s="22"/>
      <c r="ES409" s="22"/>
      <c r="ET409" s="22"/>
      <c r="EU409" s="22"/>
      <c r="EV409" s="22"/>
      <c r="EW409" s="22"/>
      <c r="EX409" s="22"/>
      <c r="EY409" s="22"/>
      <c r="EZ409" s="22"/>
      <c r="FA409" s="22"/>
      <c r="FB409" s="22"/>
      <c r="FC409" s="22"/>
      <c r="FD409" s="22"/>
      <c r="FE409" s="22"/>
      <c r="FF409" s="22"/>
      <c r="FG409" s="22"/>
      <c r="FH409" s="22"/>
      <c r="FI409" s="22"/>
      <c r="FJ409" s="22"/>
      <c r="FK409" s="22"/>
      <c r="FL409" s="22"/>
      <c r="FM409" s="22"/>
      <c r="FN409" s="22"/>
      <c r="FO409" s="22"/>
      <c r="FP409" s="22"/>
      <c r="FQ409" s="22"/>
      <c r="FR409" s="22"/>
      <c r="FS409" s="22"/>
      <c r="FT409" s="22"/>
      <c r="FU409" s="22"/>
      <c r="FV409" s="22"/>
      <c r="FW409" s="22"/>
      <c r="FX409" s="22"/>
    </row>
    <row r="410" spans="61:180" x14ac:dyDescent="0.25">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c r="CV410" s="22"/>
      <c r="CW410" s="22"/>
      <c r="CX410" s="22"/>
      <c r="CY410" s="22"/>
      <c r="CZ410" s="22"/>
      <c r="DA410" s="22"/>
      <c r="DB410" s="22"/>
      <c r="DC410" s="22"/>
      <c r="DD410" s="22"/>
      <c r="DE410" s="22"/>
      <c r="DF410" s="22"/>
      <c r="DG410" s="22"/>
      <c r="DH410" s="22"/>
      <c r="DI410" s="22"/>
      <c r="DJ410" s="22"/>
      <c r="DK410" s="22"/>
      <c r="DL410" s="22"/>
      <c r="DM410" s="22"/>
      <c r="DN410" s="22"/>
      <c r="DO410" s="22"/>
      <c r="DP410" s="22"/>
      <c r="DQ410" s="22"/>
      <c r="DR410" s="22"/>
      <c r="DS410" s="22"/>
      <c r="DT410" s="22"/>
      <c r="DU410" s="22"/>
      <c r="DV410" s="22"/>
      <c r="DW410" s="22"/>
      <c r="DX410" s="22"/>
      <c r="DY410" s="22"/>
      <c r="DZ410" s="22"/>
      <c r="EA410" s="22"/>
      <c r="EB410" s="22"/>
      <c r="EC410" s="22"/>
      <c r="ED410" s="22"/>
      <c r="EE410" s="22"/>
      <c r="EF410" s="22"/>
      <c r="EG410" s="22"/>
      <c r="EH410" s="22"/>
      <c r="EI410" s="22"/>
      <c r="EJ410" s="22"/>
      <c r="EK410" s="22"/>
      <c r="EL410" s="22"/>
      <c r="EM410" s="22"/>
      <c r="EN410" s="22"/>
      <c r="EO410" s="22"/>
      <c r="EP410" s="22"/>
      <c r="EQ410" s="22"/>
      <c r="ER410" s="22"/>
      <c r="ES410" s="22"/>
      <c r="ET410" s="22"/>
      <c r="EU410" s="22"/>
      <c r="EV410" s="22"/>
      <c r="EW410" s="22"/>
      <c r="EX410" s="22"/>
      <c r="EY410" s="22"/>
      <c r="EZ410" s="22"/>
      <c r="FA410" s="22"/>
      <c r="FB410" s="22"/>
      <c r="FC410" s="22"/>
      <c r="FD410" s="22"/>
      <c r="FE410" s="22"/>
      <c r="FF410" s="22"/>
      <c r="FG410" s="22"/>
      <c r="FH410" s="22"/>
      <c r="FI410" s="22"/>
      <c r="FJ410" s="22"/>
      <c r="FK410" s="22"/>
      <c r="FL410" s="22"/>
      <c r="FM410" s="22"/>
      <c r="FN410" s="22"/>
      <c r="FO410" s="22"/>
      <c r="FP410" s="22"/>
      <c r="FQ410" s="22"/>
      <c r="FR410" s="22"/>
      <c r="FS410" s="22"/>
      <c r="FT410" s="22"/>
      <c r="FU410" s="22"/>
      <c r="FV410" s="22"/>
      <c r="FW410" s="22"/>
      <c r="FX410" s="22"/>
    </row>
    <row r="411" spans="61:180" x14ac:dyDescent="0.25">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c r="CV411" s="22"/>
      <c r="CW411" s="22"/>
      <c r="CX411" s="22"/>
      <c r="CY411" s="22"/>
      <c r="CZ411" s="22"/>
      <c r="DA411" s="22"/>
      <c r="DB411" s="22"/>
      <c r="DC411" s="22"/>
      <c r="DD411" s="22"/>
      <c r="DE411" s="22"/>
      <c r="DF411" s="22"/>
      <c r="DG411" s="22"/>
      <c r="DH411" s="22"/>
      <c r="DI411" s="22"/>
      <c r="DJ411" s="22"/>
      <c r="DK411" s="22"/>
      <c r="DL411" s="22"/>
      <c r="DM411" s="22"/>
      <c r="DN411" s="22"/>
      <c r="DO411" s="22"/>
      <c r="DP411" s="22"/>
      <c r="DQ411" s="22"/>
      <c r="DR411" s="22"/>
      <c r="DS411" s="22"/>
      <c r="DT411" s="22"/>
      <c r="DU411" s="22"/>
      <c r="DV411" s="22"/>
      <c r="DW411" s="22"/>
      <c r="DX411" s="22"/>
      <c r="DY411" s="22"/>
      <c r="DZ411" s="22"/>
      <c r="EA411" s="22"/>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row>
    <row r="412" spans="61:180" x14ac:dyDescent="0.25">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c r="CV412" s="22"/>
      <c r="CW412" s="22"/>
      <c r="CX412" s="22"/>
      <c r="CY412" s="22"/>
      <c r="CZ412" s="22"/>
      <c r="DA412" s="22"/>
      <c r="DB412" s="22"/>
      <c r="DC412" s="22"/>
      <c r="DD412" s="22"/>
      <c r="DE412" s="22"/>
      <c r="DF412" s="22"/>
      <c r="DG412" s="22"/>
      <c r="DH412" s="22"/>
      <c r="DI412" s="22"/>
      <c r="DJ412" s="22"/>
      <c r="DK412" s="22"/>
      <c r="DL412" s="22"/>
      <c r="DM412" s="22"/>
      <c r="DN412" s="22"/>
      <c r="DO412" s="22"/>
      <c r="DP412" s="22"/>
      <c r="DQ412" s="22"/>
      <c r="DR412" s="22"/>
      <c r="DS412" s="22"/>
      <c r="DT412" s="22"/>
      <c r="DU412" s="22"/>
      <c r="DV412" s="22"/>
      <c r="DW412" s="22"/>
      <c r="DX412" s="22"/>
      <c r="DY412" s="22"/>
      <c r="DZ412" s="22"/>
      <c r="EA412" s="22"/>
      <c r="EB412" s="22"/>
      <c r="EC412" s="22"/>
      <c r="ED412" s="22"/>
      <c r="EE412" s="22"/>
      <c r="EF412" s="22"/>
      <c r="EG412" s="22"/>
      <c r="EH412" s="22"/>
      <c r="EI412" s="22"/>
      <c r="EJ412" s="22"/>
      <c r="EK412" s="22"/>
      <c r="EL412" s="22"/>
      <c r="EM412" s="22"/>
      <c r="EN412" s="22"/>
      <c r="EO412" s="22"/>
      <c r="EP412" s="22"/>
      <c r="EQ412" s="22"/>
      <c r="ER412" s="22"/>
      <c r="ES412" s="22"/>
      <c r="ET412" s="22"/>
      <c r="EU412" s="22"/>
      <c r="EV412" s="22"/>
      <c r="EW412" s="22"/>
      <c r="EX412" s="22"/>
      <c r="EY412" s="22"/>
      <c r="EZ412" s="22"/>
      <c r="FA412" s="22"/>
      <c r="FB412" s="22"/>
      <c r="FC412" s="22"/>
      <c r="FD412" s="22"/>
      <c r="FE412" s="22"/>
      <c r="FF412" s="22"/>
      <c r="FG412" s="22"/>
      <c r="FH412" s="22"/>
      <c r="FI412" s="22"/>
      <c r="FJ412" s="22"/>
      <c r="FK412" s="22"/>
      <c r="FL412" s="22"/>
      <c r="FM412" s="22"/>
      <c r="FN412" s="22"/>
      <c r="FO412" s="22"/>
      <c r="FP412" s="22"/>
      <c r="FQ412" s="22"/>
      <c r="FR412" s="22"/>
      <c r="FS412" s="22"/>
      <c r="FT412" s="22"/>
      <c r="FU412" s="22"/>
      <c r="FV412" s="22"/>
      <c r="FW412" s="22"/>
      <c r="FX412" s="22"/>
    </row>
    <row r="413" spans="61:180" x14ac:dyDescent="0.25">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c r="CV413" s="22"/>
      <c r="CW413" s="22"/>
      <c r="CX413" s="22"/>
      <c r="CY413" s="22"/>
      <c r="CZ413" s="22"/>
      <c r="DA413" s="22"/>
      <c r="DB413" s="22"/>
      <c r="DC413" s="22"/>
      <c r="DD413" s="22"/>
      <c r="DE413" s="22"/>
      <c r="DF413" s="22"/>
      <c r="DG413" s="22"/>
      <c r="DH413" s="22"/>
      <c r="DI413" s="22"/>
      <c r="DJ413" s="22"/>
      <c r="DK413" s="22"/>
      <c r="DL413" s="22"/>
      <c r="DM413" s="22"/>
      <c r="DN413" s="22"/>
      <c r="DO413" s="22"/>
      <c r="DP413" s="22"/>
      <c r="DQ413" s="22"/>
      <c r="DR413" s="22"/>
      <c r="DS413" s="22"/>
      <c r="DT413" s="22"/>
      <c r="DU413" s="22"/>
      <c r="DV413" s="22"/>
      <c r="DW413" s="22"/>
      <c r="DX413" s="22"/>
      <c r="DY413" s="22"/>
      <c r="DZ413" s="22"/>
      <c r="EA413" s="22"/>
      <c r="EB413" s="22"/>
      <c r="EC413" s="22"/>
      <c r="ED413" s="22"/>
      <c r="EE413" s="22"/>
      <c r="EF413" s="22"/>
      <c r="EG413" s="22"/>
      <c r="EH413" s="22"/>
      <c r="EI413" s="22"/>
      <c r="EJ413" s="22"/>
      <c r="EK413" s="22"/>
      <c r="EL413" s="22"/>
      <c r="EM413" s="22"/>
      <c r="EN413" s="22"/>
      <c r="EO413" s="22"/>
      <c r="EP413" s="22"/>
      <c r="EQ413" s="22"/>
      <c r="ER413" s="22"/>
      <c r="ES413" s="22"/>
      <c r="ET413" s="22"/>
      <c r="EU413" s="22"/>
      <c r="EV413" s="22"/>
      <c r="EW413" s="22"/>
      <c r="EX413" s="22"/>
      <c r="EY413" s="22"/>
      <c r="EZ413" s="22"/>
      <c r="FA413" s="22"/>
      <c r="FB413" s="22"/>
      <c r="FC413" s="22"/>
      <c r="FD413" s="22"/>
      <c r="FE413" s="22"/>
      <c r="FF413" s="22"/>
      <c r="FG413" s="22"/>
      <c r="FH413" s="22"/>
      <c r="FI413" s="22"/>
      <c r="FJ413" s="22"/>
      <c r="FK413" s="22"/>
      <c r="FL413" s="22"/>
      <c r="FM413" s="22"/>
      <c r="FN413" s="22"/>
      <c r="FO413" s="22"/>
      <c r="FP413" s="22"/>
      <c r="FQ413" s="22"/>
      <c r="FR413" s="22"/>
      <c r="FS413" s="22"/>
      <c r="FT413" s="22"/>
      <c r="FU413" s="22"/>
      <c r="FV413" s="22"/>
      <c r="FW413" s="22"/>
      <c r="FX413" s="22"/>
    </row>
    <row r="414" spans="61:180" x14ac:dyDescent="0.25">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c r="CV414" s="22"/>
      <c r="CW414" s="22"/>
      <c r="CX414" s="22"/>
      <c r="CY414" s="22"/>
      <c r="CZ414" s="22"/>
      <c r="DA414" s="22"/>
      <c r="DB414" s="22"/>
      <c r="DC414" s="22"/>
      <c r="DD414" s="22"/>
      <c r="DE414" s="22"/>
      <c r="DF414" s="22"/>
      <c r="DG414" s="22"/>
      <c r="DH414" s="22"/>
      <c r="DI414" s="22"/>
      <c r="DJ414" s="22"/>
      <c r="DK414" s="22"/>
      <c r="DL414" s="22"/>
      <c r="DM414" s="22"/>
      <c r="DN414" s="22"/>
      <c r="DO414" s="22"/>
      <c r="DP414" s="22"/>
      <c r="DQ414" s="22"/>
      <c r="DR414" s="22"/>
      <c r="DS414" s="22"/>
      <c r="DT414" s="22"/>
      <c r="DU414" s="22"/>
      <c r="DV414" s="22"/>
      <c r="DW414" s="22"/>
      <c r="DX414" s="22"/>
      <c r="DY414" s="22"/>
      <c r="DZ414" s="22"/>
      <c r="EA414" s="22"/>
      <c r="EB414" s="22"/>
      <c r="EC414" s="22"/>
      <c r="ED414" s="22"/>
      <c r="EE414" s="22"/>
      <c r="EF414" s="22"/>
      <c r="EG414" s="22"/>
      <c r="EH414" s="22"/>
      <c r="EI414" s="22"/>
      <c r="EJ414" s="22"/>
      <c r="EK414" s="22"/>
      <c r="EL414" s="22"/>
      <c r="EM414" s="22"/>
      <c r="EN414" s="22"/>
      <c r="EO414" s="22"/>
      <c r="EP414" s="22"/>
      <c r="EQ414" s="22"/>
      <c r="ER414" s="22"/>
      <c r="ES414" s="22"/>
      <c r="ET414" s="22"/>
      <c r="EU414" s="22"/>
      <c r="EV414" s="22"/>
      <c r="EW414" s="22"/>
      <c r="EX414" s="22"/>
      <c r="EY414" s="22"/>
      <c r="EZ414" s="22"/>
      <c r="FA414" s="22"/>
      <c r="FB414" s="22"/>
      <c r="FC414" s="22"/>
      <c r="FD414" s="22"/>
      <c r="FE414" s="22"/>
      <c r="FF414" s="22"/>
      <c r="FG414" s="22"/>
      <c r="FH414" s="22"/>
      <c r="FI414" s="22"/>
      <c r="FJ414" s="22"/>
      <c r="FK414" s="22"/>
      <c r="FL414" s="22"/>
      <c r="FM414" s="22"/>
      <c r="FN414" s="22"/>
      <c r="FO414" s="22"/>
      <c r="FP414" s="22"/>
      <c r="FQ414" s="22"/>
      <c r="FR414" s="22"/>
      <c r="FS414" s="22"/>
      <c r="FT414" s="22"/>
      <c r="FU414" s="22"/>
      <c r="FV414" s="22"/>
      <c r="FW414" s="22"/>
      <c r="FX414" s="22"/>
    </row>
    <row r="415" spans="61:180" x14ac:dyDescent="0.25">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c r="CV415" s="22"/>
      <c r="CW415" s="22"/>
      <c r="CX415" s="22"/>
      <c r="CY415" s="22"/>
      <c r="CZ415" s="22"/>
      <c r="DA415" s="22"/>
      <c r="DB415" s="22"/>
      <c r="DC415" s="22"/>
      <c r="DD415" s="22"/>
      <c r="DE415" s="22"/>
      <c r="DF415" s="22"/>
      <c r="DG415" s="22"/>
      <c r="DH415" s="22"/>
      <c r="DI415" s="22"/>
      <c r="DJ415" s="22"/>
      <c r="DK415" s="22"/>
      <c r="DL415" s="22"/>
      <c r="DM415" s="22"/>
      <c r="DN415" s="22"/>
      <c r="DO415" s="22"/>
      <c r="DP415" s="22"/>
      <c r="DQ415" s="22"/>
      <c r="DR415" s="22"/>
      <c r="DS415" s="22"/>
      <c r="DT415" s="22"/>
      <c r="DU415" s="22"/>
      <c r="DV415" s="22"/>
      <c r="DW415" s="22"/>
      <c r="DX415" s="22"/>
      <c r="DY415" s="22"/>
      <c r="DZ415" s="22"/>
      <c r="EA415" s="22"/>
      <c r="EB415" s="22"/>
      <c r="EC415" s="22"/>
      <c r="ED415" s="22"/>
      <c r="EE415" s="22"/>
      <c r="EF415" s="22"/>
      <c r="EG415" s="22"/>
      <c r="EH415" s="22"/>
      <c r="EI415" s="22"/>
      <c r="EJ415" s="22"/>
      <c r="EK415" s="22"/>
      <c r="EL415" s="22"/>
      <c r="EM415" s="22"/>
      <c r="EN415" s="22"/>
      <c r="EO415" s="22"/>
      <c r="EP415" s="22"/>
      <c r="EQ415" s="22"/>
      <c r="ER415" s="22"/>
      <c r="ES415" s="22"/>
      <c r="ET415" s="22"/>
      <c r="EU415" s="22"/>
      <c r="EV415" s="22"/>
      <c r="EW415" s="22"/>
      <c r="EX415" s="22"/>
      <c r="EY415" s="22"/>
      <c r="EZ415" s="22"/>
      <c r="FA415" s="22"/>
      <c r="FB415" s="22"/>
      <c r="FC415" s="22"/>
      <c r="FD415" s="22"/>
      <c r="FE415" s="22"/>
      <c r="FF415" s="22"/>
      <c r="FG415" s="22"/>
      <c r="FH415" s="22"/>
      <c r="FI415" s="22"/>
      <c r="FJ415" s="22"/>
      <c r="FK415" s="22"/>
      <c r="FL415" s="22"/>
      <c r="FM415" s="22"/>
      <c r="FN415" s="22"/>
      <c r="FO415" s="22"/>
      <c r="FP415" s="22"/>
      <c r="FQ415" s="22"/>
      <c r="FR415" s="22"/>
      <c r="FS415" s="22"/>
      <c r="FT415" s="22"/>
      <c r="FU415" s="22"/>
      <c r="FV415" s="22"/>
      <c r="FW415" s="22"/>
      <c r="FX415" s="22"/>
    </row>
    <row r="416" spans="61:180" x14ac:dyDescent="0.25">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c r="CV416" s="22"/>
      <c r="CW416" s="22"/>
      <c r="CX416" s="22"/>
      <c r="CY416" s="22"/>
      <c r="CZ416" s="22"/>
      <c r="DA416" s="22"/>
      <c r="DB416" s="22"/>
      <c r="DC416" s="22"/>
      <c r="DD416" s="22"/>
      <c r="DE416" s="22"/>
      <c r="DF416" s="22"/>
      <c r="DG416" s="22"/>
      <c r="DH416" s="22"/>
      <c r="DI416" s="22"/>
      <c r="DJ416" s="22"/>
      <c r="DK416" s="22"/>
      <c r="DL416" s="22"/>
      <c r="DM416" s="22"/>
      <c r="DN416" s="22"/>
      <c r="DO416" s="22"/>
      <c r="DP416" s="22"/>
      <c r="DQ416" s="22"/>
      <c r="DR416" s="22"/>
      <c r="DS416" s="22"/>
      <c r="DT416" s="22"/>
      <c r="DU416" s="22"/>
      <c r="DV416" s="22"/>
      <c r="DW416" s="22"/>
      <c r="DX416" s="22"/>
      <c r="DY416" s="22"/>
      <c r="DZ416" s="22"/>
      <c r="EA416" s="22"/>
      <c r="EB416" s="22"/>
      <c r="EC416" s="22"/>
      <c r="ED416" s="22"/>
      <c r="EE416" s="22"/>
      <c r="EF416" s="22"/>
      <c r="EG416" s="22"/>
      <c r="EH416" s="22"/>
      <c r="EI416" s="22"/>
      <c r="EJ416" s="22"/>
      <c r="EK416" s="22"/>
      <c r="EL416" s="22"/>
      <c r="EM416" s="22"/>
      <c r="EN416" s="22"/>
      <c r="EO416" s="22"/>
      <c r="EP416" s="22"/>
      <c r="EQ416" s="22"/>
      <c r="ER416" s="22"/>
      <c r="ES416" s="22"/>
      <c r="ET416" s="22"/>
      <c r="EU416" s="22"/>
      <c r="EV416" s="22"/>
      <c r="EW416" s="22"/>
      <c r="EX416" s="22"/>
      <c r="EY416" s="22"/>
      <c r="EZ416" s="22"/>
      <c r="FA416" s="22"/>
      <c r="FB416" s="22"/>
      <c r="FC416" s="22"/>
      <c r="FD416" s="22"/>
      <c r="FE416" s="22"/>
      <c r="FF416" s="22"/>
      <c r="FG416" s="22"/>
      <c r="FH416" s="22"/>
      <c r="FI416" s="22"/>
      <c r="FJ416" s="22"/>
      <c r="FK416" s="22"/>
      <c r="FL416" s="22"/>
      <c r="FM416" s="22"/>
      <c r="FN416" s="22"/>
      <c r="FO416" s="22"/>
      <c r="FP416" s="22"/>
      <c r="FQ416" s="22"/>
      <c r="FR416" s="22"/>
      <c r="FS416" s="22"/>
      <c r="FT416" s="22"/>
      <c r="FU416" s="22"/>
      <c r="FV416" s="22"/>
      <c r="FW416" s="22"/>
      <c r="FX416" s="22"/>
    </row>
    <row r="417" spans="61:180" x14ac:dyDescent="0.25">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c r="CV417" s="22"/>
      <c r="CW417" s="22"/>
      <c r="CX417" s="22"/>
      <c r="CY417" s="22"/>
      <c r="CZ417" s="22"/>
      <c r="DA417" s="22"/>
      <c r="DB417" s="22"/>
      <c r="DC417" s="22"/>
      <c r="DD417" s="22"/>
      <c r="DE417" s="22"/>
      <c r="DF417" s="22"/>
      <c r="DG417" s="22"/>
      <c r="DH417" s="22"/>
      <c r="DI417" s="22"/>
      <c r="DJ417" s="22"/>
      <c r="DK417" s="22"/>
      <c r="DL417" s="22"/>
      <c r="DM417" s="22"/>
      <c r="DN417" s="22"/>
      <c r="DO417" s="22"/>
      <c r="DP417" s="22"/>
      <c r="DQ417" s="22"/>
      <c r="DR417" s="22"/>
      <c r="DS417" s="22"/>
      <c r="DT417" s="22"/>
      <c r="DU417" s="22"/>
      <c r="DV417" s="22"/>
      <c r="DW417" s="22"/>
      <c r="DX417" s="22"/>
      <c r="DY417" s="22"/>
      <c r="DZ417" s="22"/>
      <c r="EA417" s="22"/>
      <c r="EB417" s="22"/>
      <c r="EC417" s="22"/>
      <c r="ED417" s="22"/>
      <c r="EE417" s="22"/>
      <c r="EF417" s="22"/>
      <c r="EG417" s="22"/>
      <c r="EH417" s="22"/>
      <c r="EI417" s="22"/>
      <c r="EJ417" s="22"/>
      <c r="EK417" s="22"/>
      <c r="EL417" s="22"/>
      <c r="EM417" s="22"/>
      <c r="EN417" s="22"/>
      <c r="EO417" s="22"/>
      <c r="EP417" s="22"/>
      <c r="EQ417" s="22"/>
      <c r="ER417" s="22"/>
      <c r="ES417" s="22"/>
      <c r="ET417" s="22"/>
      <c r="EU417" s="22"/>
      <c r="EV417" s="22"/>
      <c r="EW417" s="22"/>
      <c r="EX417" s="22"/>
      <c r="EY417" s="22"/>
      <c r="EZ417" s="22"/>
      <c r="FA417" s="22"/>
      <c r="FB417" s="22"/>
      <c r="FC417" s="22"/>
      <c r="FD417" s="22"/>
      <c r="FE417" s="22"/>
      <c r="FF417" s="22"/>
      <c r="FG417" s="22"/>
      <c r="FH417" s="22"/>
      <c r="FI417" s="22"/>
      <c r="FJ417" s="22"/>
      <c r="FK417" s="22"/>
      <c r="FL417" s="22"/>
      <c r="FM417" s="22"/>
      <c r="FN417" s="22"/>
      <c r="FO417" s="22"/>
      <c r="FP417" s="22"/>
      <c r="FQ417" s="22"/>
      <c r="FR417" s="22"/>
      <c r="FS417" s="22"/>
      <c r="FT417" s="22"/>
      <c r="FU417" s="22"/>
      <c r="FV417" s="22"/>
      <c r="FW417" s="22"/>
      <c r="FX417" s="22"/>
    </row>
    <row r="418" spans="61:180" x14ac:dyDescent="0.25">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c r="CV418" s="22"/>
      <c r="CW418" s="22"/>
      <c r="CX418" s="22"/>
      <c r="CY418" s="22"/>
      <c r="CZ418" s="22"/>
      <c r="DA418" s="22"/>
      <c r="DB418" s="22"/>
      <c r="DC418" s="22"/>
      <c r="DD418" s="22"/>
      <c r="DE418" s="22"/>
      <c r="DF418" s="22"/>
      <c r="DG418" s="22"/>
      <c r="DH418" s="22"/>
      <c r="DI418" s="22"/>
      <c r="DJ418" s="22"/>
      <c r="DK418" s="22"/>
      <c r="DL418" s="22"/>
      <c r="DM418" s="22"/>
      <c r="DN418" s="22"/>
      <c r="DO418" s="22"/>
      <c r="DP418" s="22"/>
      <c r="DQ418" s="22"/>
      <c r="DR418" s="22"/>
      <c r="DS418" s="22"/>
      <c r="DT418" s="22"/>
      <c r="DU418" s="22"/>
      <c r="DV418" s="22"/>
      <c r="DW418" s="22"/>
      <c r="DX418" s="22"/>
      <c r="DY418" s="22"/>
      <c r="DZ418" s="22"/>
      <c r="EA418" s="22"/>
      <c r="EB418" s="22"/>
      <c r="EC418" s="22"/>
      <c r="ED418" s="22"/>
      <c r="EE418" s="22"/>
      <c r="EF418" s="22"/>
      <c r="EG418" s="22"/>
      <c r="EH418" s="22"/>
      <c r="EI418" s="22"/>
      <c r="EJ418" s="22"/>
      <c r="EK418" s="22"/>
      <c r="EL418" s="22"/>
      <c r="EM418" s="22"/>
      <c r="EN418" s="22"/>
      <c r="EO418" s="22"/>
      <c r="EP418" s="22"/>
      <c r="EQ418" s="22"/>
      <c r="ER418" s="22"/>
      <c r="ES418" s="22"/>
      <c r="ET418" s="22"/>
      <c r="EU418" s="22"/>
      <c r="EV418" s="22"/>
      <c r="EW418" s="22"/>
      <c r="EX418" s="22"/>
      <c r="EY418" s="22"/>
      <c r="EZ418" s="22"/>
      <c r="FA418" s="22"/>
      <c r="FB418" s="22"/>
      <c r="FC418" s="22"/>
      <c r="FD418" s="22"/>
      <c r="FE418" s="22"/>
      <c r="FF418" s="22"/>
      <c r="FG418" s="22"/>
      <c r="FH418" s="22"/>
      <c r="FI418" s="22"/>
      <c r="FJ418" s="22"/>
      <c r="FK418" s="22"/>
      <c r="FL418" s="22"/>
      <c r="FM418" s="22"/>
      <c r="FN418" s="22"/>
      <c r="FO418" s="22"/>
      <c r="FP418" s="22"/>
      <c r="FQ418" s="22"/>
      <c r="FR418" s="22"/>
      <c r="FS418" s="22"/>
      <c r="FT418" s="22"/>
      <c r="FU418" s="22"/>
      <c r="FV418" s="22"/>
      <c r="FW418" s="22"/>
      <c r="FX418" s="22"/>
    </row>
    <row r="419" spans="61:180" x14ac:dyDescent="0.25">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c r="CV419" s="22"/>
      <c r="CW419" s="22"/>
      <c r="CX419" s="22"/>
      <c r="CY419" s="22"/>
      <c r="CZ419" s="22"/>
      <c r="DA419" s="22"/>
      <c r="DB419" s="22"/>
      <c r="DC419" s="22"/>
      <c r="DD419" s="22"/>
      <c r="DE419" s="22"/>
      <c r="DF419" s="22"/>
      <c r="DG419" s="22"/>
      <c r="DH419" s="22"/>
      <c r="DI419" s="22"/>
      <c r="DJ419" s="22"/>
      <c r="DK419" s="22"/>
      <c r="DL419" s="22"/>
      <c r="DM419" s="22"/>
      <c r="DN419" s="22"/>
      <c r="DO419" s="22"/>
      <c r="DP419" s="22"/>
      <c r="DQ419" s="22"/>
      <c r="DR419" s="22"/>
      <c r="DS419" s="22"/>
      <c r="DT419" s="22"/>
      <c r="DU419" s="22"/>
      <c r="DV419" s="22"/>
      <c r="DW419" s="22"/>
      <c r="DX419" s="22"/>
      <c r="DY419" s="22"/>
      <c r="DZ419" s="22"/>
      <c r="EA419" s="22"/>
      <c r="EB419" s="22"/>
      <c r="EC419" s="22"/>
      <c r="ED419" s="22"/>
      <c r="EE419" s="22"/>
      <c r="EF419" s="22"/>
      <c r="EG419" s="22"/>
      <c r="EH419" s="22"/>
      <c r="EI419" s="22"/>
      <c r="EJ419" s="22"/>
      <c r="EK419" s="22"/>
      <c r="EL419" s="22"/>
      <c r="EM419" s="22"/>
      <c r="EN419" s="22"/>
      <c r="EO419" s="22"/>
      <c r="EP419" s="22"/>
      <c r="EQ419" s="22"/>
      <c r="ER419" s="22"/>
      <c r="ES419" s="22"/>
      <c r="ET419" s="22"/>
      <c r="EU419" s="22"/>
      <c r="EV419" s="22"/>
      <c r="EW419" s="22"/>
      <c r="EX419" s="22"/>
      <c r="EY419" s="22"/>
      <c r="EZ419" s="22"/>
      <c r="FA419" s="22"/>
      <c r="FB419" s="22"/>
      <c r="FC419" s="22"/>
      <c r="FD419" s="22"/>
      <c r="FE419" s="22"/>
      <c r="FF419" s="22"/>
      <c r="FG419" s="22"/>
      <c r="FH419" s="22"/>
      <c r="FI419" s="22"/>
      <c r="FJ419" s="22"/>
      <c r="FK419" s="22"/>
      <c r="FL419" s="22"/>
      <c r="FM419" s="22"/>
      <c r="FN419" s="22"/>
      <c r="FO419" s="22"/>
      <c r="FP419" s="22"/>
      <c r="FQ419" s="22"/>
      <c r="FR419" s="22"/>
      <c r="FS419" s="22"/>
      <c r="FT419" s="22"/>
      <c r="FU419" s="22"/>
      <c r="FV419" s="22"/>
      <c r="FW419" s="22"/>
      <c r="FX419" s="22"/>
    </row>
    <row r="420" spans="61:180" x14ac:dyDescent="0.25">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c r="CV420" s="22"/>
      <c r="CW420" s="22"/>
      <c r="CX420" s="22"/>
      <c r="CY420" s="22"/>
      <c r="CZ420" s="22"/>
      <c r="DA420" s="22"/>
      <c r="DB420" s="22"/>
      <c r="DC420" s="22"/>
      <c r="DD420" s="22"/>
      <c r="DE420" s="22"/>
      <c r="DF420" s="22"/>
      <c r="DG420" s="22"/>
      <c r="DH420" s="22"/>
      <c r="DI420" s="22"/>
      <c r="DJ420" s="22"/>
      <c r="DK420" s="22"/>
      <c r="DL420" s="22"/>
      <c r="DM420" s="22"/>
      <c r="DN420" s="22"/>
      <c r="DO420" s="22"/>
      <c r="DP420" s="22"/>
      <c r="DQ420" s="22"/>
      <c r="DR420" s="22"/>
      <c r="DS420" s="22"/>
      <c r="DT420" s="22"/>
      <c r="DU420" s="22"/>
      <c r="DV420" s="22"/>
      <c r="DW420" s="22"/>
      <c r="DX420" s="22"/>
      <c r="DY420" s="22"/>
      <c r="DZ420" s="22"/>
      <c r="EA420" s="22"/>
      <c r="EB420" s="22"/>
      <c r="EC420" s="22"/>
      <c r="ED420" s="22"/>
      <c r="EE420" s="22"/>
      <c r="EF420" s="22"/>
      <c r="EG420" s="22"/>
      <c r="EH420" s="22"/>
      <c r="EI420" s="22"/>
      <c r="EJ420" s="22"/>
      <c r="EK420" s="22"/>
      <c r="EL420" s="22"/>
      <c r="EM420" s="22"/>
      <c r="EN420" s="22"/>
      <c r="EO420" s="22"/>
      <c r="EP420" s="22"/>
      <c r="EQ420" s="22"/>
      <c r="ER420" s="22"/>
      <c r="ES420" s="22"/>
      <c r="ET420" s="22"/>
      <c r="EU420" s="22"/>
      <c r="EV420" s="22"/>
      <c r="EW420" s="22"/>
      <c r="EX420" s="22"/>
      <c r="EY420" s="22"/>
      <c r="EZ420" s="22"/>
      <c r="FA420" s="22"/>
      <c r="FB420" s="22"/>
      <c r="FC420" s="22"/>
      <c r="FD420" s="22"/>
      <c r="FE420" s="22"/>
      <c r="FF420" s="22"/>
      <c r="FG420" s="22"/>
      <c r="FH420" s="22"/>
      <c r="FI420" s="22"/>
      <c r="FJ420" s="22"/>
      <c r="FK420" s="22"/>
      <c r="FL420" s="22"/>
      <c r="FM420" s="22"/>
      <c r="FN420" s="22"/>
      <c r="FO420" s="22"/>
      <c r="FP420" s="22"/>
      <c r="FQ420" s="22"/>
      <c r="FR420" s="22"/>
      <c r="FS420" s="22"/>
      <c r="FT420" s="22"/>
      <c r="FU420" s="22"/>
      <c r="FV420" s="22"/>
      <c r="FW420" s="22"/>
      <c r="FX420" s="22"/>
    </row>
    <row r="421" spans="61:180" x14ac:dyDescent="0.25">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c r="CV421" s="22"/>
      <c r="CW421" s="22"/>
      <c r="CX421" s="22"/>
      <c r="CY421" s="22"/>
      <c r="CZ421" s="22"/>
      <c r="DA421" s="22"/>
      <c r="DB421" s="22"/>
      <c r="DC421" s="22"/>
      <c r="DD421" s="22"/>
      <c r="DE421" s="22"/>
      <c r="DF421" s="22"/>
      <c r="DG421" s="22"/>
      <c r="DH421" s="22"/>
      <c r="DI421" s="22"/>
      <c r="DJ421" s="22"/>
      <c r="DK421" s="22"/>
      <c r="DL421" s="22"/>
      <c r="DM421" s="22"/>
      <c r="DN421" s="22"/>
      <c r="DO421" s="22"/>
      <c r="DP421" s="22"/>
      <c r="DQ421" s="22"/>
      <c r="DR421" s="22"/>
      <c r="DS421" s="22"/>
      <c r="DT421" s="22"/>
      <c r="DU421" s="22"/>
      <c r="DV421" s="22"/>
      <c r="DW421" s="22"/>
      <c r="DX421" s="22"/>
      <c r="DY421" s="22"/>
      <c r="DZ421" s="22"/>
      <c r="EA421" s="22"/>
      <c r="EB421" s="22"/>
      <c r="EC421" s="22"/>
      <c r="ED421" s="22"/>
      <c r="EE421" s="22"/>
      <c r="EF421" s="22"/>
      <c r="EG421" s="22"/>
      <c r="EH421" s="22"/>
      <c r="EI421" s="22"/>
      <c r="EJ421" s="22"/>
      <c r="EK421" s="22"/>
      <c r="EL421" s="22"/>
      <c r="EM421" s="22"/>
      <c r="EN421" s="22"/>
      <c r="EO421" s="22"/>
      <c r="EP421" s="22"/>
      <c r="EQ421" s="22"/>
      <c r="ER421" s="22"/>
      <c r="ES421" s="22"/>
      <c r="ET421" s="22"/>
      <c r="EU421" s="22"/>
      <c r="EV421" s="22"/>
      <c r="EW421" s="22"/>
      <c r="EX421" s="22"/>
      <c r="EY421" s="22"/>
      <c r="EZ421" s="22"/>
      <c r="FA421" s="22"/>
      <c r="FB421" s="22"/>
      <c r="FC421" s="22"/>
      <c r="FD421" s="22"/>
      <c r="FE421" s="22"/>
      <c r="FF421" s="22"/>
      <c r="FG421" s="22"/>
      <c r="FH421" s="22"/>
      <c r="FI421" s="22"/>
      <c r="FJ421" s="22"/>
      <c r="FK421" s="22"/>
      <c r="FL421" s="22"/>
      <c r="FM421" s="22"/>
      <c r="FN421" s="22"/>
      <c r="FO421" s="22"/>
      <c r="FP421" s="22"/>
      <c r="FQ421" s="22"/>
      <c r="FR421" s="22"/>
      <c r="FS421" s="22"/>
      <c r="FT421" s="22"/>
      <c r="FU421" s="22"/>
      <c r="FV421" s="22"/>
      <c r="FW421" s="22"/>
      <c r="FX421" s="22"/>
    </row>
    <row r="422" spans="61:180" x14ac:dyDescent="0.25">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c r="CV422" s="22"/>
      <c r="CW422" s="22"/>
      <c r="CX422" s="22"/>
      <c r="CY422" s="22"/>
      <c r="CZ422" s="22"/>
      <c r="DA422" s="22"/>
      <c r="DB422" s="22"/>
      <c r="DC422" s="22"/>
      <c r="DD422" s="22"/>
      <c r="DE422" s="22"/>
      <c r="DF422" s="22"/>
      <c r="DG422" s="22"/>
      <c r="DH422" s="22"/>
      <c r="DI422" s="22"/>
      <c r="DJ422" s="22"/>
      <c r="DK422" s="22"/>
      <c r="DL422" s="22"/>
      <c r="DM422" s="22"/>
      <c r="DN422" s="22"/>
      <c r="DO422" s="22"/>
      <c r="DP422" s="22"/>
      <c r="DQ422" s="22"/>
      <c r="DR422" s="22"/>
      <c r="DS422" s="22"/>
      <c r="DT422" s="22"/>
      <c r="DU422" s="22"/>
      <c r="DV422" s="22"/>
      <c r="DW422" s="22"/>
      <c r="DX422" s="22"/>
      <c r="DY422" s="22"/>
      <c r="DZ422" s="22"/>
      <c r="EA422" s="22"/>
      <c r="EB422" s="22"/>
      <c r="EC422" s="22"/>
      <c r="ED422" s="22"/>
      <c r="EE422" s="22"/>
      <c r="EF422" s="22"/>
      <c r="EG422" s="22"/>
      <c r="EH422" s="22"/>
      <c r="EI422" s="22"/>
      <c r="EJ422" s="22"/>
      <c r="EK422" s="22"/>
      <c r="EL422" s="22"/>
      <c r="EM422" s="22"/>
      <c r="EN422" s="22"/>
      <c r="EO422" s="22"/>
      <c r="EP422" s="22"/>
      <c r="EQ422" s="22"/>
      <c r="ER422" s="22"/>
      <c r="ES422" s="22"/>
      <c r="ET422" s="22"/>
      <c r="EU422" s="22"/>
      <c r="EV422" s="22"/>
      <c r="EW422" s="22"/>
      <c r="EX422" s="22"/>
      <c r="EY422" s="22"/>
      <c r="EZ422" s="22"/>
      <c r="FA422" s="22"/>
      <c r="FB422" s="22"/>
      <c r="FC422" s="22"/>
      <c r="FD422" s="22"/>
      <c r="FE422" s="22"/>
      <c r="FF422" s="22"/>
      <c r="FG422" s="22"/>
      <c r="FH422" s="22"/>
      <c r="FI422" s="22"/>
      <c r="FJ422" s="22"/>
      <c r="FK422" s="22"/>
      <c r="FL422" s="22"/>
      <c r="FM422" s="22"/>
      <c r="FN422" s="22"/>
      <c r="FO422" s="22"/>
      <c r="FP422" s="22"/>
      <c r="FQ422" s="22"/>
      <c r="FR422" s="22"/>
      <c r="FS422" s="22"/>
      <c r="FT422" s="22"/>
      <c r="FU422" s="22"/>
      <c r="FV422" s="22"/>
      <c r="FW422" s="22"/>
      <c r="FX422" s="22"/>
    </row>
    <row r="423" spans="61:180" x14ac:dyDescent="0.25">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c r="CV423" s="22"/>
      <c r="CW423" s="22"/>
      <c r="CX423" s="22"/>
      <c r="CY423" s="22"/>
      <c r="CZ423" s="22"/>
      <c r="DA423" s="22"/>
      <c r="DB423" s="22"/>
      <c r="DC423" s="22"/>
      <c r="DD423" s="22"/>
      <c r="DE423" s="22"/>
      <c r="DF423" s="22"/>
      <c r="DG423" s="22"/>
      <c r="DH423" s="22"/>
      <c r="DI423" s="22"/>
      <c r="DJ423" s="22"/>
      <c r="DK423" s="22"/>
      <c r="DL423" s="22"/>
      <c r="DM423" s="22"/>
      <c r="DN423" s="22"/>
      <c r="DO423" s="22"/>
      <c r="DP423" s="22"/>
      <c r="DQ423" s="22"/>
      <c r="DR423" s="22"/>
      <c r="DS423" s="22"/>
      <c r="DT423" s="22"/>
      <c r="DU423" s="22"/>
      <c r="DV423" s="22"/>
      <c r="DW423" s="22"/>
      <c r="DX423" s="22"/>
      <c r="DY423" s="22"/>
      <c r="DZ423" s="22"/>
      <c r="EA423" s="22"/>
      <c r="EB423" s="22"/>
      <c r="EC423" s="22"/>
      <c r="ED423" s="22"/>
      <c r="EE423" s="22"/>
      <c r="EF423" s="22"/>
      <c r="EG423" s="22"/>
      <c r="EH423" s="22"/>
      <c r="EI423" s="22"/>
      <c r="EJ423" s="22"/>
      <c r="EK423" s="22"/>
      <c r="EL423" s="22"/>
      <c r="EM423" s="22"/>
      <c r="EN423" s="22"/>
      <c r="EO423" s="22"/>
      <c r="EP423" s="22"/>
      <c r="EQ423" s="22"/>
      <c r="ER423" s="22"/>
      <c r="ES423" s="22"/>
      <c r="ET423" s="22"/>
      <c r="EU423" s="22"/>
      <c r="EV423" s="22"/>
      <c r="EW423" s="22"/>
      <c r="EX423" s="22"/>
      <c r="EY423" s="22"/>
      <c r="EZ423" s="22"/>
      <c r="FA423" s="22"/>
      <c r="FB423" s="22"/>
      <c r="FC423" s="22"/>
      <c r="FD423" s="22"/>
      <c r="FE423" s="22"/>
      <c r="FF423" s="22"/>
      <c r="FG423" s="22"/>
      <c r="FH423" s="22"/>
      <c r="FI423" s="22"/>
      <c r="FJ423" s="22"/>
      <c r="FK423" s="22"/>
      <c r="FL423" s="22"/>
      <c r="FM423" s="22"/>
      <c r="FN423" s="22"/>
      <c r="FO423" s="22"/>
      <c r="FP423" s="22"/>
      <c r="FQ423" s="22"/>
      <c r="FR423" s="22"/>
      <c r="FS423" s="22"/>
      <c r="FT423" s="22"/>
      <c r="FU423" s="22"/>
      <c r="FV423" s="22"/>
      <c r="FW423" s="22"/>
      <c r="FX423" s="22"/>
    </row>
    <row r="424" spans="61:180" x14ac:dyDescent="0.25">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c r="CV424" s="22"/>
      <c r="CW424" s="22"/>
      <c r="CX424" s="22"/>
      <c r="CY424" s="22"/>
      <c r="CZ424" s="22"/>
      <c r="DA424" s="22"/>
      <c r="DB424" s="22"/>
      <c r="DC424" s="22"/>
      <c r="DD424" s="22"/>
      <c r="DE424" s="22"/>
      <c r="DF424" s="22"/>
      <c r="DG424" s="22"/>
      <c r="DH424" s="22"/>
      <c r="DI424" s="22"/>
      <c r="DJ424" s="22"/>
      <c r="DK424" s="22"/>
      <c r="DL424" s="22"/>
      <c r="DM424" s="22"/>
      <c r="DN424" s="22"/>
      <c r="DO424" s="22"/>
      <c r="DP424" s="22"/>
      <c r="DQ424" s="22"/>
      <c r="DR424" s="22"/>
      <c r="DS424" s="22"/>
      <c r="DT424" s="22"/>
      <c r="DU424" s="22"/>
      <c r="DV424" s="22"/>
      <c r="DW424" s="22"/>
      <c r="DX424" s="22"/>
      <c r="DY424" s="22"/>
      <c r="DZ424" s="22"/>
      <c r="EA424" s="22"/>
      <c r="EB424" s="22"/>
      <c r="EC424" s="22"/>
      <c r="ED424" s="22"/>
      <c r="EE424" s="22"/>
      <c r="EF424" s="22"/>
      <c r="EG424" s="22"/>
      <c r="EH424" s="22"/>
      <c r="EI424" s="22"/>
      <c r="EJ424" s="22"/>
      <c r="EK424" s="22"/>
      <c r="EL424" s="22"/>
      <c r="EM424" s="22"/>
      <c r="EN424" s="22"/>
      <c r="EO424" s="22"/>
      <c r="EP424" s="22"/>
      <c r="EQ424" s="22"/>
      <c r="ER424" s="22"/>
      <c r="ES424" s="22"/>
      <c r="ET424" s="22"/>
      <c r="EU424" s="22"/>
      <c r="EV424" s="22"/>
      <c r="EW424" s="22"/>
      <c r="EX424" s="22"/>
      <c r="EY424" s="22"/>
      <c r="EZ424" s="22"/>
      <c r="FA424" s="22"/>
      <c r="FB424" s="22"/>
      <c r="FC424" s="22"/>
      <c r="FD424" s="22"/>
      <c r="FE424" s="22"/>
      <c r="FF424" s="22"/>
      <c r="FG424" s="22"/>
      <c r="FH424" s="22"/>
      <c r="FI424" s="22"/>
      <c r="FJ424" s="22"/>
      <c r="FK424" s="22"/>
      <c r="FL424" s="22"/>
      <c r="FM424" s="22"/>
      <c r="FN424" s="22"/>
      <c r="FO424" s="22"/>
      <c r="FP424" s="22"/>
      <c r="FQ424" s="22"/>
      <c r="FR424" s="22"/>
      <c r="FS424" s="22"/>
      <c r="FT424" s="22"/>
      <c r="FU424" s="22"/>
      <c r="FV424" s="22"/>
      <c r="FW424" s="22"/>
      <c r="FX424" s="22"/>
    </row>
    <row r="425" spans="61:180" x14ac:dyDescent="0.25">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c r="CV425" s="22"/>
      <c r="CW425" s="22"/>
      <c r="CX425" s="22"/>
      <c r="CY425" s="22"/>
      <c r="CZ425" s="22"/>
      <c r="DA425" s="22"/>
      <c r="DB425" s="22"/>
      <c r="DC425" s="22"/>
      <c r="DD425" s="22"/>
      <c r="DE425" s="22"/>
      <c r="DF425" s="22"/>
      <c r="DG425" s="22"/>
      <c r="DH425" s="22"/>
      <c r="DI425" s="22"/>
      <c r="DJ425" s="22"/>
      <c r="DK425" s="22"/>
      <c r="DL425" s="22"/>
      <c r="DM425" s="22"/>
      <c r="DN425" s="22"/>
      <c r="DO425" s="22"/>
      <c r="DP425" s="22"/>
      <c r="DQ425" s="22"/>
      <c r="DR425" s="22"/>
      <c r="DS425" s="22"/>
      <c r="DT425" s="22"/>
      <c r="DU425" s="22"/>
      <c r="DV425" s="22"/>
      <c r="DW425" s="22"/>
      <c r="DX425" s="22"/>
      <c r="DY425" s="22"/>
      <c r="DZ425" s="22"/>
      <c r="EA425" s="22"/>
      <c r="EB425" s="22"/>
      <c r="EC425" s="22"/>
      <c r="ED425" s="22"/>
      <c r="EE425" s="22"/>
      <c r="EF425" s="22"/>
      <c r="EG425" s="22"/>
      <c r="EH425" s="22"/>
      <c r="EI425" s="22"/>
      <c r="EJ425" s="22"/>
      <c r="EK425" s="22"/>
      <c r="EL425" s="22"/>
      <c r="EM425" s="22"/>
      <c r="EN425" s="22"/>
      <c r="EO425" s="22"/>
      <c r="EP425" s="22"/>
      <c r="EQ425" s="22"/>
      <c r="ER425" s="22"/>
      <c r="ES425" s="22"/>
      <c r="ET425" s="22"/>
      <c r="EU425" s="22"/>
      <c r="EV425" s="22"/>
      <c r="EW425" s="22"/>
      <c r="EX425" s="22"/>
      <c r="EY425" s="22"/>
      <c r="EZ425" s="22"/>
      <c r="FA425" s="22"/>
      <c r="FB425" s="22"/>
      <c r="FC425" s="22"/>
      <c r="FD425" s="22"/>
      <c r="FE425" s="22"/>
      <c r="FF425" s="22"/>
      <c r="FG425" s="22"/>
      <c r="FH425" s="22"/>
      <c r="FI425" s="22"/>
      <c r="FJ425" s="22"/>
      <c r="FK425" s="22"/>
      <c r="FL425" s="22"/>
      <c r="FM425" s="22"/>
      <c r="FN425" s="22"/>
      <c r="FO425" s="22"/>
      <c r="FP425" s="22"/>
      <c r="FQ425" s="22"/>
      <c r="FR425" s="22"/>
      <c r="FS425" s="22"/>
      <c r="FT425" s="22"/>
      <c r="FU425" s="22"/>
      <c r="FV425" s="22"/>
      <c r="FW425" s="22"/>
      <c r="FX425" s="22"/>
    </row>
    <row r="426" spans="61:180" x14ac:dyDescent="0.25">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c r="CV426" s="22"/>
      <c r="CW426" s="22"/>
      <c r="CX426" s="22"/>
      <c r="CY426" s="22"/>
      <c r="CZ426" s="22"/>
      <c r="DA426" s="22"/>
      <c r="DB426" s="22"/>
      <c r="DC426" s="22"/>
      <c r="DD426" s="22"/>
      <c r="DE426" s="22"/>
      <c r="DF426" s="22"/>
      <c r="DG426" s="22"/>
      <c r="DH426" s="22"/>
      <c r="DI426" s="22"/>
      <c r="DJ426" s="22"/>
      <c r="DK426" s="22"/>
      <c r="DL426" s="22"/>
      <c r="DM426" s="22"/>
      <c r="DN426" s="22"/>
      <c r="DO426" s="22"/>
      <c r="DP426" s="22"/>
      <c r="DQ426" s="22"/>
      <c r="DR426" s="22"/>
      <c r="DS426" s="22"/>
      <c r="DT426" s="22"/>
      <c r="DU426" s="22"/>
      <c r="DV426" s="22"/>
      <c r="DW426" s="22"/>
      <c r="DX426" s="22"/>
      <c r="DY426" s="22"/>
      <c r="DZ426" s="22"/>
      <c r="EA426" s="22"/>
      <c r="EB426" s="22"/>
      <c r="EC426" s="22"/>
      <c r="ED426" s="22"/>
      <c r="EE426" s="22"/>
      <c r="EF426" s="22"/>
      <c r="EG426" s="22"/>
      <c r="EH426" s="22"/>
      <c r="EI426" s="22"/>
      <c r="EJ426" s="22"/>
      <c r="EK426" s="22"/>
      <c r="EL426" s="22"/>
      <c r="EM426" s="22"/>
      <c r="EN426" s="22"/>
      <c r="EO426" s="22"/>
      <c r="EP426" s="22"/>
      <c r="EQ426" s="22"/>
      <c r="ER426" s="22"/>
      <c r="ES426" s="22"/>
      <c r="ET426" s="22"/>
      <c r="EU426" s="22"/>
      <c r="EV426" s="22"/>
      <c r="EW426" s="22"/>
      <c r="EX426" s="22"/>
      <c r="EY426" s="22"/>
      <c r="EZ426" s="22"/>
      <c r="FA426" s="22"/>
      <c r="FB426" s="22"/>
      <c r="FC426" s="22"/>
      <c r="FD426" s="22"/>
      <c r="FE426" s="22"/>
      <c r="FF426" s="22"/>
      <c r="FG426" s="22"/>
      <c r="FH426" s="22"/>
      <c r="FI426" s="22"/>
      <c r="FJ426" s="22"/>
      <c r="FK426" s="22"/>
      <c r="FL426" s="22"/>
      <c r="FM426" s="22"/>
      <c r="FN426" s="22"/>
      <c r="FO426" s="22"/>
      <c r="FP426" s="22"/>
      <c r="FQ426" s="22"/>
      <c r="FR426" s="22"/>
      <c r="FS426" s="22"/>
      <c r="FT426" s="22"/>
      <c r="FU426" s="22"/>
      <c r="FV426" s="22"/>
      <c r="FW426" s="22"/>
      <c r="FX426" s="22"/>
    </row>
    <row r="427" spans="61:180" x14ac:dyDescent="0.25">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c r="CV427" s="22"/>
      <c r="CW427" s="22"/>
      <c r="CX427" s="22"/>
      <c r="CY427" s="22"/>
      <c r="CZ427" s="22"/>
      <c r="DA427" s="22"/>
      <c r="DB427" s="22"/>
      <c r="DC427" s="22"/>
      <c r="DD427" s="22"/>
      <c r="DE427" s="22"/>
      <c r="DF427" s="22"/>
      <c r="DG427" s="22"/>
      <c r="DH427" s="22"/>
      <c r="DI427" s="22"/>
      <c r="DJ427" s="22"/>
      <c r="DK427" s="22"/>
      <c r="DL427" s="22"/>
      <c r="DM427" s="22"/>
      <c r="DN427" s="22"/>
      <c r="DO427" s="22"/>
      <c r="DP427" s="22"/>
      <c r="DQ427" s="22"/>
      <c r="DR427" s="22"/>
      <c r="DS427" s="22"/>
      <c r="DT427" s="22"/>
      <c r="DU427" s="22"/>
      <c r="DV427" s="22"/>
      <c r="DW427" s="22"/>
      <c r="DX427" s="22"/>
      <c r="DY427" s="22"/>
      <c r="DZ427" s="22"/>
      <c r="EA427" s="22"/>
      <c r="EB427" s="22"/>
      <c r="EC427" s="22"/>
      <c r="ED427" s="22"/>
      <c r="EE427" s="22"/>
      <c r="EF427" s="22"/>
      <c r="EG427" s="22"/>
      <c r="EH427" s="22"/>
      <c r="EI427" s="22"/>
      <c r="EJ427" s="22"/>
      <c r="EK427" s="22"/>
      <c r="EL427" s="22"/>
      <c r="EM427" s="22"/>
      <c r="EN427" s="22"/>
      <c r="EO427" s="22"/>
      <c r="EP427" s="22"/>
      <c r="EQ427" s="22"/>
      <c r="ER427" s="22"/>
      <c r="ES427" s="22"/>
      <c r="ET427" s="22"/>
      <c r="EU427" s="22"/>
      <c r="EV427" s="22"/>
      <c r="EW427" s="22"/>
      <c r="EX427" s="22"/>
      <c r="EY427" s="22"/>
      <c r="EZ427" s="22"/>
      <c r="FA427" s="22"/>
      <c r="FB427" s="22"/>
      <c r="FC427" s="22"/>
      <c r="FD427" s="22"/>
      <c r="FE427" s="22"/>
      <c r="FF427" s="22"/>
      <c r="FG427" s="22"/>
      <c r="FH427" s="22"/>
      <c r="FI427" s="22"/>
      <c r="FJ427" s="22"/>
      <c r="FK427" s="22"/>
      <c r="FL427" s="22"/>
      <c r="FM427" s="22"/>
      <c r="FN427" s="22"/>
      <c r="FO427" s="22"/>
      <c r="FP427" s="22"/>
      <c r="FQ427" s="22"/>
      <c r="FR427" s="22"/>
      <c r="FS427" s="22"/>
      <c r="FT427" s="22"/>
      <c r="FU427" s="22"/>
      <c r="FV427" s="22"/>
      <c r="FW427" s="22"/>
      <c r="FX427" s="22"/>
    </row>
    <row r="428" spans="61:180" x14ac:dyDescent="0.25">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c r="CV428" s="22"/>
      <c r="CW428" s="22"/>
      <c r="CX428" s="22"/>
      <c r="CY428" s="22"/>
      <c r="CZ428" s="22"/>
      <c r="DA428" s="22"/>
      <c r="DB428" s="22"/>
      <c r="DC428" s="22"/>
      <c r="DD428" s="22"/>
      <c r="DE428" s="22"/>
      <c r="DF428" s="22"/>
      <c r="DG428" s="22"/>
      <c r="DH428" s="22"/>
      <c r="DI428" s="22"/>
      <c r="DJ428" s="22"/>
      <c r="DK428" s="22"/>
      <c r="DL428" s="22"/>
      <c r="DM428" s="22"/>
      <c r="DN428" s="22"/>
      <c r="DO428" s="22"/>
      <c r="DP428" s="22"/>
      <c r="DQ428" s="22"/>
      <c r="DR428" s="22"/>
      <c r="DS428" s="22"/>
      <c r="DT428" s="22"/>
      <c r="DU428" s="22"/>
      <c r="DV428" s="22"/>
      <c r="DW428" s="22"/>
      <c r="DX428" s="22"/>
      <c r="DY428" s="22"/>
      <c r="DZ428" s="22"/>
      <c r="EA428" s="22"/>
      <c r="EB428" s="22"/>
      <c r="EC428" s="22"/>
      <c r="ED428" s="22"/>
      <c r="EE428" s="22"/>
      <c r="EF428" s="22"/>
      <c r="EG428" s="22"/>
      <c r="EH428" s="22"/>
      <c r="EI428" s="22"/>
      <c r="EJ428" s="22"/>
      <c r="EK428" s="22"/>
      <c r="EL428" s="22"/>
      <c r="EM428" s="22"/>
      <c r="EN428" s="22"/>
      <c r="EO428" s="22"/>
      <c r="EP428" s="22"/>
      <c r="EQ428" s="22"/>
      <c r="ER428" s="22"/>
      <c r="ES428" s="22"/>
      <c r="ET428" s="22"/>
      <c r="EU428" s="22"/>
      <c r="EV428" s="22"/>
      <c r="EW428" s="22"/>
      <c r="EX428" s="22"/>
      <c r="EY428" s="22"/>
      <c r="EZ428" s="22"/>
      <c r="FA428" s="22"/>
      <c r="FB428" s="22"/>
      <c r="FC428" s="22"/>
      <c r="FD428" s="22"/>
      <c r="FE428" s="22"/>
      <c r="FF428" s="22"/>
      <c r="FG428" s="22"/>
      <c r="FH428" s="22"/>
      <c r="FI428" s="22"/>
      <c r="FJ428" s="22"/>
      <c r="FK428" s="22"/>
      <c r="FL428" s="22"/>
      <c r="FM428" s="22"/>
      <c r="FN428" s="22"/>
      <c r="FO428" s="22"/>
      <c r="FP428" s="22"/>
      <c r="FQ428" s="22"/>
      <c r="FR428" s="22"/>
      <c r="FS428" s="22"/>
      <c r="FT428" s="22"/>
      <c r="FU428" s="22"/>
      <c r="FV428" s="22"/>
      <c r="FW428" s="22"/>
      <c r="FX428" s="22"/>
    </row>
    <row r="429" spans="61:180" x14ac:dyDescent="0.25">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c r="CV429" s="22"/>
      <c r="CW429" s="22"/>
      <c r="CX429" s="22"/>
      <c r="CY429" s="22"/>
      <c r="CZ429" s="22"/>
      <c r="DA429" s="22"/>
      <c r="DB429" s="22"/>
      <c r="DC429" s="22"/>
      <c r="DD429" s="22"/>
      <c r="DE429" s="22"/>
      <c r="DF429" s="22"/>
      <c r="DG429" s="22"/>
      <c r="DH429" s="22"/>
      <c r="DI429" s="22"/>
      <c r="DJ429" s="22"/>
      <c r="DK429" s="22"/>
      <c r="DL429" s="22"/>
      <c r="DM429" s="22"/>
      <c r="DN429" s="22"/>
      <c r="DO429" s="22"/>
      <c r="DP429" s="22"/>
      <c r="DQ429" s="22"/>
      <c r="DR429" s="22"/>
      <c r="DS429" s="22"/>
      <c r="DT429" s="22"/>
      <c r="DU429" s="22"/>
      <c r="DV429" s="22"/>
      <c r="DW429" s="22"/>
      <c r="DX429" s="22"/>
      <c r="DY429" s="22"/>
      <c r="DZ429" s="22"/>
      <c r="EA429" s="22"/>
      <c r="EB429" s="22"/>
      <c r="EC429" s="22"/>
      <c r="ED429" s="22"/>
      <c r="EE429" s="22"/>
      <c r="EF429" s="22"/>
      <c r="EG429" s="22"/>
      <c r="EH429" s="22"/>
      <c r="EI429" s="22"/>
      <c r="EJ429" s="22"/>
      <c r="EK429" s="22"/>
      <c r="EL429" s="22"/>
      <c r="EM429" s="22"/>
      <c r="EN429" s="22"/>
      <c r="EO429" s="22"/>
      <c r="EP429" s="22"/>
      <c r="EQ429" s="22"/>
      <c r="ER429" s="22"/>
      <c r="ES429" s="22"/>
      <c r="ET429" s="22"/>
      <c r="EU429" s="22"/>
      <c r="EV429" s="22"/>
      <c r="EW429" s="22"/>
      <c r="EX429" s="22"/>
      <c r="EY429" s="22"/>
      <c r="EZ429" s="22"/>
      <c r="FA429" s="22"/>
      <c r="FB429" s="22"/>
      <c r="FC429" s="22"/>
      <c r="FD429" s="22"/>
      <c r="FE429" s="22"/>
      <c r="FF429" s="22"/>
      <c r="FG429" s="22"/>
      <c r="FH429" s="22"/>
      <c r="FI429" s="22"/>
      <c r="FJ429" s="22"/>
      <c r="FK429" s="22"/>
      <c r="FL429" s="22"/>
      <c r="FM429" s="22"/>
      <c r="FN429" s="22"/>
      <c r="FO429" s="22"/>
      <c r="FP429" s="22"/>
      <c r="FQ429" s="22"/>
      <c r="FR429" s="22"/>
      <c r="FS429" s="22"/>
      <c r="FT429" s="22"/>
      <c r="FU429" s="22"/>
      <c r="FV429" s="22"/>
      <c r="FW429" s="22"/>
      <c r="FX429" s="22"/>
    </row>
    <row r="430" spans="61:180" x14ac:dyDescent="0.25">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c r="CV430" s="22"/>
      <c r="CW430" s="22"/>
      <c r="CX430" s="22"/>
      <c r="CY430" s="22"/>
      <c r="CZ430" s="22"/>
      <c r="DA430" s="22"/>
      <c r="DB430" s="22"/>
      <c r="DC430" s="22"/>
      <c r="DD430" s="22"/>
      <c r="DE430" s="22"/>
      <c r="DF430" s="22"/>
      <c r="DG430" s="22"/>
      <c r="DH430" s="22"/>
      <c r="DI430" s="22"/>
      <c r="DJ430" s="22"/>
      <c r="DK430" s="22"/>
      <c r="DL430" s="22"/>
      <c r="DM430" s="22"/>
      <c r="DN430" s="22"/>
      <c r="DO430" s="22"/>
      <c r="DP430" s="22"/>
      <c r="DQ430" s="22"/>
      <c r="DR430" s="22"/>
      <c r="DS430" s="22"/>
      <c r="DT430" s="22"/>
      <c r="DU430" s="22"/>
      <c r="DV430" s="22"/>
      <c r="DW430" s="22"/>
      <c r="DX430" s="22"/>
      <c r="DY430" s="22"/>
      <c r="DZ430" s="22"/>
      <c r="EA430" s="22"/>
      <c r="EB430" s="22"/>
      <c r="EC430" s="22"/>
      <c r="ED430" s="22"/>
      <c r="EE430" s="22"/>
      <c r="EF430" s="22"/>
      <c r="EG430" s="22"/>
      <c r="EH430" s="22"/>
      <c r="EI430" s="22"/>
      <c r="EJ430" s="22"/>
      <c r="EK430" s="22"/>
      <c r="EL430" s="22"/>
      <c r="EM430" s="22"/>
      <c r="EN430" s="22"/>
      <c r="EO430" s="22"/>
      <c r="EP430" s="22"/>
      <c r="EQ430" s="22"/>
      <c r="ER430" s="22"/>
      <c r="ES430" s="22"/>
      <c r="ET430" s="22"/>
      <c r="EU430" s="22"/>
      <c r="EV430" s="22"/>
      <c r="EW430" s="22"/>
      <c r="EX430" s="22"/>
      <c r="EY430" s="22"/>
      <c r="EZ430" s="22"/>
      <c r="FA430" s="22"/>
      <c r="FB430" s="22"/>
      <c r="FC430" s="22"/>
      <c r="FD430" s="22"/>
      <c r="FE430" s="22"/>
      <c r="FF430" s="22"/>
      <c r="FG430" s="22"/>
      <c r="FH430" s="22"/>
      <c r="FI430" s="22"/>
      <c r="FJ430" s="22"/>
      <c r="FK430" s="22"/>
      <c r="FL430" s="22"/>
      <c r="FM430" s="22"/>
      <c r="FN430" s="22"/>
      <c r="FO430" s="22"/>
      <c r="FP430" s="22"/>
      <c r="FQ430" s="22"/>
      <c r="FR430" s="22"/>
      <c r="FS430" s="22"/>
      <c r="FT430" s="22"/>
      <c r="FU430" s="22"/>
      <c r="FV430" s="22"/>
      <c r="FW430" s="22"/>
      <c r="FX430" s="22"/>
    </row>
    <row r="431" spans="61:180" x14ac:dyDescent="0.25">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c r="CV431" s="22"/>
      <c r="CW431" s="22"/>
      <c r="CX431" s="22"/>
      <c r="CY431" s="22"/>
      <c r="CZ431" s="22"/>
      <c r="DA431" s="22"/>
      <c r="DB431" s="22"/>
      <c r="DC431" s="22"/>
      <c r="DD431" s="22"/>
      <c r="DE431" s="22"/>
      <c r="DF431" s="22"/>
      <c r="DG431" s="22"/>
      <c r="DH431" s="22"/>
      <c r="DI431" s="22"/>
      <c r="DJ431" s="22"/>
      <c r="DK431" s="22"/>
      <c r="DL431" s="22"/>
      <c r="DM431" s="22"/>
      <c r="DN431" s="22"/>
      <c r="DO431" s="22"/>
      <c r="DP431" s="22"/>
      <c r="DQ431" s="22"/>
      <c r="DR431" s="22"/>
      <c r="DS431" s="22"/>
      <c r="DT431" s="22"/>
      <c r="DU431" s="22"/>
      <c r="DV431" s="22"/>
      <c r="DW431" s="22"/>
      <c r="DX431" s="22"/>
      <c r="DY431" s="22"/>
      <c r="DZ431" s="22"/>
      <c r="EA431" s="22"/>
      <c r="EB431" s="22"/>
      <c r="EC431" s="22"/>
      <c r="ED431" s="22"/>
      <c r="EE431" s="22"/>
      <c r="EF431" s="22"/>
      <c r="EG431" s="22"/>
      <c r="EH431" s="22"/>
      <c r="EI431" s="22"/>
      <c r="EJ431" s="22"/>
      <c r="EK431" s="22"/>
      <c r="EL431" s="22"/>
      <c r="EM431" s="22"/>
      <c r="EN431" s="22"/>
      <c r="EO431" s="22"/>
      <c r="EP431" s="22"/>
      <c r="EQ431" s="22"/>
      <c r="ER431" s="22"/>
      <c r="ES431" s="22"/>
      <c r="ET431" s="22"/>
      <c r="EU431" s="22"/>
      <c r="EV431" s="22"/>
      <c r="EW431" s="22"/>
      <c r="EX431" s="22"/>
      <c r="EY431" s="22"/>
      <c r="EZ431" s="22"/>
      <c r="FA431" s="22"/>
      <c r="FB431" s="22"/>
      <c r="FC431" s="22"/>
      <c r="FD431" s="22"/>
      <c r="FE431" s="22"/>
      <c r="FF431" s="22"/>
      <c r="FG431" s="22"/>
      <c r="FH431" s="22"/>
      <c r="FI431" s="22"/>
      <c r="FJ431" s="22"/>
      <c r="FK431" s="22"/>
      <c r="FL431" s="22"/>
      <c r="FM431" s="22"/>
      <c r="FN431" s="22"/>
      <c r="FO431" s="22"/>
      <c r="FP431" s="22"/>
      <c r="FQ431" s="22"/>
      <c r="FR431" s="22"/>
      <c r="FS431" s="22"/>
      <c r="FT431" s="22"/>
      <c r="FU431" s="22"/>
      <c r="FV431" s="22"/>
      <c r="FW431" s="22"/>
      <c r="FX431" s="22"/>
    </row>
    <row r="432" spans="61:180" x14ac:dyDescent="0.25">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c r="CV432" s="22"/>
      <c r="CW432" s="22"/>
      <c r="CX432" s="22"/>
      <c r="CY432" s="22"/>
      <c r="CZ432" s="22"/>
      <c r="DA432" s="22"/>
      <c r="DB432" s="22"/>
      <c r="DC432" s="22"/>
      <c r="DD432" s="22"/>
      <c r="DE432" s="22"/>
      <c r="DF432" s="22"/>
      <c r="DG432" s="22"/>
      <c r="DH432" s="22"/>
      <c r="DI432" s="22"/>
      <c r="DJ432" s="22"/>
      <c r="DK432" s="22"/>
      <c r="DL432" s="22"/>
      <c r="DM432" s="22"/>
      <c r="DN432" s="22"/>
      <c r="DO432" s="22"/>
      <c r="DP432" s="22"/>
      <c r="DQ432" s="22"/>
      <c r="DR432" s="22"/>
      <c r="DS432" s="22"/>
      <c r="DT432" s="22"/>
      <c r="DU432" s="22"/>
      <c r="DV432" s="22"/>
      <c r="DW432" s="22"/>
      <c r="DX432" s="22"/>
      <c r="DY432" s="22"/>
      <c r="DZ432" s="22"/>
      <c r="EA432" s="22"/>
      <c r="EB432" s="22"/>
      <c r="EC432" s="22"/>
      <c r="ED432" s="22"/>
      <c r="EE432" s="22"/>
      <c r="EF432" s="22"/>
      <c r="EG432" s="22"/>
      <c r="EH432" s="22"/>
      <c r="EI432" s="22"/>
      <c r="EJ432" s="22"/>
      <c r="EK432" s="22"/>
      <c r="EL432" s="22"/>
      <c r="EM432" s="22"/>
      <c r="EN432" s="22"/>
      <c r="EO432" s="22"/>
      <c r="EP432" s="22"/>
      <c r="EQ432" s="22"/>
      <c r="ER432" s="22"/>
      <c r="ES432" s="22"/>
      <c r="ET432" s="22"/>
      <c r="EU432" s="22"/>
      <c r="EV432" s="22"/>
      <c r="EW432" s="22"/>
      <c r="EX432" s="22"/>
      <c r="EY432" s="22"/>
      <c r="EZ432" s="22"/>
      <c r="FA432" s="22"/>
      <c r="FB432" s="22"/>
      <c r="FC432" s="22"/>
      <c r="FD432" s="22"/>
      <c r="FE432" s="22"/>
      <c r="FF432" s="22"/>
      <c r="FG432" s="22"/>
      <c r="FH432" s="22"/>
      <c r="FI432" s="22"/>
      <c r="FJ432" s="22"/>
      <c r="FK432" s="22"/>
      <c r="FL432" s="22"/>
      <c r="FM432" s="22"/>
      <c r="FN432" s="22"/>
      <c r="FO432" s="22"/>
      <c r="FP432" s="22"/>
      <c r="FQ432" s="22"/>
      <c r="FR432" s="22"/>
      <c r="FS432" s="22"/>
      <c r="FT432" s="22"/>
      <c r="FU432" s="22"/>
      <c r="FV432" s="22"/>
      <c r="FW432" s="22"/>
      <c r="FX432" s="22"/>
    </row>
    <row r="433" spans="61:180" x14ac:dyDescent="0.25">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c r="CV433" s="22"/>
      <c r="CW433" s="22"/>
      <c r="CX433" s="22"/>
      <c r="CY433" s="22"/>
      <c r="CZ433" s="22"/>
      <c r="DA433" s="22"/>
      <c r="DB433" s="22"/>
      <c r="DC433" s="22"/>
      <c r="DD433" s="22"/>
      <c r="DE433" s="22"/>
      <c r="DF433" s="22"/>
      <c r="DG433" s="22"/>
      <c r="DH433" s="22"/>
      <c r="DI433" s="22"/>
      <c r="DJ433" s="22"/>
      <c r="DK433" s="22"/>
      <c r="DL433" s="22"/>
      <c r="DM433" s="22"/>
      <c r="DN433" s="22"/>
      <c r="DO433" s="22"/>
      <c r="DP433" s="22"/>
      <c r="DQ433" s="22"/>
      <c r="DR433" s="22"/>
      <c r="DS433" s="22"/>
      <c r="DT433" s="22"/>
      <c r="DU433" s="22"/>
      <c r="DV433" s="22"/>
      <c r="DW433" s="22"/>
      <c r="DX433" s="22"/>
      <c r="DY433" s="22"/>
      <c r="DZ433" s="22"/>
      <c r="EA433" s="22"/>
      <c r="EB433" s="22"/>
      <c r="EC433" s="22"/>
      <c r="ED433" s="22"/>
      <c r="EE433" s="22"/>
      <c r="EF433" s="22"/>
      <c r="EG433" s="22"/>
      <c r="EH433" s="22"/>
      <c r="EI433" s="22"/>
      <c r="EJ433" s="22"/>
      <c r="EK433" s="22"/>
      <c r="EL433" s="22"/>
      <c r="EM433" s="22"/>
      <c r="EN433" s="22"/>
      <c r="EO433" s="22"/>
      <c r="EP433" s="22"/>
      <c r="EQ433" s="22"/>
      <c r="ER433" s="22"/>
      <c r="ES433" s="22"/>
      <c r="ET433" s="22"/>
      <c r="EU433" s="22"/>
      <c r="EV433" s="22"/>
      <c r="EW433" s="22"/>
      <c r="EX433" s="22"/>
      <c r="EY433" s="22"/>
      <c r="EZ433" s="22"/>
      <c r="FA433" s="22"/>
      <c r="FB433" s="22"/>
      <c r="FC433" s="22"/>
      <c r="FD433" s="22"/>
      <c r="FE433" s="22"/>
      <c r="FF433" s="22"/>
      <c r="FG433" s="22"/>
      <c r="FH433" s="22"/>
      <c r="FI433" s="22"/>
      <c r="FJ433" s="22"/>
      <c r="FK433" s="22"/>
      <c r="FL433" s="22"/>
      <c r="FM433" s="22"/>
      <c r="FN433" s="22"/>
      <c r="FO433" s="22"/>
      <c r="FP433" s="22"/>
      <c r="FQ433" s="22"/>
      <c r="FR433" s="22"/>
      <c r="FS433" s="22"/>
      <c r="FT433" s="22"/>
      <c r="FU433" s="22"/>
      <c r="FV433" s="22"/>
      <c r="FW433" s="22"/>
      <c r="FX433" s="22"/>
    </row>
    <row r="434" spans="61:180" x14ac:dyDescent="0.25">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c r="DK434" s="22"/>
      <c r="DL434" s="22"/>
      <c r="DM434" s="22"/>
      <c r="DN434" s="22"/>
      <c r="DO434" s="22"/>
      <c r="DP434" s="22"/>
      <c r="DQ434" s="22"/>
      <c r="DR434" s="22"/>
      <c r="DS434" s="22"/>
      <c r="DT434" s="22"/>
      <c r="DU434" s="22"/>
      <c r="DV434" s="22"/>
      <c r="DW434" s="22"/>
      <c r="DX434" s="22"/>
      <c r="DY434" s="22"/>
      <c r="DZ434" s="22"/>
      <c r="EA434" s="22"/>
      <c r="EB434" s="22"/>
      <c r="EC434" s="22"/>
      <c r="ED434" s="22"/>
      <c r="EE434" s="22"/>
      <c r="EF434" s="22"/>
      <c r="EG434" s="22"/>
      <c r="EH434" s="22"/>
      <c r="EI434" s="22"/>
      <c r="EJ434" s="22"/>
      <c r="EK434" s="22"/>
      <c r="EL434" s="22"/>
      <c r="EM434" s="22"/>
      <c r="EN434" s="22"/>
      <c r="EO434" s="22"/>
      <c r="EP434" s="22"/>
      <c r="EQ434" s="22"/>
      <c r="ER434" s="22"/>
      <c r="ES434" s="22"/>
      <c r="ET434" s="22"/>
      <c r="EU434" s="22"/>
      <c r="EV434" s="22"/>
      <c r="EW434" s="22"/>
      <c r="EX434" s="22"/>
      <c r="EY434" s="22"/>
      <c r="EZ434" s="22"/>
      <c r="FA434" s="22"/>
      <c r="FB434" s="22"/>
      <c r="FC434" s="22"/>
      <c r="FD434" s="22"/>
      <c r="FE434" s="22"/>
      <c r="FF434" s="22"/>
      <c r="FG434" s="22"/>
      <c r="FH434" s="22"/>
      <c r="FI434" s="22"/>
      <c r="FJ434" s="22"/>
      <c r="FK434" s="22"/>
      <c r="FL434" s="22"/>
      <c r="FM434" s="22"/>
      <c r="FN434" s="22"/>
      <c r="FO434" s="22"/>
      <c r="FP434" s="22"/>
      <c r="FQ434" s="22"/>
      <c r="FR434" s="22"/>
      <c r="FS434" s="22"/>
      <c r="FT434" s="22"/>
      <c r="FU434" s="22"/>
      <c r="FV434" s="22"/>
      <c r="FW434" s="22"/>
      <c r="FX434" s="22"/>
    </row>
    <row r="435" spans="61:180" x14ac:dyDescent="0.25">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c r="CV435" s="22"/>
      <c r="CW435" s="22"/>
      <c r="CX435" s="22"/>
      <c r="CY435" s="22"/>
      <c r="CZ435" s="22"/>
      <c r="DA435" s="22"/>
      <c r="DB435" s="22"/>
      <c r="DC435" s="22"/>
      <c r="DD435" s="22"/>
      <c r="DE435" s="22"/>
      <c r="DF435" s="22"/>
      <c r="DG435" s="22"/>
      <c r="DH435" s="22"/>
      <c r="DI435" s="22"/>
      <c r="DJ435" s="22"/>
      <c r="DK435" s="22"/>
      <c r="DL435" s="22"/>
      <c r="DM435" s="22"/>
      <c r="DN435" s="22"/>
      <c r="DO435" s="22"/>
      <c r="DP435" s="22"/>
      <c r="DQ435" s="22"/>
      <c r="DR435" s="22"/>
      <c r="DS435" s="22"/>
      <c r="DT435" s="22"/>
      <c r="DU435" s="22"/>
      <c r="DV435" s="22"/>
      <c r="DW435" s="22"/>
      <c r="DX435" s="22"/>
      <c r="DY435" s="22"/>
      <c r="DZ435" s="22"/>
      <c r="EA435" s="22"/>
      <c r="EB435" s="22"/>
      <c r="EC435" s="22"/>
      <c r="ED435" s="22"/>
      <c r="EE435" s="22"/>
      <c r="EF435" s="22"/>
      <c r="EG435" s="22"/>
      <c r="EH435" s="22"/>
      <c r="EI435" s="22"/>
      <c r="EJ435" s="22"/>
      <c r="EK435" s="22"/>
      <c r="EL435" s="22"/>
      <c r="EM435" s="22"/>
      <c r="EN435" s="22"/>
      <c r="EO435" s="22"/>
      <c r="EP435" s="22"/>
      <c r="EQ435" s="22"/>
      <c r="ER435" s="22"/>
      <c r="ES435" s="22"/>
      <c r="ET435" s="22"/>
      <c r="EU435" s="22"/>
      <c r="EV435" s="22"/>
      <c r="EW435" s="22"/>
      <c r="EX435" s="22"/>
      <c r="EY435" s="22"/>
      <c r="EZ435" s="22"/>
      <c r="FA435" s="22"/>
      <c r="FB435" s="22"/>
      <c r="FC435" s="22"/>
      <c r="FD435" s="22"/>
      <c r="FE435" s="22"/>
      <c r="FF435" s="22"/>
      <c r="FG435" s="22"/>
      <c r="FH435" s="22"/>
      <c r="FI435" s="22"/>
      <c r="FJ435" s="22"/>
      <c r="FK435" s="22"/>
      <c r="FL435" s="22"/>
      <c r="FM435" s="22"/>
      <c r="FN435" s="22"/>
      <c r="FO435" s="22"/>
      <c r="FP435" s="22"/>
      <c r="FQ435" s="22"/>
      <c r="FR435" s="22"/>
      <c r="FS435" s="22"/>
      <c r="FT435" s="22"/>
      <c r="FU435" s="22"/>
      <c r="FV435" s="22"/>
      <c r="FW435" s="22"/>
      <c r="FX435" s="22"/>
    </row>
    <row r="436" spans="61:180" x14ac:dyDescent="0.25">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c r="CV436" s="22"/>
      <c r="CW436" s="22"/>
      <c r="CX436" s="22"/>
      <c r="CY436" s="22"/>
      <c r="CZ436" s="22"/>
      <c r="DA436" s="22"/>
      <c r="DB436" s="22"/>
      <c r="DC436" s="22"/>
      <c r="DD436" s="22"/>
      <c r="DE436" s="22"/>
      <c r="DF436" s="22"/>
      <c r="DG436" s="22"/>
      <c r="DH436" s="22"/>
      <c r="DI436" s="22"/>
      <c r="DJ436" s="22"/>
      <c r="DK436" s="22"/>
      <c r="DL436" s="22"/>
      <c r="DM436" s="22"/>
      <c r="DN436" s="22"/>
      <c r="DO436" s="22"/>
      <c r="DP436" s="22"/>
      <c r="DQ436" s="22"/>
      <c r="DR436" s="22"/>
      <c r="DS436" s="22"/>
      <c r="DT436" s="22"/>
      <c r="DU436" s="22"/>
      <c r="DV436" s="22"/>
      <c r="DW436" s="22"/>
      <c r="DX436" s="22"/>
      <c r="DY436" s="22"/>
      <c r="DZ436" s="22"/>
      <c r="EA436" s="22"/>
      <c r="EB436" s="22"/>
      <c r="EC436" s="22"/>
      <c r="ED436" s="22"/>
      <c r="EE436" s="22"/>
      <c r="EF436" s="22"/>
      <c r="EG436" s="22"/>
      <c r="EH436" s="22"/>
      <c r="EI436" s="22"/>
      <c r="EJ436" s="22"/>
      <c r="EK436" s="22"/>
      <c r="EL436" s="22"/>
      <c r="EM436" s="22"/>
      <c r="EN436" s="22"/>
      <c r="EO436" s="22"/>
      <c r="EP436" s="22"/>
      <c r="EQ436" s="22"/>
      <c r="ER436" s="22"/>
      <c r="ES436" s="22"/>
      <c r="ET436" s="22"/>
      <c r="EU436" s="22"/>
      <c r="EV436" s="22"/>
      <c r="EW436" s="22"/>
      <c r="EX436" s="22"/>
      <c r="EY436" s="22"/>
      <c r="EZ436" s="22"/>
      <c r="FA436" s="22"/>
      <c r="FB436" s="22"/>
      <c r="FC436" s="22"/>
      <c r="FD436" s="22"/>
      <c r="FE436" s="22"/>
      <c r="FF436" s="22"/>
      <c r="FG436" s="22"/>
      <c r="FH436" s="22"/>
      <c r="FI436" s="22"/>
      <c r="FJ436" s="22"/>
      <c r="FK436" s="22"/>
      <c r="FL436" s="22"/>
      <c r="FM436" s="22"/>
      <c r="FN436" s="22"/>
      <c r="FO436" s="22"/>
      <c r="FP436" s="22"/>
      <c r="FQ436" s="22"/>
      <c r="FR436" s="22"/>
      <c r="FS436" s="22"/>
      <c r="FT436" s="22"/>
      <c r="FU436" s="22"/>
      <c r="FV436" s="22"/>
      <c r="FW436" s="22"/>
      <c r="FX436" s="22"/>
    </row>
    <row r="437" spans="61:180" x14ac:dyDescent="0.25">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c r="CV437" s="22"/>
      <c r="CW437" s="22"/>
      <c r="CX437" s="22"/>
      <c r="CY437" s="22"/>
      <c r="CZ437" s="22"/>
      <c r="DA437" s="22"/>
      <c r="DB437" s="22"/>
      <c r="DC437" s="22"/>
      <c r="DD437" s="22"/>
      <c r="DE437" s="22"/>
      <c r="DF437" s="22"/>
      <c r="DG437" s="22"/>
      <c r="DH437" s="22"/>
      <c r="DI437" s="22"/>
      <c r="DJ437" s="22"/>
      <c r="DK437" s="22"/>
      <c r="DL437" s="22"/>
      <c r="DM437" s="22"/>
      <c r="DN437" s="22"/>
      <c r="DO437" s="22"/>
      <c r="DP437" s="22"/>
      <c r="DQ437" s="22"/>
      <c r="DR437" s="22"/>
      <c r="DS437" s="22"/>
      <c r="DT437" s="22"/>
      <c r="DU437" s="22"/>
      <c r="DV437" s="22"/>
      <c r="DW437" s="22"/>
      <c r="DX437" s="22"/>
      <c r="DY437" s="22"/>
      <c r="DZ437" s="22"/>
      <c r="EA437" s="22"/>
      <c r="EB437" s="22"/>
      <c r="EC437" s="22"/>
      <c r="ED437" s="22"/>
      <c r="EE437" s="22"/>
      <c r="EF437" s="22"/>
      <c r="EG437" s="22"/>
      <c r="EH437" s="22"/>
      <c r="EI437" s="22"/>
      <c r="EJ437" s="22"/>
      <c r="EK437" s="22"/>
      <c r="EL437" s="22"/>
      <c r="EM437" s="22"/>
      <c r="EN437" s="22"/>
      <c r="EO437" s="22"/>
      <c r="EP437" s="22"/>
      <c r="EQ437" s="22"/>
      <c r="ER437" s="22"/>
      <c r="ES437" s="22"/>
      <c r="ET437" s="22"/>
      <c r="EU437" s="22"/>
      <c r="EV437" s="22"/>
      <c r="EW437" s="22"/>
      <c r="EX437" s="22"/>
      <c r="EY437" s="22"/>
      <c r="EZ437" s="22"/>
      <c r="FA437" s="22"/>
      <c r="FB437" s="22"/>
      <c r="FC437" s="22"/>
      <c r="FD437" s="22"/>
      <c r="FE437" s="22"/>
      <c r="FF437" s="22"/>
      <c r="FG437" s="22"/>
      <c r="FH437" s="22"/>
      <c r="FI437" s="22"/>
      <c r="FJ437" s="22"/>
      <c r="FK437" s="22"/>
      <c r="FL437" s="22"/>
      <c r="FM437" s="22"/>
      <c r="FN437" s="22"/>
      <c r="FO437" s="22"/>
      <c r="FP437" s="22"/>
      <c r="FQ437" s="22"/>
      <c r="FR437" s="22"/>
      <c r="FS437" s="22"/>
      <c r="FT437" s="22"/>
      <c r="FU437" s="22"/>
      <c r="FV437" s="22"/>
      <c r="FW437" s="22"/>
      <c r="FX437" s="22"/>
    </row>
    <row r="438" spans="61:180" x14ac:dyDescent="0.25">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c r="CV438" s="22"/>
      <c r="CW438" s="22"/>
      <c r="CX438" s="22"/>
      <c r="CY438" s="22"/>
      <c r="CZ438" s="22"/>
      <c r="DA438" s="22"/>
      <c r="DB438" s="22"/>
      <c r="DC438" s="22"/>
      <c r="DD438" s="22"/>
      <c r="DE438" s="22"/>
      <c r="DF438" s="22"/>
      <c r="DG438" s="22"/>
      <c r="DH438" s="22"/>
      <c r="DI438" s="22"/>
      <c r="DJ438" s="22"/>
      <c r="DK438" s="22"/>
      <c r="DL438" s="22"/>
      <c r="DM438" s="22"/>
      <c r="DN438" s="22"/>
      <c r="DO438" s="22"/>
      <c r="DP438" s="22"/>
      <c r="DQ438" s="22"/>
      <c r="DR438" s="22"/>
      <c r="DS438" s="22"/>
      <c r="DT438" s="22"/>
      <c r="DU438" s="22"/>
      <c r="DV438" s="22"/>
      <c r="DW438" s="22"/>
      <c r="DX438" s="22"/>
      <c r="DY438" s="22"/>
      <c r="DZ438" s="22"/>
      <c r="EA438" s="22"/>
      <c r="EB438" s="22"/>
      <c r="EC438" s="22"/>
      <c r="ED438" s="22"/>
      <c r="EE438" s="22"/>
      <c r="EF438" s="22"/>
      <c r="EG438" s="22"/>
      <c r="EH438" s="22"/>
      <c r="EI438" s="22"/>
      <c r="EJ438" s="22"/>
      <c r="EK438" s="22"/>
      <c r="EL438" s="22"/>
      <c r="EM438" s="22"/>
      <c r="EN438" s="22"/>
      <c r="EO438" s="22"/>
      <c r="EP438" s="22"/>
      <c r="EQ438" s="22"/>
      <c r="ER438" s="22"/>
      <c r="ES438" s="22"/>
      <c r="ET438" s="22"/>
      <c r="EU438" s="22"/>
      <c r="EV438" s="22"/>
      <c r="EW438" s="22"/>
      <c r="EX438" s="22"/>
      <c r="EY438" s="22"/>
      <c r="EZ438" s="22"/>
      <c r="FA438" s="22"/>
      <c r="FB438" s="22"/>
      <c r="FC438" s="22"/>
      <c r="FD438" s="22"/>
      <c r="FE438" s="22"/>
      <c r="FF438" s="22"/>
      <c r="FG438" s="22"/>
      <c r="FH438" s="22"/>
      <c r="FI438" s="22"/>
      <c r="FJ438" s="22"/>
      <c r="FK438" s="22"/>
      <c r="FL438" s="22"/>
      <c r="FM438" s="22"/>
      <c r="FN438" s="22"/>
      <c r="FO438" s="22"/>
      <c r="FP438" s="22"/>
      <c r="FQ438" s="22"/>
      <c r="FR438" s="22"/>
      <c r="FS438" s="22"/>
      <c r="FT438" s="22"/>
      <c r="FU438" s="22"/>
      <c r="FV438" s="22"/>
      <c r="FW438" s="22"/>
      <c r="FX438" s="22"/>
    </row>
    <row r="439" spans="61:180" x14ac:dyDescent="0.25">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c r="CV439" s="22"/>
      <c r="CW439" s="22"/>
      <c r="CX439" s="22"/>
      <c r="CY439" s="22"/>
      <c r="CZ439" s="22"/>
      <c r="DA439" s="22"/>
      <c r="DB439" s="22"/>
      <c r="DC439" s="22"/>
      <c r="DD439" s="22"/>
      <c r="DE439" s="22"/>
      <c r="DF439" s="22"/>
      <c r="DG439" s="22"/>
      <c r="DH439" s="22"/>
      <c r="DI439" s="22"/>
      <c r="DJ439" s="22"/>
      <c r="DK439" s="22"/>
      <c r="DL439" s="22"/>
      <c r="DM439" s="22"/>
      <c r="DN439" s="22"/>
      <c r="DO439" s="22"/>
      <c r="DP439" s="22"/>
      <c r="DQ439" s="22"/>
      <c r="DR439" s="22"/>
      <c r="DS439" s="22"/>
      <c r="DT439" s="22"/>
      <c r="DU439" s="22"/>
      <c r="DV439" s="22"/>
      <c r="DW439" s="22"/>
      <c r="DX439" s="22"/>
      <c r="DY439" s="22"/>
      <c r="DZ439" s="22"/>
      <c r="EA439" s="22"/>
      <c r="EB439" s="22"/>
      <c r="EC439" s="22"/>
      <c r="ED439" s="22"/>
      <c r="EE439" s="22"/>
      <c r="EF439" s="22"/>
      <c r="EG439" s="22"/>
      <c r="EH439" s="22"/>
      <c r="EI439" s="22"/>
      <c r="EJ439" s="22"/>
      <c r="EK439" s="22"/>
      <c r="EL439" s="22"/>
      <c r="EM439" s="22"/>
      <c r="EN439" s="22"/>
      <c r="EO439" s="22"/>
      <c r="EP439" s="22"/>
      <c r="EQ439" s="22"/>
      <c r="ER439" s="22"/>
      <c r="ES439" s="22"/>
      <c r="ET439" s="22"/>
      <c r="EU439" s="22"/>
      <c r="EV439" s="22"/>
      <c r="EW439" s="22"/>
      <c r="EX439" s="22"/>
      <c r="EY439" s="22"/>
      <c r="EZ439" s="22"/>
      <c r="FA439" s="22"/>
      <c r="FB439" s="22"/>
      <c r="FC439" s="22"/>
      <c r="FD439" s="22"/>
      <c r="FE439" s="22"/>
      <c r="FF439" s="22"/>
      <c r="FG439" s="22"/>
      <c r="FH439" s="22"/>
      <c r="FI439" s="22"/>
      <c r="FJ439" s="22"/>
      <c r="FK439" s="22"/>
      <c r="FL439" s="22"/>
      <c r="FM439" s="22"/>
      <c r="FN439" s="22"/>
      <c r="FO439" s="22"/>
      <c r="FP439" s="22"/>
      <c r="FQ439" s="22"/>
      <c r="FR439" s="22"/>
      <c r="FS439" s="22"/>
      <c r="FT439" s="22"/>
      <c r="FU439" s="22"/>
      <c r="FV439" s="22"/>
      <c r="FW439" s="22"/>
      <c r="FX439" s="22"/>
    </row>
    <row r="440" spans="61:180" x14ac:dyDescent="0.25">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c r="CV440" s="22"/>
      <c r="CW440" s="22"/>
      <c r="CX440" s="22"/>
      <c r="CY440" s="22"/>
      <c r="CZ440" s="22"/>
      <c r="DA440" s="22"/>
      <c r="DB440" s="22"/>
      <c r="DC440" s="22"/>
      <c r="DD440" s="22"/>
      <c r="DE440" s="22"/>
      <c r="DF440" s="22"/>
      <c r="DG440" s="22"/>
      <c r="DH440" s="22"/>
      <c r="DI440" s="22"/>
      <c r="DJ440" s="22"/>
      <c r="DK440" s="22"/>
      <c r="DL440" s="22"/>
      <c r="DM440" s="22"/>
      <c r="DN440" s="22"/>
      <c r="DO440" s="22"/>
      <c r="DP440" s="22"/>
      <c r="DQ440" s="22"/>
      <c r="DR440" s="22"/>
      <c r="DS440" s="22"/>
      <c r="DT440" s="22"/>
      <c r="DU440" s="22"/>
      <c r="DV440" s="22"/>
      <c r="DW440" s="22"/>
      <c r="DX440" s="22"/>
      <c r="DY440" s="22"/>
      <c r="DZ440" s="22"/>
      <c r="EA440" s="22"/>
      <c r="EB440" s="22"/>
      <c r="EC440" s="22"/>
      <c r="ED440" s="22"/>
      <c r="EE440" s="22"/>
      <c r="EF440" s="22"/>
      <c r="EG440" s="22"/>
      <c r="EH440" s="22"/>
      <c r="EI440" s="22"/>
      <c r="EJ440" s="22"/>
      <c r="EK440" s="22"/>
      <c r="EL440" s="22"/>
      <c r="EM440" s="22"/>
      <c r="EN440" s="22"/>
      <c r="EO440" s="22"/>
      <c r="EP440" s="22"/>
      <c r="EQ440" s="22"/>
      <c r="ER440" s="22"/>
      <c r="ES440" s="22"/>
      <c r="ET440" s="22"/>
      <c r="EU440" s="22"/>
      <c r="EV440" s="22"/>
      <c r="EW440" s="22"/>
      <c r="EX440" s="22"/>
      <c r="EY440" s="22"/>
      <c r="EZ440" s="22"/>
      <c r="FA440" s="22"/>
      <c r="FB440" s="22"/>
      <c r="FC440" s="22"/>
      <c r="FD440" s="22"/>
      <c r="FE440" s="22"/>
      <c r="FF440" s="22"/>
      <c r="FG440" s="22"/>
      <c r="FH440" s="22"/>
      <c r="FI440" s="22"/>
      <c r="FJ440" s="22"/>
      <c r="FK440" s="22"/>
      <c r="FL440" s="22"/>
      <c r="FM440" s="22"/>
      <c r="FN440" s="22"/>
      <c r="FO440" s="22"/>
      <c r="FP440" s="22"/>
      <c r="FQ440" s="22"/>
      <c r="FR440" s="22"/>
      <c r="FS440" s="22"/>
      <c r="FT440" s="22"/>
      <c r="FU440" s="22"/>
      <c r="FV440" s="22"/>
      <c r="FW440" s="22"/>
      <c r="FX440" s="22"/>
    </row>
    <row r="441" spans="61:180" x14ac:dyDescent="0.25">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c r="CV441" s="22"/>
      <c r="CW441" s="22"/>
      <c r="CX441" s="22"/>
      <c r="CY441" s="22"/>
      <c r="CZ441" s="22"/>
      <c r="DA441" s="22"/>
      <c r="DB441" s="22"/>
      <c r="DC441" s="22"/>
      <c r="DD441" s="22"/>
      <c r="DE441" s="22"/>
      <c r="DF441" s="22"/>
      <c r="DG441" s="22"/>
      <c r="DH441" s="22"/>
      <c r="DI441" s="22"/>
      <c r="DJ441" s="22"/>
      <c r="DK441" s="22"/>
      <c r="DL441" s="22"/>
      <c r="DM441" s="22"/>
      <c r="DN441" s="22"/>
      <c r="DO441" s="22"/>
      <c r="DP441" s="22"/>
      <c r="DQ441" s="22"/>
      <c r="DR441" s="22"/>
      <c r="DS441" s="22"/>
      <c r="DT441" s="22"/>
      <c r="DU441" s="22"/>
      <c r="DV441" s="22"/>
      <c r="DW441" s="22"/>
      <c r="DX441" s="22"/>
      <c r="DY441" s="22"/>
      <c r="DZ441" s="22"/>
      <c r="EA441" s="22"/>
      <c r="EB441" s="22"/>
      <c r="EC441" s="22"/>
      <c r="ED441" s="22"/>
      <c r="EE441" s="22"/>
      <c r="EF441" s="22"/>
      <c r="EG441" s="22"/>
      <c r="EH441" s="22"/>
      <c r="EI441" s="22"/>
      <c r="EJ441" s="22"/>
      <c r="EK441" s="22"/>
      <c r="EL441" s="22"/>
      <c r="EM441" s="22"/>
      <c r="EN441" s="22"/>
      <c r="EO441" s="22"/>
      <c r="EP441" s="22"/>
      <c r="EQ441" s="22"/>
      <c r="ER441" s="22"/>
      <c r="ES441" s="22"/>
      <c r="ET441" s="22"/>
      <c r="EU441" s="22"/>
      <c r="EV441" s="22"/>
      <c r="EW441" s="22"/>
      <c r="EX441" s="22"/>
      <c r="EY441" s="22"/>
      <c r="EZ441" s="22"/>
      <c r="FA441" s="22"/>
      <c r="FB441" s="22"/>
      <c r="FC441" s="22"/>
      <c r="FD441" s="22"/>
      <c r="FE441" s="22"/>
      <c r="FF441" s="22"/>
      <c r="FG441" s="22"/>
      <c r="FH441" s="22"/>
      <c r="FI441" s="22"/>
      <c r="FJ441" s="22"/>
      <c r="FK441" s="22"/>
      <c r="FL441" s="22"/>
      <c r="FM441" s="22"/>
      <c r="FN441" s="22"/>
      <c r="FO441" s="22"/>
      <c r="FP441" s="22"/>
      <c r="FQ441" s="22"/>
      <c r="FR441" s="22"/>
      <c r="FS441" s="22"/>
      <c r="FT441" s="22"/>
      <c r="FU441" s="22"/>
      <c r="FV441" s="22"/>
      <c r="FW441" s="22"/>
      <c r="FX441" s="22"/>
    </row>
    <row r="442" spans="61:180" x14ac:dyDescent="0.25">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c r="CV442" s="22"/>
      <c r="CW442" s="22"/>
      <c r="CX442" s="22"/>
      <c r="CY442" s="22"/>
      <c r="CZ442" s="22"/>
      <c r="DA442" s="22"/>
      <c r="DB442" s="22"/>
      <c r="DC442" s="22"/>
      <c r="DD442" s="22"/>
      <c r="DE442" s="22"/>
      <c r="DF442" s="22"/>
      <c r="DG442" s="22"/>
      <c r="DH442" s="22"/>
      <c r="DI442" s="22"/>
      <c r="DJ442" s="22"/>
      <c r="DK442" s="22"/>
      <c r="DL442" s="22"/>
      <c r="DM442" s="22"/>
      <c r="DN442" s="22"/>
      <c r="DO442" s="22"/>
      <c r="DP442" s="22"/>
      <c r="DQ442" s="22"/>
      <c r="DR442" s="22"/>
      <c r="DS442" s="22"/>
      <c r="DT442" s="22"/>
      <c r="DU442" s="22"/>
      <c r="DV442" s="22"/>
      <c r="DW442" s="22"/>
      <c r="DX442" s="22"/>
      <c r="DY442" s="22"/>
      <c r="DZ442" s="22"/>
      <c r="EA442" s="22"/>
      <c r="EB442" s="22"/>
      <c r="EC442" s="22"/>
      <c r="ED442" s="22"/>
      <c r="EE442" s="22"/>
      <c r="EF442" s="22"/>
      <c r="EG442" s="22"/>
      <c r="EH442" s="22"/>
      <c r="EI442" s="22"/>
      <c r="EJ442" s="22"/>
      <c r="EK442" s="22"/>
      <c r="EL442" s="22"/>
      <c r="EM442" s="22"/>
      <c r="EN442" s="22"/>
      <c r="EO442" s="22"/>
      <c r="EP442" s="22"/>
      <c r="EQ442" s="22"/>
      <c r="ER442" s="22"/>
      <c r="ES442" s="22"/>
      <c r="ET442" s="22"/>
      <c r="EU442" s="22"/>
      <c r="EV442" s="22"/>
      <c r="EW442" s="22"/>
      <c r="EX442" s="22"/>
      <c r="EY442" s="22"/>
      <c r="EZ442" s="22"/>
      <c r="FA442" s="22"/>
      <c r="FB442" s="22"/>
      <c r="FC442" s="22"/>
      <c r="FD442" s="22"/>
      <c r="FE442" s="22"/>
      <c r="FF442" s="22"/>
      <c r="FG442" s="22"/>
      <c r="FH442" s="22"/>
      <c r="FI442" s="22"/>
      <c r="FJ442" s="22"/>
      <c r="FK442" s="22"/>
      <c r="FL442" s="22"/>
      <c r="FM442" s="22"/>
      <c r="FN442" s="22"/>
      <c r="FO442" s="22"/>
      <c r="FP442" s="22"/>
      <c r="FQ442" s="22"/>
      <c r="FR442" s="22"/>
      <c r="FS442" s="22"/>
      <c r="FT442" s="22"/>
      <c r="FU442" s="22"/>
      <c r="FV442" s="22"/>
      <c r="FW442" s="22"/>
      <c r="FX442" s="22"/>
    </row>
    <row r="443" spans="61:180" x14ac:dyDescent="0.25">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c r="CV443" s="22"/>
      <c r="CW443" s="22"/>
      <c r="CX443" s="22"/>
      <c r="CY443" s="22"/>
      <c r="CZ443" s="22"/>
      <c r="DA443" s="22"/>
      <c r="DB443" s="22"/>
      <c r="DC443" s="22"/>
      <c r="DD443" s="22"/>
      <c r="DE443" s="22"/>
      <c r="DF443" s="22"/>
      <c r="DG443" s="22"/>
      <c r="DH443" s="22"/>
      <c r="DI443" s="22"/>
      <c r="DJ443" s="22"/>
      <c r="DK443" s="22"/>
      <c r="DL443" s="22"/>
      <c r="DM443" s="22"/>
      <c r="DN443" s="22"/>
      <c r="DO443" s="22"/>
      <c r="DP443" s="22"/>
      <c r="DQ443" s="22"/>
      <c r="DR443" s="22"/>
      <c r="DS443" s="22"/>
      <c r="DT443" s="22"/>
      <c r="DU443" s="22"/>
      <c r="DV443" s="22"/>
      <c r="DW443" s="22"/>
      <c r="DX443" s="22"/>
      <c r="DY443" s="22"/>
      <c r="DZ443" s="22"/>
      <c r="EA443" s="22"/>
      <c r="EB443" s="22"/>
      <c r="EC443" s="22"/>
      <c r="ED443" s="22"/>
      <c r="EE443" s="22"/>
      <c r="EF443" s="22"/>
      <c r="EG443" s="22"/>
      <c r="EH443" s="22"/>
      <c r="EI443" s="22"/>
      <c r="EJ443" s="22"/>
      <c r="EK443" s="22"/>
      <c r="EL443" s="22"/>
      <c r="EM443" s="22"/>
      <c r="EN443" s="22"/>
      <c r="EO443" s="22"/>
      <c r="EP443" s="22"/>
      <c r="EQ443" s="22"/>
      <c r="ER443" s="22"/>
      <c r="ES443" s="22"/>
      <c r="ET443" s="22"/>
      <c r="EU443" s="22"/>
      <c r="EV443" s="22"/>
      <c r="EW443" s="22"/>
      <c r="EX443" s="22"/>
      <c r="EY443" s="22"/>
      <c r="EZ443" s="22"/>
      <c r="FA443" s="22"/>
      <c r="FB443" s="22"/>
      <c r="FC443" s="22"/>
      <c r="FD443" s="22"/>
      <c r="FE443" s="22"/>
      <c r="FF443" s="22"/>
      <c r="FG443" s="22"/>
      <c r="FH443" s="22"/>
      <c r="FI443" s="22"/>
      <c r="FJ443" s="22"/>
      <c r="FK443" s="22"/>
      <c r="FL443" s="22"/>
      <c r="FM443" s="22"/>
      <c r="FN443" s="22"/>
      <c r="FO443" s="22"/>
      <c r="FP443" s="22"/>
      <c r="FQ443" s="22"/>
      <c r="FR443" s="22"/>
      <c r="FS443" s="22"/>
      <c r="FT443" s="22"/>
      <c r="FU443" s="22"/>
      <c r="FV443" s="22"/>
      <c r="FW443" s="22"/>
      <c r="FX443" s="22"/>
    </row>
    <row r="444" spans="61:180" x14ac:dyDescent="0.25">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c r="CV444" s="22"/>
      <c r="CW444" s="22"/>
      <c r="CX444" s="22"/>
      <c r="CY444" s="22"/>
      <c r="CZ444" s="22"/>
      <c r="DA444" s="22"/>
      <c r="DB444" s="22"/>
      <c r="DC444" s="22"/>
      <c r="DD444" s="22"/>
      <c r="DE444" s="22"/>
      <c r="DF444" s="22"/>
      <c r="DG444" s="22"/>
      <c r="DH444" s="22"/>
      <c r="DI444" s="22"/>
      <c r="DJ444" s="22"/>
      <c r="DK444" s="22"/>
      <c r="DL444" s="22"/>
      <c r="DM444" s="22"/>
      <c r="DN444" s="22"/>
      <c r="DO444" s="22"/>
      <c r="DP444" s="22"/>
      <c r="DQ444" s="22"/>
      <c r="DR444" s="22"/>
      <c r="DS444" s="22"/>
      <c r="DT444" s="22"/>
      <c r="DU444" s="22"/>
      <c r="DV444" s="22"/>
      <c r="DW444" s="22"/>
      <c r="DX444" s="22"/>
      <c r="DY444" s="22"/>
      <c r="DZ444" s="22"/>
      <c r="EA444" s="22"/>
      <c r="EB444" s="22"/>
      <c r="EC444" s="22"/>
      <c r="ED444" s="22"/>
      <c r="EE444" s="22"/>
      <c r="EF444" s="22"/>
      <c r="EG444" s="22"/>
      <c r="EH444" s="22"/>
      <c r="EI444" s="22"/>
      <c r="EJ444" s="22"/>
      <c r="EK444" s="22"/>
      <c r="EL444" s="22"/>
      <c r="EM444" s="22"/>
      <c r="EN444" s="22"/>
      <c r="EO444" s="22"/>
      <c r="EP444" s="22"/>
      <c r="EQ444" s="22"/>
      <c r="ER444" s="22"/>
      <c r="ES444" s="22"/>
      <c r="ET444" s="22"/>
      <c r="EU444" s="22"/>
      <c r="EV444" s="22"/>
      <c r="EW444" s="22"/>
      <c r="EX444" s="22"/>
      <c r="EY444" s="22"/>
      <c r="EZ444" s="22"/>
      <c r="FA444" s="22"/>
      <c r="FB444" s="22"/>
      <c r="FC444" s="22"/>
      <c r="FD444" s="22"/>
      <c r="FE444" s="22"/>
      <c r="FF444" s="22"/>
      <c r="FG444" s="22"/>
      <c r="FH444" s="22"/>
      <c r="FI444" s="22"/>
      <c r="FJ444" s="22"/>
      <c r="FK444" s="22"/>
      <c r="FL444" s="22"/>
      <c r="FM444" s="22"/>
      <c r="FN444" s="22"/>
      <c r="FO444" s="22"/>
      <c r="FP444" s="22"/>
      <c r="FQ444" s="22"/>
      <c r="FR444" s="22"/>
      <c r="FS444" s="22"/>
      <c r="FT444" s="22"/>
      <c r="FU444" s="22"/>
      <c r="FV444" s="22"/>
      <c r="FW444" s="22"/>
      <c r="FX444" s="22"/>
    </row>
    <row r="445" spans="61:180" x14ac:dyDescent="0.25">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c r="CV445" s="22"/>
      <c r="CW445" s="22"/>
      <c r="CX445" s="22"/>
      <c r="CY445" s="22"/>
      <c r="CZ445" s="22"/>
      <c r="DA445" s="22"/>
      <c r="DB445" s="22"/>
      <c r="DC445" s="22"/>
      <c r="DD445" s="22"/>
      <c r="DE445" s="22"/>
      <c r="DF445" s="22"/>
      <c r="DG445" s="22"/>
      <c r="DH445" s="22"/>
      <c r="DI445" s="22"/>
      <c r="DJ445" s="22"/>
      <c r="DK445" s="22"/>
      <c r="DL445" s="22"/>
      <c r="DM445" s="22"/>
      <c r="DN445" s="22"/>
      <c r="DO445" s="22"/>
      <c r="DP445" s="22"/>
      <c r="DQ445" s="22"/>
      <c r="DR445" s="22"/>
      <c r="DS445" s="22"/>
      <c r="DT445" s="22"/>
      <c r="DU445" s="22"/>
      <c r="DV445" s="22"/>
      <c r="DW445" s="22"/>
      <c r="DX445" s="22"/>
      <c r="DY445" s="22"/>
      <c r="DZ445" s="22"/>
      <c r="EA445" s="22"/>
      <c r="EB445" s="22"/>
      <c r="EC445" s="22"/>
      <c r="ED445" s="22"/>
      <c r="EE445" s="22"/>
      <c r="EF445" s="22"/>
      <c r="EG445" s="22"/>
      <c r="EH445" s="22"/>
      <c r="EI445" s="22"/>
      <c r="EJ445" s="22"/>
      <c r="EK445" s="22"/>
      <c r="EL445" s="22"/>
      <c r="EM445" s="22"/>
      <c r="EN445" s="22"/>
      <c r="EO445" s="22"/>
      <c r="EP445" s="22"/>
      <c r="EQ445" s="22"/>
      <c r="ER445" s="22"/>
      <c r="ES445" s="22"/>
      <c r="ET445" s="22"/>
      <c r="EU445" s="22"/>
      <c r="EV445" s="22"/>
      <c r="EW445" s="22"/>
      <c r="EX445" s="22"/>
      <c r="EY445" s="22"/>
      <c r="EZ445" s="22"/>
      <c r="FA445" s="22"/>
      <c r="FB445" s="22"/>
      <c r="FC445" s="22"/>
      <c r="FD445" s="22"/>
      <c r="FE445" s="22"/>
      <c r="FF445" s="22"/>
      <c r="FG445" s="22"/>
      <c r="FH445" s="22"/>
      <c r="FI445" s="22"/>
      <c r="FJ445" s="22"/>
      <c r="FK445" s="22"/>
      <c r="FL445" s="22"/>
      <c r="FM445" s="22"/>
      <c r="FN445" s="22"/>
      <c r="FO445" s="22"/>
      <c r="FP445" s="22"/>
      <c r="FQ445" s="22"/>
      <c r="FR445" s="22"/>
      <c r="FS445" s="22"/>
      <c r="FT445" s="22"/>
      <c r="FU445" s="22"/>
      <c r="FV445" s="22"/>
      <c r="FW445" s="22"/>
      <c r="FX445" s="22"/>
    </row>
    <row r="446" spans="61:180" x14ac:dyDescent="0.25">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c r="CV446" s="22"/>
      <c r="CW446" s="22"/>
      <c r="CX446" s="22"/>
      <c r="CY446" s="22"/>
      <c r="CZ446" s="22"/>
      <c r="DA446" s="22"/>
      <c r="DB446" s="22"/>
      <c r="DC446" s="22"/>
      <c r="DD446" s="22"/>
      <c r="DE446" s="22"/>
      <c r="DF446" s="22"/>
      <c r="DG446" s="22"/>
      <c r="DH446" s="22"/>
      <c r="DI446" s="22"/>
      <c r="DJ446" s="22"/>
      <c r="DK446" s="22"/>
      <c r="DL446" s="22"/>
      <c r="DM446" s="22"/>
      <c r="DN446" s="22"/>
      <c r="DO446" s="22"/>
      <c r="DP446" s="22"/>
      <c r="DQ446" s="22"/>
      <c r="DR446" s="22"/>
      <c r="DS446" s="22"/>
      <c r="DT446" s="22"/>
      <c r="DU446" s="22"/>
      <c r="DV446" s="22"/>
      <c r="DW446" s="22"/>
      <c r="DX446" s="22"/>
      <c r="DY446" s="22"/>
      <c r="DZ446" s="22"/>
      <c r="EA446" s="22"/>
      <c r="EB446" s="22"/>
      <c r="EC446" s="22"/>
      <c r="ED446" s="22"/>
      <c r="EE446" s="22"/>
      <c r="EF446" s="22"/>
      <c r="EG446" s="22"/>
      <c r="EH446" s="22"/>
      <c r="EI446" s="22"/>
      <c r="EJ446" s="22"/>
      <c r="EK446" s="22"/>
      <c r="EL446" s="22"/>
      <c r="EM446" s="22"/>
      <c r="EN446" s="22"/>
      <c r="EO446" s="22"/>
      <c r="EP446" s="22"/>
      <c r="EQ446" s="22"/>
      <c r="ER446" s="22"/>
      <c r="ES446" s="22"/>
      <c r="ET446" s="22"/>
      <c r="EU446" s="22"/>
      <c r="EV446" s="22"/>
      <c r="EW446" s="22"/>
      <c r="EX446" s="22"/>
      <c r="EY446" s="22"/>
      <c r="EZ446" s="22"/>
      <c r="FA446" s="22"/>
      <c r="FB446" s="22"/>
      <c r="FC446" s="22"/>
      <c r="FD446" s="22"/>
      <c r="FE446" s="22"/>
      <c r="FF446" s="22"/>
      <c r="FG446" s="22"/>
      <c r="FH446" s="22"/>
      <c r="FI446" s="22"/>
      <c r="FJ446" s="22"/>
      <c r="FK446" s="22"/>
      <c r="FL446" s="22"/>
      <c r="FM446" s="22"/>
      <c r="FN446" s="22"/>
      <c r="FO446" s="22"/>
      <c r="FP446" s="22"/>
      <c r="FQ446" s="22"/>
      <c r="FR446" s="22"/>
      <c r="FS446" s="22"/>
      <c r="FT446" s="22"/>
      <c r="FU446" s="22"/>
      <c r="FV446" s="22"/>
      <c r="FW446" s="22"/>
      <c r="FX446" s="22"/>
    </row>
    <row r="447" spans="61:180" x14ac:dyDescent="0.25">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c r="CV447" s="22"/>
      <c r="CW447" s="22"/>
      <c r="CX447" s="22"/>
      <c r="CY447" s="22"/>
      <c r="CZ447" s="22"/>
      <c r="DA447" s="22"/>
      <c r="DB447" s="22"/>
      <c r="DC447" s="22"/>
      <c r="DD447" s="22"/>
      <c r="DE447" s="22"/>
      <c r="DF447" s="22"/>
      <c r="DG447" s="22"/>
      <c r="DH447" s="22"/>
      <c r="DI447" s="22"/>
      <c r="DJ447" s="22"/>
      <c r="DK447" s="22"/>
      <c r="DL447" s="22"/>
      <c r="DM447" s="22"/>
      <c r="DN447" s="22"/>
      <c r="DO447" s="22"/>
      <c r="DP447" s="22"/>
      <c r="DQ447" s="22"/>
      <c r="DR447" s="22"/>
      <c r="DS447" s="22"/>
      <c r="DT447" s="22"/>
      <c r="DU447" s="22"/>
      <c r="DV447" s="22"/>
      <c r="DW447" s="22"/>
      <c r="DX447" s="22"/>
      <c r="DY447" s="22"/>
      <c r="DZ447" s="22"/>
      <c r="EA447" s="22"/>
      <c r="EB447" s="22"/>
      <c r="EC447" s="22"/>
      <c r="ED447" s="22"/>
      <c r="EE447" s="22"/>
      <c r="EF447" s="22"/>
      <c r="EG447" s="22"/>
      <c r="EH447" s="22"/>
      <c r="EI447" s="22"/>
      <c r="EJ447" s="22"/>
      <c r="EK447" s="22"/>
      <c r="EL447" s="22"/>
      <c r="EM447" s="22"/>
      <c r="EN447" s="22"/>
      <c r="EO447" s="22"/>
      <c r="EP447" s="22"/>
      <c r="EQ447" s="22"/>
      <c r="ER447" s="22"/>
      <c r="ES447" s="22"/>
      <c r="ET447" s="22"/>
      <c r="EU447" s="22"/>
      <c r="EV447" s="22"/>
      <c r="EW447" s="22"/>
      <c r="EX447" s="22"/>
      <c r="EY447" s="22"/>
      <c r="EZ447" s="22"/>
      <c r="FA447" s="22"/>
      <c r="FB447" s="22"/>
      <c r="FC447" s="22"/>
      <c r="FD447" s="22"/>
      <c r="FE447" s="22"/>
      <c r="FF447" s="22"/>
      <c r="FG447" s="22"/>
      <c r="FH447" s="22"/>
      <c r="FI447" s="22"/>
      <c r="FJ447" s="22"/>
      <c r="FK447" s="22"/>
      <c r="FL447" s="22"/>
      <c r="FM447" s="22"/>
      <c r="FN447" s="22"/>
      <c r="FO447" s="22"/>
      <c r="FP447" s="22"/>
      <c r="FQ447" s="22"/>
      <c r="FR447" s="22"/>
      <c r="FS447" s="22"/>
      <c r="FT447" s="22"/>
      <c r="FU447" s="22"/>
      <c r="FV447" s="22"/>
      <c r="FW447" s="22"/>
      <c r="FX447" s="22"/>
    </row>
    <row r="448" spans="61:180" x14ac:dyDescent="0.25">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c r="CV448" s="22"/>
      <c r="CW448" s="22"/>
      <c r="CX448" s="22"/>
      <c r="CY448" s="22"/>
      <c r="CZ448" s="22"/>
      <c r="DA448" s="22"/>
      <c r="DB448" s="22"/>
      <c r="DC448" s="22"/>
      <c r="DD448" s="22"/>
      <c r="DE448" s="22"/>
      <c r="DF448" s="22"/>
      <c r="DG448" s="22"/>
      <c r="DH448" s="22"/>
      <c r="DI448" s="22"/>
      <c r="DJ448" s="22"/>
      <c r="DK448" s="22"/>
      <c r="DL448" s="22"/>
      <c r="DM448" s="22"/>
      <c r="DN448" s="22"/>
      <c r="DO448" s="22"/>
      <c r="DP448" s="22"/>
      <c r="DQ448" s="22"/>
      <c r="DR448" s="22"/>
      <c r="DS448" s="22"/>
      <c r="DT448" s="22"/>
      <c r="DU448" s="22"/>
      <c r="DV448" s="22"/>
      <c r="DW448" s="22"/>
      <c r="DX448" s="22"/>
      <c r="DY448" s="22"/>
      <c r="DZ448" s="22"/>
      <c r="EA448" s="22"/>
      <c r="EB448" s="22"/>
      <c r="EC448" s="22"/>
      <c r="ED448" s="22"/>
      <c r="EE448" s="22"/>
      <c r="EF448" s="22"/>
      <c r="EG448" s="22"/>
      <c r="EH448" s="22"/>
      <c r="EI448" s="22"/>
      <c r="EJ448" s="22"/>
      <c r="EK448" s="22"/>
      <c r="EL448" s="22"/>
      <c r="EM448" s="22"/>
      <c r="EN448" s="22"/>
      <c r="EO448" s="22"/>
      <c r="EP448" s="22"/>
      <c r="EQ448" s="22"/>
      <c r="ER448" s="22"/>
      <c r="ES448" s="22"/>
      <c r="ET448" s="22"/>
      <c r="EU448" s="22"/>
      <c r="EV448" s="22"/>
      <c r="EW448" s="22"/>
      <c r="EX448" s="22"/>
      <c r="EY448" s="22"/>
      <c r="EZ448" s="22"/>
      <c r="FA448" s="22"/>
      <c r="FB448" s="22"/>
      <c r="FC448" s="22"/>
      <c r="FD448" s="22"/>
      <c r="FE448" s="22"/>
      <c r="FF448" s="22"/>
      <c r="FG448" s="22"/>
      <c r="FH448" s="22"/>
      <c r="FI448" s="22"/>
      <c r="FJ448" s="22"/>
      <c r="FK448" s="22"/>
      <c r="FL448" s="22"/>
      <c r="FM448" s="22"/>
      <c r="FN448" s="22"/>
      <c r="FO448" s="22"/>
      <c r="FP448" s="22"/>
      <c r="FQ448" s="22"/>
      <c r="FR448" s="22"/>
      <c r="FS448" s="22"/>
      <c r="FT448" s="22"/>
      <c r="FU448" s="22"/>
      <c r="FV448" s="22"/>
      <c r="FW448" s="22"/>
      <c r="FX448" s="22"/>
    </row>
    <row r="449" spans="61:180" x14ac:dyDescent="0.25">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c r="CV449" s="22"/>
      <c r="CW449" s="22"/>
      <c r="CX449" s="22"/>
      <c r="CY449" s="22"/>
      <c r="CZ449" s="22"/>
      <c r="DA449" s="22"/>
      <c r="DB449" s="22"/>
      <c r="DC449" s="22"/>
      <c r="DD449" s="22"/>
      <c r="DE449" s="22"/>
      <c r="DF449" s="22"/>
      <c r="DG449" s="22"/>
      <c r="DH449" s="22"/>
      <c r="DI449" s="22"/>
      <c r="DJ449" s="22"/>
      <c r="DK449" s="22"/>
      <c r="DL449" s="22"/>
      <c r="DM449" s="22"/>
      <c r="DN449" s="22"/>
      <c r="DO449" s="22"/>
      <c r="DP449" s="22"/>
      <c r="DQ449" s="22"/>
      <c r="DR449" s="22"/>
      <c r="DS449" s="22"/>
      <c r="DT449" s="22"/>
      <c r="DU449" s="22"/>
      <c r="DV449" s="22"/>
      <c r="DW449" s="22"/>
      <c r="DX449" s="22"/>
      <c r="DY449" s="22"/>
      <c r="DZ449" s="22"/>
      <c r="EA449" s="22"/>
      <c r="EB449" s="22"/>
      <c r="EC449" s="22"/>
      <c r="ED449" s="22"/>
      <c r="EE449" s="22"/>
      <c r="EF449" s="22"/>
      <c r="EG449" s="22"/>
      <c r="EH449" s="22"/>
      <c r="EI449" s="22"/>
      <c r="EJ449" s="22"/>
      <c r="EK449" s="22"/>
      <c r="EL449" s="22"/>
      <c r="EM449" s="22"/>
      <c r="EN449" s="22"/>
      <c r="EO449" s="22"/>
      <c r="EP449" s="22"/>
      <c r="EQ449" s="22"/>
      <c r="ER449" s="22"/>
      <c r="ES449" s="22"/>
      <c r="ET449" s="22"/>
      <c r="EU449" s="22"/>
      <c r="EV449" s="22"/>
      <c r="EW449" s="22"/>
      <c r="EX449" s="22"/>
      <c r="EY449" s="22"/>
      <c r="EZ449" s="22"/>
      <c r="FA449" s="22"/>
      <c r="FB449" s="22"/>
      <c r="FC449" s="22"/>
      <c r="FD449" s="22"/>
      <c r="FE449" s="22"/>
      <c r="FF449" s="22"/>
      <c r="FG449" s="22"/>
      <c r="FH449" s="22"/>
      <c r="FI449" s="22"/>
      <c r="FJ449" s="22"/>
      <c r="FK449" s="22"/>
      <c r="FL449" s="22"/>
      <c r="FM449" s="22"/>
      <c r="FN449" s="22"/>
      <c r="FO449" s="22"/>
      <c r="FP449" s="22"/>
      <c r="FQ449" s="22"/>
      <c r="FR449" s="22"/>
      <c r="FS449" s="22"/>
      <c r="FT449" s="22"/>
      <c r="FU449" s="22"/>
      <c r="FV449" s="22"/>
      <c r="FW449" s="22"/>
      <c r="FX449" s="22"/>
    </row>
    <row r="450" spans="61:180" x14ac:dyDescent="0.25">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c r="CV450" s="22"/>
      <c r="CW450" s="22"/>
      <c r="CX450" s="22"/>
      <c r="CY450" s="22"/>
      <c r="CZ450" s="22"/>
      <c r="DA450" s="22"/>
      <c r="DB450" s="22"/>
      <c r="DC450" s="22"/>
      <c r="DD450" s="22"/>
      <c r="DE450" s="22"/>
      <c r="DF450" s="22"/>
      <c r="DG450" s="22"/>
      <c r="DH450" s="22"/>
      <c r="DI450" s="22"/>
      <c r="DJ450" s="22"/>
      <c r="DK450" s="22"/>
      <c r="DL450" s="22"/>
      <c r="DM450" s="22"/>
      <c r="DN450" s="22"/>
      <c r="DO450" s="22"/>
      <c r="DP450" s="22"/>
      <c r="DQ450" s="22"/>
      <c r="DR450" s="22"/>
      <c r="DS450" s="22"/>
      <c r="DT450" s="22"/>
      <c r="DU450" s="22"/>
      <c r="DV450" s="22"/>
      <c r="DW450" s="22"/>
      <c r="DX450" s="22"/>
      <c r="DY450" s="22"/>
      <c r="DZ450" s="22"/>
      <c r="EA450" s="22"/>
      <c r="EB450" s="22"/>
      <c r="EC450" s="22"/>
      <c r="ED450" s="22"/>
      <c r="EE450" s="22"/>
      <c r="EF450" s="22"/>
      <c r="EG450" s="22"/>
      <c r="EH450" s="22"/>
      <c r="EI450" s="22"/>
      <c r="EJ450" s="22"/>
      <c r="EK450" s="22"/>
      <c r="EL450" s="22"/>
      <c r="EM450" s="22"/>
      <c r="EN450" s="22"/>
      <c r="EO450" s="22"/>
      <c r="EP450" s="22"/>
      <c r="EQ450" s="22"/>
      <c r="ER450" s="22"/>
      <c r="ES450" s="22"/>
      <c r="ET450" s="22"/>
      <c r="EU450" s="22"/>
      <c r="EV450" s="22"/>
      <c r="EW450" s="22"/>
      <c r="EX450" s="22"/>
      <c r="EY450" s="22"/>
      <c r="EZ450" s="22"/>
      <c r="FA450" s="22"/>
      <c r="FB450" s="22"/>
      <c r="FC450" s="22"/>
      <c r="FD450" s="22"/>
      <c r="FE450" s="22"/>
      <c r="FF450" s="22"/>
      <c r="FG450" s="22"/>
      <c r="FH450" s="22"/>
      <c r="FI450" s="22"/>
      <c r="FJ450" s="22"/>
      <c r="FK450" s="22"/>
      <c r="FL450" s="22"/>
      <c r="FM450" s="22"/>
      <c r="FN450" s="22"/>
      <c r="FO450" s="22"/>
      <c r="FP450" s="22"/>
      <c r="FQ450" s="22"/>
      <c r="FR450" s="22"/>
      <c r="FS450" s="22"/>
      <c r="FT450" s="22"/>
      <c r="FU450" s="22"/>
      <c r="FV450" s="22"/>
      <c r="FW450" s="22"/>
      <c r="FX450" s="22"/>
    </row>
    <row r="451" spans="61:180" x14ac:dyDescent="0.25">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c r="CV451" s="22"/>
      <c r="CW451" s="22"/>
      <c r="CX451" s="22"/>
      <c r="CY451" s="22"/>
      <c r="CZ451" s="22"/>
      <c r="DA451" s="22"/>
      <c r="DB451" s="22"/>
      <c r="DC451" s="22"/>
      <c r="DD451" s="22"/>
      <c r="DE451" s="22"/>
      <c r="DF451" s="22"/>
      <c r="DG451" s="22"/>
      <c r="DH451" s="22"/>
      <c r="DI451" s="22"/>
      <c r="DJ451" s="22"/>
      <c r="DK451" s="22"/>
      <c r="DL451" s="22"/>
      <c r="DM451" s="22"/>
      <c r="DN451" s="22"/>
      <c r="DO451" s="22"/>
      <c r="DP451" s="22"/>
      <c r="DQ451" s="22"/>
      <c r="DR451" s="22"/>
      <c r="DS451" s="22"/>
      <c r="DT451" s="22"/>
      <c r="DU451" s="22"/>
      <c r="DV451" s="22"/>
      <c r="DW451" s="22"/>
      <c r="DX451" s="22"/>
      <c r="DY451" s="22"/>
      <c r="DZ451" s="22"/>
      <c r="EA451" s="22"/>
      <c r="EB451" s="22"/>
      <c r="EC451" s="22"/>
      <c r="ED451" s="22"/>
      <c r="EE451" s="22"/>
      <c r="EF451" s="22"/>
      <c r="EG451" s="22"/>
      <c r="EH451" s="22"/>
      <c r="EI451" s="22"/>
      <c r="EJ451" s="22"/>
      <c r="EK451" s="22"/>
      <c r="EL451" s="22"/>
      <c r="EM451" s="22"/>
      <c r="EN451" s="22"/>
      <c r="EO451" s="22"/>
      <c r="EP451" s="22"/>
      <c r="EQ451" s="22"/>
      <c r="ER451" s="22"/>
      <c r="ES451" s="22"/>
      <c r="ET451" s="22"/>
      <c r="EU451" s="22"/>
      <c r="EV451" s="22"/>
      <c r="EW451" s="22"/>
      <c r="EX451" s="22"/>
      <c r="EY451" s="22"/>
      <c r="EZ451" s="22"/>
      <c r="FA451" s="22"/>
      <c r="FB451" s="22"/>
      <c r="FC451" s="22"/>
      <c r="FD451" s="22"/>
      <c r="FE451" s="22"/>
      <c r="FF451" s="22"/>
      <c r="FG451" s="22"/>
      <c r="FH451" s="22"/>
      <c r="FI451" s="22"/>
      <c r="FJ451" s="22"/>
      <c r="FK451" s="22"/>
      <c r="FL451" s="22"/>
      <c r="FM451" s="22"/>
      <c r="FN451" s="22"/>
      <c r="FO451" s="22"/>
      <c r="FP451" s="22"/>
      <c r="FQ451" s="22"/>
      <c r="FR451" s="22"/>
      <c r="FS451" s="22"/>
      <c r="FT451" s="22"/>
      <c r="FU451" s="22"/>
      <c r="FV451" s="22"/>
      <c r="FW451" s="22"/>
      <c r="FX451" s="22"/>
    </row>
    <row r="452" spans="61:180" x14ac:dyDescent="0.25">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c r="DK452" s="22"/>
      <c r="DL452" s="22"/>
      <c r="DM452" s="22"/>
      <c r="DN452" s="22"/>
      <c r="DO452" s="22"/>
      <c r="DP452" s="22"/>
      <c r="DQ452" s="22"/>
      <c r="DR452" s="22"/>
      <c r="DS452" s="22"/>
      <c r="DT452" s="22"/>
      <c r="DU452" s="22"/>
      <c r="DV452" s="22"/>
      <c r="DW452" s="22"/>
      <c r="DX452" s="22"/>
      <c r="DY452" s="22"/>
      <c r="DZ452" s="22"/>
      <c r="EA452" s="22"/>
      <c r="EB452" s="22"/>
      <c r="EC452" s="22"/>
      <c r="ED452" s="22"/>
      <c r="EE452" s="22"/>
      <c r="EF452" s="22"/>
      <c r="EG452" s="22"/>
      <c r="EH452" s="22"/>
      <c r="EI452" s="22"/>
      <c r="EJ452" s="22"/>
      <c r="EK452" s="22"/>
      <c r="EL452" s="22"/>
      <c r="EM452" s="22"/>
      <c r="EN452" s="22"/>
      <c r="EO452" s="22"/>
      <c r="EP452" s="22"/>
      <c r="EQ452" s="22"/>
      <c r="ER452" s="22"/>
      <c r="ES452" s="22"/>
      <c r="ET452" s="22"/>
      <c r="EU452" s="22"/>
      <c r="EV452" s="22"/>
      <c r="EW452" s="22"/>
      <c r="EX452" s="22"/>
      <c r="EY452" s="22"/>
      <c r="EZ452" s="22"/>
      <c r="FA452" s="22"/>
      <c r="FB452" s="22"/>
      <c r="FC452" s="22"/>
      <c r="FD452" s="22"/>
      <c r="FE452" s="22"/>
      <c r="FF452" s="22"/>
      <c r="FG452" s="22"/>
      <c r="FH452" s="22"/>
      <c r="FI452" s="22"/>
      <c r="FJ452" s="22"/>
      <c r="FK452" s="22"/>
      <c r="FL452" s="22"/>
      <c r="FM452" s="22"/>
      <c r="FN452" s="22"/>
      <c r="FO452" s="22"/>
      <c r="FP452" s="22"/>
      <c r="FQ452" s="22"/>
      <c r="FR452" s="22"/>
      <c r="FS452" s="22"/>
      <c r="FT452" s="22"/>
      <c r="FU452" s="22"/>
      <c r="FV452" s="22"/>
      <c r="FW452" s="22"/>
      <c r="FX452" s="22"/>
    </row>
    <row r="453" spans="61:180" x14ac:dyDescent="0.25">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c r="CV453" s="22"/>
      <c r="CW453" s="22"/>
      <c r="CX453" s="22"/>
      <c r="CY453" s="22"/>
      <c r="CZ453" s="22"/>
      <c r="DA453" s="22"/>
      <c r="DB453" s="22"/>
      <c r="DC453" s="22"/>
      <c r="DD453" s="22"/>
      <c r="DE453" s="22"/>
      <c r="DF453" s="22"/>
      <c r="DG453" s="22"/>
      <c r="DH453" s="22"/>
      <c r="DI453" s="22"/>
      <c r="DJ453" s="22"/>
      <c r="DK453" s="22"/>
      <c r="DL453" s="22"/>
      <c r="DM453" s="22"/>
      <c r="DN453" s="22"/>
      <c r="DO453" s="22"/>
      <c r="DP453" s="22"/>
      <c r="DQ453" s="22"/>
      <c r="DR453" s="22"/>
      <c r="DS453" s="22"/>
      <c r="DT453" s="22"/>
      <c r="DU453" s="22"/>
      <c r="DV453" s="22"/>
      <c r="DW453" s="22"/>
      <c r="DX453" s="22"/>
      <c r="DY453" s="22"/>
      <c r="DZ453" s="22"/>
      <c r="EA453" s="22"/>
      <c r="EB453" s="22"/>
      <c r="EC453" s="22"/>
      <c r="ED453" s="22"/>
      <c r="EE453" s="22"/>
      <c r="EF453" s="22"/>
      <c r="EG453" s="22"/>
      <c r="EH453" s="22"/>
      <c r="EI453" s="22"/>
      <c r="EJ453" s="22"/>
      <c r="EK453" s="22"/>
      <c r="EL453" s="22"/>
      <c r="EM453" s="22"/>
      <c r="EN453" s="22"/>
      <c r="EO453" s="22"/>
      <c r="EP453" s="22"/>
      <c r="EQ453" s="22"/>
      <c r="ER453" s="22"/>
      <c r="ES453" s="22"/>
      <c r="ET453" s="22"/>
      <c r="EU453" s="22"/>
      <c r="EV453" s="22"/>
      <c r="EW453" s="22"/>
      <c r="EX453" s="22"/>
      <c r="EY453" s="22"/>
      <c r="EZ453" s="22"/>
      <c r="FA453" s="22"/>
      <c r="FB453" s="22"/>
      <c r="FC453" s="22"/>
      <c r="FD453" s="22"/>
      <c r="FE453" s="22"/>
      <c r="FF453" s="22"/>
      <c r="FG453" s="22"/>
      <c r="FH453" s="22"/>
      <c r="FI453" s="22"/>
      <c r="FJ453" s="22"/>
      <c r="FK453" s="22"/>
      <c r="FL453" s="22"/>
      <c r="FM453" s="22"/>
      <c r="FN453" s="22"/>
      <c r="FO453" s="22"/>
      <c r="FP453" s="22"/>
      <c r="FQ453" s="22"/>
      <c r="FR453" s="22"/>
      <c r="FS453" s="22"/>
      <c r="FT453" s="22"/>
      <c r="FU453" s="22"/>
      <c r="FV453" s="22"/>
      <c r="FW453" s="22"/>
      <c r="FX453" s="22"/>
    </row>
    <row r="454" spans="61:180" x14ac:dyDescent="0.25">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c r="CV454" s="22"/>
      <c r="CW454" s="22"/>
      <c r="CX454" s="22"/>
      <c r="CY454" s="22"/>
      <c r="CZ454" s="22"/>
      <c r="DA454" s="22"/>
      <c r="DB454" s="22"/>
      <c r="DC454" s="22"/>
      <c r="DD454" s="22"/>
      <c r="DE454" s="22"/>
      <c r="DF454" s="22"/>
      <c r="DG454" s="22"/>
      <c r="DH454" s="22"/>
      <c r="DI454" s="22"/>
      <c r="DJ454" s="22"/>
      <c r="DK454" s="22"/>
      <c r="DL454" s="22"/>
      <c r="DM454" s="22"/>
      <c r="DN454" s="22"/>
      <c r="DO454" s="22"/>
      <c r="DP454" s="22"/>
      <c r="DQ454" s="22"/>
      <c r="DR454" s="22"/>
      <c r="DS454" s="22"/>
      <c r="DT454" s="22"/>
      <c r="DU454" s="22"/>
      <c r="DV454" s="22"/>
      <c r="DW454" s="22"/>
      <c r="DX454" s="22"/>
      <c r="DY454" s="22"/>
      <c r="DZ454" s="22"/>
      <c r="EA454" s="22"/>
      <c r="EB454" s="22"/>
      <c r="EC454" s="22"/>
      <c r="ED454" s="22"/>
      <c r="EE454" s="22"/>
      <c r="EF454" s="22"/>
      <c r="EG454" s="22"/>
      <c r="EH454" s="22"/>
      <c r="EI454" s="22"/>
      <c r="EJ454" s="22"/>
      <c r="EK454" s="22"/>
      <c r="EL454" s="22"/>
      <c r="EM454" s="22"/>
      <c r="EN454" s="22"/>
      <c r="EO454" s="22"/>
      <c r="EP454" s="22"/>
      <c r="EQ454" s="22"/>
      <c r="ER454" s="22"/>
      <c r="ES454" s="22"/>
      <c r="ET454" s="22"/>
      <c r="EU454" s="22"/>
      <c r="EV454" s="22"/>
      <c r="EW454" s="22"/>
      <c r="EX454" s="22"/>
      <c r="EY454" s="22"/>
      <c r="EZ454" s="22"/>
      <c r="FA454" s="22"/>
      <c r="FB454" s="22"/>
      <c r="FC454" s="22"/>
      <c r="FD454" s="22"/>
      <c r="FE454" s="22"/>
      <c r="FF454" s="22"/>
      <c r="FG454" s="22"/>
      <c r="FH454" s="22"/>
      <c r="FI454" s="22"/>
      <c r="FJ454" s="22"/>
      <c r="FK454" s="22"/>
      <c r="FL454" s="22"/>
      <c r="FM454" s="22"/>
      <c r="FN454" s="22"/>
      <c r="FO454" s="22"/>
      <c r="FP454" s="22"/>
      <c r="FQ454" s="22"/>
      <c r="FR454" s="22"/>
      <c r="FS454" s="22"/>
      <c r="FT454" s="22"/>
      <c r="FU454" s="22"/>
      <c r="FV454" s="22"/>
      <c r="FW454" s="22"/>
      <c r="FX454" s="22"/>
    </row>
    <row r="455" spans="61:180" x14ac:dyDescent="0.25">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c r="CV455" s="22"/>
      <c r="CW455" s="22"/>
      <c r="CX455" s="22"/>
      <c r="CY455" s="22"/>
      <c r="CZ455" s="22"/>
      <c r="DA455" s="22"/>
      <c r="DB455" s="22"/>
      <c r="DC455" s="22"/>
      <c r="DD455" s="22"/>
      <c r="DE455" s="22"/>
      <c r="DF455" s="22"/>
      <c r="DG455" s="22"/>
      <c r="DH455" s="22"/>
      <c r="DI455" s="22"/>
      <c r="DJ455" s="22"/>
      <c r="DK455" s="22"/>
      <c r="DL455" s="22"/>
      <c r="DM455" s="22"/>
      <c r="DN455" s="22"/>
      <c r="DO455" s="22"/>
      <c r="DP455" s="22"/>
      <c r="DQ455" s="22"/>
      <c r="DR455" s="22"/>
      <c r="DS455" s="22"/>
      <c r="DT455" s="22"/>
      <c r="DU455" s="22"/>
      <c r="DV455" s="22"/>
      <c r="DW455" s="22"/>
      <c r="DX455" s="22"/>
      <c r="DY455" s="22"/>
      <c r="DZ455" s="22"/>
      <c r="EA455" s="22"/>
      <c r="EB455" s="22"/>
      <c r="EC455" s="22"/>
      <c r="ED455" s="22"/>
      <c r="EE455" s="22"/>
      <c r="EF455" s="22"/>
      <c r="EG455" s="22"/>
      <c r="EH455" s="22"/>
      <c r="EI455" s="22"/>
      <c r="EJ455" s="22"/>
      <c r="EK455" s="22"/>
      <c r="EL455" s="22"/>
      <c r="EM455" s="22"/>
      <c r="EN455" s="22"/>
      <c r="EO455" s="22"/>
      <c r="EP455" s="22"/>
      <c r="EQ455" s="22"/>
      <c r="ER455" s="22"/>
      <c r="ES455" s="22"/>
      <c r="ET455" s="22"/>
      <c r="EU455" s="22"/>
      <c r="EV455" s="22"/>
      <c r="EW455" s="22"/>
      <c r="EX455" s="22"/>
      <c r="EY455" s="22"/>
      <c r="EZ455" s="22"/>
      <c r="FA455" s="22"/>
      <c r="FB455" s="22"/>
      <c r="FC455" s="22"/>
      <c r="FD455" s="22"/>
      <c r="FE455" s="22"/>
      <c r="FF455" s="22"/>
      <c r="FG455" s="22"/>
      <c r="FH455" s="22"/>
      <c r="FI455" s="22"/>
      <c r="FJ455" s="22"/>
      <c r="FK455" s="22"/>
      <c r="FL455" s="22"/>
      <c r="FM455" s="22"/>
      <c r="FN455" s="22"/>
      <c r="FO455" s="22"/>
      <c r="FP455" s="22"/>
      <c r="FQ455" s="22"/>
      <c r="FR455" s="22"/>
      <c r="FS455" s="22"/>
      <c r="FT455" s="22"/>
      <c r="FU455" s="22"/>
      <c r="FV455" s="22"/>
      <c r="FW455" s="22"/>
      <c r="FX455" s="22"/>
    </row>
    <row r="456" spans="61:180" x14ac:dyDescent="0.25">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c r="CV456" s="22"/>
      <c r="CW456" s="22"/>
      <c r="CX456" s="22"/>
      <c r="CY456" s="22"/>
      <c r="CZ456" s="22"/>
      <c r="DA456" s="22"/>
      <c r="DB456" s="22"/>
      <c r="DC456" s="22"/>
      <c r="DD456" s="22"/>
      <c r="DE456" s="22"/>
      <c r="DF456" s="22"/>
      <c r="DG456" s="22"/>
      <c r="DH456" s="22"/>
      <c r="DI456" s="22"/>
      <c r="DJ456" s="22"/>
      <c r="DK456" s="22"/>
      <c r="DL456" s="22"/>
      <c r="DM456" s="22"/>
      <c r="DN456" s="22"/>
      <c r="DO456" s="22"/>
      <c r="DP456" s="22"/>
      <c r="DQ456" s="22"/>
      <c r="DR456" s="22"/>
      <c r="DS456" s="22"/>
      <c r="DT456" s="22"/>
      <c r="DU456" s="22"/>
      <c r="DV456" s="22"/>
      <c r="DW456" s="22"/>
      <c r="DX456" s="22"/>
      <c r="DY456" s="22"/>
      <c r="DZ456" s="22"/>
      <c r="EA456" s="22"/>
      <c r="EB456" s="22"/>
      <c r="EC456" s="22"/>
      <c r="ED456" s="22"/>
      <c r="EE456" s="22"/>
      <c r="EF456" s="22"/>
      <c r="EG456" s="22"/>
      <c r="EH456" s="22"/>
      <c r="EI456" s="22"/>
      <c r="EJ456" s="22"/>
      <c r="EK456" s="22"/>
      <c r="EL456" s="22"/>
      <c r="EM456" s="22"/>
      <c r="EN456" s="22"/>
      <c r="EO456" s="22"/>
      <c r="EP456" s="22"/>
      <c r="EQ456" s="22"/>
      <c r="ER456" s="22"/>
      <c r="ES456" s="22"/>
      <c r="ET456" s="22"/>
      <c r="EU456" s="22"/>
      <c r="EV456" s="22"/>
      <c r="EW456" s="22"/>
      <c r="EX456" s="22"/>
      <c r="EY456" s="22"/>
      <c r="EZ456" s="22"/>
      <c r="FA456" s="22"/>
      <c r="FB456" s="22"/>
      <c r="FC456" s="22"/>
      <c r="FD456" s="22"/>
      <c r="FE456" s="22"/>
      <c r="FF456" s="22"/>
      <c r="FG456" s="22"/>
      <c r="FH456" s="22"/>
      <c r="FI456" s="22"/>
      <c r="FJ456" s="22"/>
      <c r="FK456" s="22"/>
      <c r="FL456" s="22"/>
      <c r="FM456" s="22"/>
      <c r="FN456" s="22"/>
      <c r="FO456" s="22"/>
      <c r="FP456" s="22"/>
      <c r="FQ456" s="22"/>
      <c r="FR456" s="22"/>
      <c r="FS456" s="22"/>
      <c r="FT456" s="22"/>
      <c r="FU456" s="22"/>
      <c r="FV456" s="22"/>
      <c r="FW456" s="22"/>
      <c r="FX456" s="22"/>
    </row>
    <row r="457" spans="61:180" x14ac:dyDescent="0.25">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row>
    <row r="458" spans="61:180" x14ac:dyDescent="0.25">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c r="CV458" s="22"/>
      <c r="CW458" s="22"/>
      <c r="CX458" s="22"/>
      <c r="CY458" s="22"/>
      <c r="CZ458" s="22"/>
      <c r="DA458" s="22"/>
      <c r="DB458" s="22"/>
      <c r="DC458" s="22"/>
      <c r="DD458" s="22"/>
      <c r="DE458" s="22"/>
      <c r="DF458" s="22"/>
      <c r="DG458" s="22"/>
      <c r="DH458" s="22"/>
      <c r="DI458" s="22"/>
      <c r="DJ458" s="22"/>
      <c r="DK458" s="22"/>
      <c r="DL458" s="22"/>
      <c r="DM458" s="22"/>
      <c r="DN458" s="22"/>
      <c r="DO458" s="22"/>
      <c r="DP458" s="22"/>
      <c r="DQ458" s="22"/>
      <c r="DR458" s="22"/>
      <c r="DS458" s="22"/>
      <c r="DT458" s="22"/>
      <c r="DU458" s="22"/>
      <c r="DV458" s="22"/>
      <c r="DW458" s="22"/>
      <c r="DX458" s="22"/>
      <c r="DY458" s="22"/>
      <c r="DZ458" s="22"/>
      <c r="EA458" s="22"/>
      <c r="EB458" s="22"/>
      <c r="EC458" s="22"/>
      <c r="ED458" s="22"/>
      <c r="EE458" s="22"/>
      <c r="EF458" s="22"/>
      <c r="EG458" s="22"/>
      <c r="EH458" s="22"/>
      <c r="EI458" s="22"/>
      <c r="EJ458" s="22"/>
      <c r="EK458" s="22"/>
      <c r="EL458" s="22"/>
      <c r="EM458" s="22"/>
      <c r="EN458" s="22"/>
      <c r="EO458" s="22"/>
      <c r="EP458" s="22"/>
      <c r="EQ458" s="22"/>
      <c r="ER458" s="22"/>
      <c r="ES458" s="22"/>
      <c r="ET458" s="22"/>
      <c r="EU458" s="22"/>
      <c r="EV458" s="22"/>
      <c r="EW458" s="22"/>
      <c r="EX458" s="22"/>
      <c r="EY458" s="22"/>
      <c r="EZ458" s="22"/>
      <c r="FA458" s="22"/>
      <c r="FB458" s="22"/>
      <c r="FC458" s="22"/>
      <c r="FD458" s="22"/>
      <c r="FE458" s="22"/>
      <c r="FF458" s="22"/>
      <c r="FG458" s="22"/>
      <c r="FH458" s="22"/>
      <c r="FI458" s="22"/>
      <c r="FJ458" s="22"/>
      <c r="FK458" s="22"/>
      <c r="FL458" s="22"/>
      <c r="FM458" s="22"/>
      <c r="FN458" s="22"/>
      <c r="FO458" s="22"/>
      <c r="FP458" s="22"/>
      <c r="FQ458" s="22"/>
      <c r="FR458" s="22"/>
      <c r="FS458" s="22"/>
      <c r="FT458" s="22"/>
      <c r="FU458" s="22"/>
      <c r="FV458" s="22"/>
      <c r="FW458" s="22"/>
      <c r="FX458" s="22"/>
    </row>
    <row r="459" spans="61:180" x14ac:dyDescent="0.25">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c r="CV459" s="22"/>
      <c r="CW459" s="22"/>
      <c r="CX459" s="22"/>
      <c r="CY459" s="22"/>
      <c r="CZ459" s="22"/>
      <c r="DA459" s="22"/>
      <c r="DB459" s="22"/>
      <c r="DC459" s="22"/>
      <c r="DD459" s="22"/>
      <c r="DE459" s="22"/>
      <c r="DF459" s="22"/>
      <c r="DG459" s="22"/>
      <c r="DH459" s="22"/>
      <c r="DI459" s="22"/>
      <c r="DJ459" s="22"/>
      <c r="DK459" s="22"/>
      <c r="DL459" s="22"/>
      <c r="DM459" s="22"/>
      <c r="DN459" s="22"/>
      <c r="DO459" s="22"/>
      <c r="DP459" s="22"/>
      <c r="DQ459" s="22"/>
      <c r="DR459" s="22"/>
      <c r="DS459" s="22"/>
      <c r="DT459" s="22"/>
      <c r="DU459" s="22"/>
      <c r="DV459" s="22"/>
      <c r="DW459" s="22"/>
      <c r="DX459" s="22"/>
      <c r="DY459" s="22"/>
      <c r="DZ459" s="22"/>
      <c r="EA459" s="22"/>
      <c r="EB459" s="22"/>
      <c r="EC459" s="22"/>
      <c r="ED459" s="22"/>
      <c r="EE459" s="22"/>
      <c r="EF459" s="22"/>
      <c r="EG459" s="22"/>
      <c r="EH459" s="22"/>
      <c r="EI459" s="22"/>
      <c r="EJ459" s="22"/>
      <c r="EK459" s="22"/>
      <c r="EL459" s="22"/>
      <c r="EM459" s="22"/>
      <c r="EN459" s="22"/>
      <c r="EO459" s="22"/>
      <c r="EP459" s="22"/>
      <c r="EQ459" s="22"/>
      <c r="ER459" s="22"/>
      <c r="ES459" s="22"/>
      <c r="ET459" s="22"/>
      <c r="EU459" s="22"/>
      <c r="EV459" s="22"/>
      <c r="EW459" s="22"/>
      <c r="EX459" s="22"/>
      <c r="EY459" s="22"/>
      <c r="EZ459" s="22"/>
      <c r="FA459" s="22"/>
      <c r="FB459" s="22"/>
      <c r="FC459" s="22"/>
      <c r="FD459" s="22"/>
      <c r="FE459" s="22"/>
      <c r="FF459" s="22"/>
      <c r="FG459" s="22"/>
      <c r="FH459" s="22"/>
      <c r="FI459" s="22"/>
      <c r="FJ459" s="22"/>
      <c r="FK459" s="22"/>
      <c r="FL459" s="22"/>
      <c r="FM459" s="22"/>
      <c r="FN459" s="22"/>
      <c r="FO459" s="22"/>
      <c r="FP459" s="22"/>
      <c r="FQ459" s="22"/>
      <c r="FR459" s="22"/>
      <c r="FS459" s="22"/>
      <c r="FT459" s="22"/>
      <c r="FU459" s="22"/>
      <c r="FV459" s="22"/>
      <c r="FW459" s="22"/>
      <c r="FX459" s="22"/>
    </row>
    <row r="460" spans="61:180" x14ac:dyDescent="0.25">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c r="CV460" s="22"/>
      <c r="CW460" s="22"/>
      <c r="CX460" s="22"/>
      <c r="CY460" s="22"/>
      <c r="CZ460" s="22"/>
      <c r="DA460" s="22"/>
      <c r="DB460" s="22"/>
      <c r="DC460" s="22"/>
      <c r="DD460" s="22"/>
      <c r="DE460" s="22"/>
      <c r="DF460" s="22"/>
      <c r="DG460" s="22"/>
      <c r="DH460" s="22"/>
      <c r="DI460" s="22"/>
      <c r="DJ460" s="22"/>
      <c r="DK460" s="22"/>
      <c r="DL460" s="22"/>
      <c r="DM460" s="22"/>
      <c r="DN460" s="22"/>
      <c r="DO460" s="22"/>
      <c r="DP460" s="22"/>
      <c r="DQ460" s="22"/>
      <c r="DR460" s="22"/>
      <c r="DS460" s="22"/>
      <c r="DT460" s="22"/>
      <c r="DU460" s="22"/>
      <c r="DV460" s="22"/>
      <c r="DW460" s="22"/>
      <c r="DX460" s="22"/>
      <c r="DY460" s="22"/>
      <c r="DZ460" s="22"/>
      <c r="EA460" s="22"/>
      <c r="EB460" s="22"/>
      <c r="EC460" s="22"/>
      <c r="ED460" s="22"/>
      <c r="EE460" s="22"/>
      <c r="EF460" s="22"/>
      <c r="EG460" s="22"/>
      <c r="EH460" s="22"/>
      <c r="EI460" s="22"/>
      <c r="EJ460" s="22"/>
      <c r="EK460" s="22"/>
      <c r="EL460" s="22"/>
      <c r="EM460" s="22"/>
      <c r="EN460" s="22"/>
      <c r="EO460" s="22"/>
      <c r="EP460" s="22"/>
      <c r="EQ460" s="22"/>
      <c r="ER460" s="22"/>
      <c r="ES460" s="22"/>
      <c r="ET460" s="22"/>
      <c r="EU460" s="22"/>
      <c r="EV460" s="22"/>
      <c r="EW460" s="22"/>
      <c r="EX460" s="22"/>
      <c r="EY460" s="22"/>
      <c r="EZ460" s="22"/>
      <c r="FA460" s="22"/>
      <c r="FB460" s="22"/>
      <c r="FC460" s="22"/>
      <c r="FD460" s="22"/>
      <c r="FE460" s="22"/>
      <c r="FF460" s="22"/>
      <c r="FG460" s="22"/>
      <c r="FH460" s="22"/>
      <c r="FI460" s="22"/>
      <c r="FJ460" s="22"/>
      <c r="FK460" s="22"/>
      <c r="FL460" s="22"/>
      <c r="FM460" s="22"/>
      <c r="FN460" s="22"/>
      <c r="FO460" s="22"/>
      <c r="FP460" s="22"/>
      <c r="FQ460" s="22"/>
      <c r="FR460" s="22"/>
      <c r="FS460" s="22"/>
      <c r="FT460" s="22"/>
      <c r="FU460" s="22"/>
      <c r="FV460" s="22"/>
      <c r="FW460" s="22"/>
      <c r="FX460" s="22"/>
    </row>
    <row r="461" spans="61:180" x14ac:dyDescent="0.25">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c r="CV461" s="22"/>
      <c r="CW461" s="22"/>
      <c r="CX461" s="22"/>
      <c r="CY461" s="22"/>
      <c r="CZ461" s="22"/>
      <c r="DA461" s="22"/>
      <c r="DB461" s="22"/>
      <c r="DC461" s="22"/>
      <c r="DD461" s="22"/>
      <c r="DE461" s="22"/>
      <c r="DF461" s="22"/>
      <c r="DG461" s="22"/>
      <c r="DH461" s="22"/>
      <c r="DI461" s="22"/>
      <c r="DJ461" s="22"/>
      <c r="DK461" s="22"/>
      <c r="DL461" s="22"/>
      <c r="DM461" s="22"/>
      <c r="DN461" s="22"/>
      <c r="DO461" s="22"/>
      <c r="DP461" s="22"/>
      <c r="DQ461" s="22"/>
      <c r="DR461" s="22"/>
      <c r="DS461" s="22"/>
      <c r="DT461" s="22"/>
      <c r="DU461" s="22"/>
      <c r="DV461" s="22"/>
      <c r="DW461" s="22"/>
      <c r="DX461" s="22"/>
      <c r="DY461" s="22"/>
      <c r="DZ461" s="22"/>
      <c r="EA461" s="22"/>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row>
    <row r="462" spans="61:180" x14ac:dyDescent="0.25">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2"/>
      <c r="FH462" s="22"/>
      <c r="FI462" s="22"/>
      <c r="FJ462" s="22"/>
      <c r="FK462" s="22"/>
      <c r="FL462" s="22"/>
      <c r="FM462" s="22"/>
      <c r="FN462" s="22"/>
      <c r="FO462" s="22"/>
      <c r="FP462" s="22"/>
      <c r="FQ462" s="22"/>
      <c r="FR462" s="22"/>
      <c r="FS462" s="22"/>
      <c r="FT462" s="22"/>
      <c r="FU462" s="22"/>
      <c r="FV462" s="22"/>
      <c r="FW462" s="22"/>
      <c r="FX462" s="22"/>
    </row>
    <row r="463" spans="61:180" x14ac:dyDescent="0.25">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c r="CV463" s="22"/>
      <c r="CW463" s="22"/>
      <c r="CX463" s="22"/>
      <c r="CY463" s="22"/>
      <c r="CZ463" s="22"/>
      <c r="DA463" s="22"/>
      <c r="DB463" s="22"/>
      <c r="DC463" s="22"/>
      <c r="DD463" s="22"/>
      <c r="DE463" s="22"/>
      <c r="DF463" s="22"/>
      <c r="DG463" s="22"/>
      <c r="DH463" s="22"/>
      <c r="DI463" s="22"/>
      <c r="DJ463" s="22"/>
      <c r="DK463" s="22"/>
      <c r="DL463" s="22"/>
      <c r="DM463" s="22"/>
      <c r="DN463" s="22"/>
      <c r="DO463" s="22"/>
      <c r="DP463" s="22"/>
      <c r="DQ463" s="22"/>
      <c r="DR463" s="22"/>
      <c r="DS463" s="22"/>
      <c r="DT463" s="22"/>
      <c r="DU463" s="22"/>
      <c r="DV463" s="22"/>
      <c r="DW463" s="22"/>
      <c r="DX463" s="22"/>
      <c r="DY463" s="22"/>
      <c r="DZ463" s="22"/>
      <c r="EA463" s="22"/>
      <c r="EB463" s="22"/>
      <c r="EC463" s="22"/>
      <c r="ED463" s="22"/>
      <c r="EE463" s="22"/>
      <c r="EF463" s="22"/>
      <c r="EG463" s="22"/>
      <c r="EH463" s="22"/>
      <c r="EI463" s="22"/>
      <c r="EJ463" s="22"/>
      <c r="EK463" s="22"/>
      <c r="EL463" s="22"/>
      <c r="EM463" s="22"/>
      <c r="EN463" s="22"/>
      <c r="EO463" s="22"/>
      <c r="EP463" s="22"/>
      <c r="EQ463" s="22"/>
      <c r="ER463" s="22"/>
      <c r="ES463" s="22"/>
      <c r="ET463" s="22"/>
      <c r="EU463" s="22"/>
      <c r="EV463" s="22"/>
      <c r="EW463" s="22"/>
      <c r="EX463" s="22"/>
      <c r="EY463" s="22"/>
      <c r="EZ463" s="22"/>
      <c r="FA463" s="22"/>
      <c r="FB463" s="22"/>
      <c r="FC463" s="22"/>
      <c r="FD463" s="22"/>
      <c r="FE463" s="22"/>
      <c r="FF463" s="22"/>
      <c r="FG463" s="22"/>
      <c r="FH463" s="22"/>
      <c r="FI463" s="22"/>
      <c r="FJ463" s="22"/>
      <c r="FK463" s="22"/>
      <c r="FL463" s="22"/>
      <c r="FM463" s="22"/>
      <c r="FN463" s="22"/>
      <c r="FO463" s="22"/>
      <c r="FP463" s="22"/>
      <c r="FQ463" s="22"/>
      <c r="FR463" s="22"/>
      <c r="FS463" s="22"/>
      <c r="FT463" s="22"/>
      <c r="FU463" s="22"/>
      <c r="FV463" s="22"/>
      <c r="FW463" s="22"/>
      <c r="FX463" s="22"/>
    </row>
    <row r="464" spans="61:180" x14ac:dyDescent="0.25">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c r="CV464" s="22"/>
      <c r="CW464" s="22"/>
      <c r="CX464" s="22"/>
      <c r="CY464" s="22"/>
      <c r="CZ464" s="22"/>
      <c r="DA464" s="22"/>
      <c r="DB464" s="22"/>
      <c r="DC464" s="22"/>
      <c r="DD464" s="22"/>
      <c r="DE464" s="22"/>
      <c r="DF464" s="22"/>
      <c r="DG464" s="22"/>
      <c r="DH464" s="22"/>
      <c r="DI464" s="22"/>
      <c r="DJ464" s="22"/>
      <c r="DK464" s="22"/>
      <c r="DL464" s="22"/>
      <c r="DM464" s="22"/>
      <c r="DN464" s="22"/>
      <c r="DO464" s="22"/>
      <c r="DP464" s="22"/>
      <c r="DQ464" s="22"/>
      <c r="DR464" s="22"/>
      <c r="DS464" s="22"/>
      <c r="DT464" s="22"/>
      <c r="DU464" s="22"/>
      <c r="DV464" s="22"/>
      <c r="DW464" s="22"/>
      <c r="DX464" s="22"/>
      <c r="DY464" s="22"/>
      <c r="DZ464" s="22"/>
      <c r="EA464" s="22"/>
      <c r="EB464" s="22"/>
      <c r="EC464" s="22"/>
      <c r="ED464" s="22"/>
      <c r="EE464" s="22"/>
      <c r="EF464" s="22"/>
      <c r="EG464" s="22"/>
      <c r="EH464" s="22"/>
      <c r="EI464" s="22"/>
      <c r="EJ464" s="22"/>
      <c r="EK464" s="22"/>
      <c r="EL464" s="22"/>
      <c r="EM464" s="22"/>
      <c r="EN464" s="22"/>
      <c r="EO464" s="22"/>
      <c r="EP464" s="22"/>
      <c r="EQ464" s="22"/>
      <c r="ER464" s="22"/>
      <c r="ES464" s="22"/>
      <c r="ET464" s="22"/>
      <c r="EU464" s="22"/>
      <c r="EV464" s="22"/>
      <c r="EW464" s="22"/>
      <c r="EX464" s="22"/>
      <c r="EY464" s="22"/>
      <c r="EZ464" s="22"/>
      <c r="FA464" s="22"/>
      <c r="FB464" s="22"/>
      <c r="FC464" s="22"/>
      <c r="FD464" s="22"/>
      <c r="FE464" s="22"/>
      <c r="FF464" s="22"/>
      <c r="FG464" s="22"/>
      <c r="FH464" s="22"/>
      <c r="FI464" s="22"/>
      <c r="FJ464" s="22"/>
      <c r="FK464" s="22"/>
      <c r="FL464" s="22"/>
      <c r="FM464" s="22"/>
      <c r="FN464" s="22"/>
      <c r="FO464" s="22"/>
      <c r="FP464" s="22"/>
      <c r="FQ464" s="22"/>
      <c r="FR464" s="22"/>
      <c r="FS464" s="22"/>
      <c r="FT464" s="22"/>
      <c r="FU464" s="22"/>
      <c r="FV464" s="22"/>
      <c r="FW464" s="22"/>
      <c r="FX464" s="22"/>
    </row>
    <row r="465" spans="61:180" x14ac:dyDescent="0.25">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c r="CV465" s="22"/>
      <c r="CW465" s="22"/>
      <c r="CX465" s="22"/>
      <c r="CY465" s="22"/>
      <c r="CZ465" s="22"/>
      <c r="DA465" s="22"/>
      <c r="DB465" s="22"/>
      <c r="DC465" s="22"/>
      <c r="DD465" s="22"/>
      <c r="DE465" s="22"/>
      <c r="DF465" s="22"/>
      <c r="DG465" s="22"/>
      <c r="DH465" s="22"/>
      <c r="DI465" s="22"/>
      <c r="DJ465" s="22"/>
      <c r="DK465" s="22"/>
      <c r="DL465" s="22"/>
      <c r="DM465" s="22"/>
      <c r="DN465" s="22"/>
      <c r="DO465" s="22"/>
      <c r="DP465" s="22"/>
      <c r="DQ465" s="22"/>
      <c r="DR465" s="22"/>
      <c r="DS465" s="22"/>
      <c r="DT465" s="22"/>
      <c r="DU465" s="22"/>
      <c r="DV465" s="22"/>
      <c r="DW465" s="22"/>
      <c r="DX465" s="22"/>
      <c r="DY465" s="22"/>
      <c r="DZ465" s="22"/>
      <c r="EA465" s="22"/>
      <c r="EB465" s="22"/>
      <c r="EC465" s="22"/>
      <c r="ED465" s="22"/>
      <c r="EE465" s="22"/>
      <c r="EF465" s="22"/>
      <c r="EG465" s="22"/>
      <c r="EH465" s="22"/>
      <c r="EI465" s="22"/>
      <c r="EJ465" s="22"/>
      <c r="EK465" s="22"/>
      <c r="EL465" s="22"/>
      <c r="EM465" s="22"/>
      <c r="EN465" s="22"/>
      <c r="EO465" s="22"/>
      <c r="EP465" s="22"/>
      <c r="EQ465" s="22"/>
      <c r="ER465" s="22"/>
      <c r="ES465" s="22"/>
      <c r="ET465" s="22"/>
      <c r="EU465" s="22"/>
      <c r="EV465" s="22"/>
      <c r="EW465" s="22"/>
      <c r="EX465" s="22"/>
      <c r="EY465" s="22"/>
      <c r="EZ465" s="22"/>
      <c r="FA465" s="22"/>
      <c r="FB465" s="22"/>
      <c r="FC465" s="22"/>
      <c r="FD465" s="22"/>
      <c r="FE465" s="22"/>
      <c r="FF465" s="22"/>
      <c r="FG465" s="22"/>
      <c r="FH465" s="22"/>
      <c r="FI465" s="22"/>
      <c r="FJ465" s="22"/>
      <c r="FK465" s="22"/>
      <c r="FL465" s="22"/>
      <c r="FM465" s="22"/>
      <c r="FN465" s="22"/>
      <c r="FO465" s="22"/>
      <c r="FP465" s="22"/>
      <c r="FQ465" s="22"/>
      <c r="FR465" s="22"/>
      <c r="FS465" s="22"/>
      <c r="FT465" s="22"/>
      <c r="FU465" s="22"/>
      <c r="FV465" s="22"/>
      <c r="FW465" s="22"/>
      <c r="FX465" s="22"/>
    </row>
    <row r="466" spans="61:180" x14ac:dyDescent="0.25">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2"/>
      <c r="DT466" s="22"/>
      <c r="DU466" s="22"/>
      <c r="DV466" s="22"/>
      <c r="DW466" s="22"/>
      <c r="DX466" s="22"/>
      <c r="DY466" s="22"/>
      <c r="DZ466" s="22"/>
      <c r="EA466" s="22"/>
      <c r="EB466" s="22"/>
      <c r="EC466" s="22"/>
      <c r="ED466" s="22"/>
      <c r="EE466" s="22"/>
      <c r="EF466" s="22"/>
      <c r="EG466" s="22"/>
      <c r="EH466" s="22"/>
      <c r="EI466" s="22"/>
      <c r="EJ466" s="22"/>
      <c r="EK466" s="22"/>
      <c r="EL466" s="22"/>
      <c r="EM466" s="22"/>
      <c r="EN466" s="22"/>
      <c r="EO466" s="22"/>
      <c r="EP466" s="22"/>
      <c r="EQ466" s="22"/>
      <c r="ER466" s="22"/>
      <c r="ES466" s="22"/>
      <c r="ET466" s="22"/>
      <c r="EU466" s="22"/>
      <c r="EV466" s="22"/>
      <c r="EW466" s="22"/>
      <c r="EX466" s="22"/>
      <c r="EY466" s="22"/>
      <c r="EZ466" s="22"/>
      <c r="FA466" s="22"/>
      <c r="FB466" s="22"/>
      <c r="FC466" s="22"/>
      <c r="FD466" s="22"/>
      <c r="FE466" s="22"/>
      <c r="FF466" s="22"/>
      <c r="FG466" s="22"/>
      <c r="FH466" s="22"/>
      <c r="FI466" s="22"/>
      <c r="FJ466" s="22"/>
      <c r="FK466" s="22"/>
      <c r="FL466" s="22"/>
      <c r="FM466" s="22"/>
      <c r="FN466" s="22"/>
      <c r="FO466" s="22"/>
      <c r="FP466" s="22"/>
      <c r="FQ466" s="22"/>
      <c r="FR466" s="22"/>
      <c r="FS466" s="22"/>
      <c r="FT466" s="22"/>
      <c r="FU466" s="22"/>
      <c r="FV466" s="22"/>
      <c r="FW466" s="22"/>
      <c r="FX466" s="22"/>
    </row>
    <row r="467" spans="61:180" x14ac:dyDescent="0.25">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c r="CV467" s="22"/>
      <c r="CW467" s="22"/>
      <c r="CX467" s="22"/>
      <c r="CY467" s="22"/>
      <c r="CZ467" s="22"/>
      <c r="DA467" s="22"/>
      <c r="DB467" s="22"/>
      <c r="DC467" s="22"/>
      <c r="DD467" s="22"/>
      <c r="DE467" s="22"/>
      <c r="DF467" s="22"/>
      <c r="DG467" s="22"/>
      <c r="DH467" s="22"/>
      <c r="DI467" s="22"/>
      <c r="DJ467" s="22"/>
      <c r="DK467" s="22"/>
      <c r="DL467" s="22"/>
      <c r="DM467" s="22"/>
      <c r="DN467" s="22"/>
      <c r="DO467" s="22"/>
      <c r="DP467" s="22"/>
      <c r="DQ467" s="22"/>
      <c r="DR467" s="22"/>
      <c r="DS467" s="22"/>
      <c r="DT467" s="22"/>
      <c r="DU467" s="22"/>
      <c r="DV467" s="22"/>
      <c r="DW467" s="22"/>
      <c r="DX467" s="22"/>
      <c r="DY467" s="22"/>
      <c r="DZ467" s="22"/>
      <c r="EA467" s="22"/>
      <c r="EB467" s="22"/>
      <c r="EC467" s="22"/>
      <c r="ED467" s="22"/>
      <c r="EE467" s="22"/>
      <c r="EF467" s="22"/>
      <c r="EG467" s="22"/>
      <c r="EH467" s="22"/>
      <c r="EI467" s="22"/>
      <c r="EJ467" s="22"/>
      <c r="EK467" s="22"/>
      <c r="EL467" s="22"/>
      <c r="EM467" s="22"/>
      <c r="EN467" s="22"/>
      <c r="EO467" s="22"/>
      <c r="EP467" s="22"/>
      <c r="EQ467" s="22"/>
      <c r="ER467" s="22"/>
      <c r="ES467" s="22"/>
      <c r="ET467" s="22"/>
      <c r="EU467" s="22"/>
      <c r="EV467" s="22"/>
      <c r="EW467" s="22"/>
      <c r="EX467" s="22"/>
      <c r="EY467" s="22"/>
      <c r="EZ467" s="22"/>
      <c r="FA467" s="22"/>
      <c r="FB467" s="22"/>
      <c r="FC467" s="22"/>
      <c r="FD467" s="22"/>
      <c r="FE467" s="22"/>
      <c r="FF467" s="22"/>
      <c r="FG467" s="22"/>
      <c r="FH467" s="22"/>
      <c r="FI467" s="22"/>
      <c r="FJ467" s="22"/>
      <c r="FK467" s="22"/>
      <c r="FL467" s="22"/>
      <c r="FM467" s="22"/>
      <c r="FN467" s="22"/>
      <c r="FO467" s="22"/>
      <c r="FP467" s="22"/>
      <c r="FQ467" s="22"/>
      <c r="FR467" s="22"/>
      <c r="FS467" s="22"/>
      <c r="FT467" s="22"/>
      <c r="FU467" s="22"/>
      <c r="FV467" s="22"/>
      <c r="FW467" s="22"/>
      <c r="FX467" s="22"/>
    </row>
    <row r="468" spans="61:180" x14ac:dyDescent="0.25">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c r="CV468" s="22"/>
      <c r="CW468" s="22"/>
      <c r="CX468" s="22"/>
      <c r="CY468" s="22"/>
      <c r="CZ468" s="22"/>
      <c r="DA468" s="22"/>
      <c r="DB468" s="22"/>
      <c r="DC468" s="22"/>
      <c r="DD468" s="22"/>
      <c r="DE468" s="22"/>
      <c r="DF468" s="22"/>
      <c r="DG468" s="22"/>
      <c r="DH468" s="22"/>
      <c r="DI468" s="22"/>
      <c r="DJ468" s="22"/>
      <c r="DK468" s="22"/>
      <c r="DL468" s="22"/>
      <c r="DM468" s="22"/>
      <c r="DN468" s="22"/>
      <c r="DO468" s="22"/>
      <c r="DP468" s="22"/>
      <c r="DQ468" s="22"/>
      <c r="DR468" s="22"/>
      <c r="DS468" s="22"/>
      <c r="DT468" s="22"/>
      <c r="DU468" s="22"/>
      <c r="DV468" s="22"/>
      <c r="DW468" s="22"/>
      <c r="DX468" s="22"/>
      <c r="DY468" s="22"/>
      <c r="DZ468" s="22"/>
      <c r="EA468" s="22"/>
      <c r="EB468" s="22"/>
      <c r="EC468" s="22"/>
      <c r="ED468" s="22"/>
      <c r="EE468" s="22"/>
      <c r="EF468" s="22"/>
      <c r="EG468" s="22"/>
      <c r="EH468" s="22"/>
      <c r="EI468" s="22"/>
      <c r="EJ468" s="22"/>
      <c r="EK468" s="22"/>
      <c r="EL468" s="22"/>
      <c r="EM468" s="22"/>
      <c r="EN468" s="22"/>
      <c r="EO468" s="22"/>
      <c r="EP468" s="22"/>
      <c r="EQ468" s="22"/>
      <c r="ER468" s="22"/>
      <c r="ES468" s="22"/>
      <c r="ET468" s="22"/>
      <c r="EU468" s="22"/>
      <c r="EV468" s="22"/>
      <c r="EW468" s="22"/>
      <c r="EX468" s="22"/>
      <c r="EY468" s="22"/>
      <c r="EZ468" s="22"/>
      <c r="FA468" s="22"/>
      <c r="FB468" s="22"/>
      <c r="FC468" s="22"/>
      <c r="FD468" s="22"/>
      <c r="FE468" s="22"/>
      <c r="FF468" s="22"/>
      <c r="FG468" s="22"/>
      <c r="FH468" s="22"/>
      <c r="FI468" s="22"/>
      <c r="FJ468" s="22"/>
      <c r="FK468" s="22"/>
      <c r="FL468" s="22"/>
      <c r="FM468" s="22"/>
      <c r="FN468" s="22"/>
      <c r="FO468" s="22"/>
      <c r="FP468" s="22"/>
      <c r="FQ468" s="22"/>
      <c r="FR468" s="22"/>
      <c r="FS468" s="22"/>
      <c r="FT468" s="22"/>
      <c r="FU468" s="22"/>
      <c r="FV468" s="22"/>
      <c r="FW468" s="22"/>
      <c r="FX468" s="22"/>
    </row>
    <row r="469" spans="61:180" x14ac:dyDescent="0.25">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c r="CV469" s="22"/>
      <c r="CW469" s="22"/>
      <c r="CX469" s="22"/>
      <c r="CY469" s="22"/>
      <c r="CZ469" s="22"/>
      <c r="DA469" s="22"/>
      <c r="DB469" s="22"/>
      <c r="DC469" s="22"/>
      <c r="DD469" s="22"/>
      <c r="DE469" s="22"/>
      <c r="DF469" s="22"/>
      <c r="DG469" s="22"/>
      <c r="DH469" s="22"/>
      <c r="DI469" s="22"/>
      <c r="DJ469" s="22"/>
      <c r="DK469" s="22"/>
      <c r="DL469" s="22"/>
      <c r="DM469" s="22"/>
      <c r="DN469" s="22"/>
      <c r="DO469" s="22"/>
      <c r="DP469" s="22"/>
      <c r="DQ469" s="22"/>
      <c r="DR469" s="22"/>
      <c r="DS469" s="22"/>
      <c r="DT469" s="22"/>
      <c r="DU469" s="22"/>
      <c r="DV469" s="22"/>
      <c r="DW469" s="22"/>
      <c r="DX469" s="22"/>
      <c r="DY469" s="22"/>
      <c r="DZ469" s="22"/>
      <c r="EA469" s="22"/>
      <c r="EB469" s="22"/>
      <c r="EC469" s="22"/>
      <c r="ED469" s="22"/>
      <c r="EE469" s="22"/>
      <c r="EF469" s="22"/>
      <c r="EG469" s="22"/>
      <c r="EH469" s="22"/>
      <c r="EI469" s="22"/>
      <c r="EJ469" s="22"/>
      <c r="EK469" s="22"/>
      <c r="EL469" s="22"/>
      <c r="EM469" s="22"/>
      <c r="EN469" s="22"/>
      <c r="EO469" s="22"/>
      <c r="EP469" s="22"/>
      <c r="EQ469" s="22"/>
      <c r="ER469" s="22"/>
      <c r="ES469" s="22"/>
      <c r="ET469" s="22"/>
      <c r="EU469" s="22"/>
      <c r="EV469" s="22"/>
      <c r="EW469" s="22"/>
      <c r="EX469" s="22"/>
      <c r="EY469" s="22"/>
      <c r="EZ469" s="22"/>
      <c r="FA469" s="22"/>
      <c r="FB469" s="22"/>
      <c r="FC469" s="22"/>
      <c r="FD469" s="22"/>
      <c r="FE469" s="22"/>
      <c r="FF469" s="22"/>
      <c r="FG469" s="22"/>
      <c r="FH469" s="22"/>
      <c r="FI469" s="22"/>
      <c r="FJ469" s="22"/>
      <c r="FK469" s="22"/>
      <c r="FL469" s="22"/>
      <c r="FM469" s="22"/>
      <c r="FN469" s="22"/>
      <c r="FO469" s="22"/>
      <c r="FP469" s="22"/>
      <c r="FQ469" s="22"/>
      <c r="FR469" s="22"/>
      <c r="FS469" s="22"/>
      <c r="FT469" s="22"/>
      <c r="FU469" s="22"/>
      <c r="FV469" s="22"/>
      <c r="FW469" s="22"/>
      <c r="FX469" s="22"/>
    </row>
    <row r="470" spans="61:180" x14ac:dyDescent="0.25">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2"/>
      <c r="FH470" s="22"/>
      <c r="FI470" s="22"/>
      <c r="FJ470" s="22"/>
      <c r="FK470" s="22"/>
      <c r="FL470" s="22"/>
      <c r="FM470" s="22"/>
      <c r="FN470" s="22"/>
      <c r="FO470" s="22"/>
      <c r="FP470" s="22"/>
      <c r="FQ470" s="22"/>
      <c r="FR470" s="22"/>
      <c r="FS470" s="22"/>
      <c r="FT470" s="22"/>
      <c r="FU470" s="22"/>
      <c r="FV470" s="22"/>
      <c r="FW470" s="22"/>
      <c r="FX470" s="22"/>
    </row>
    <row r="471" spans="61:180" x14ac:dyDescent="0.25">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c r="CV471" s="22"/>
      <c r="CW471" s="22"/>
      <c r="CX471" s="22"/>
      <c r="CY471" s="22"/>
      <c r="CZ471" s="22"/>
      <c r="DA471" s="22"/>
      <c r="DB471" s="22"/>
      <c r="DC471" s="22"/>
      <c r="DD471" s="22"/>
      <c r="DE471" s="22"/>
      <c r="DF471" s="22"/>
      <c r="DG471" s="22"/>
      <c r="DH471" s="22"/>
      <c r="DI471" s="22"/>
      <c r="DJ471" s="22"/>
      <c r="DK471" s="22"/>
      <c r="DL471" s="22"/>
      <c r="DM471" s="22"/>
      <c r="DN471" s="22"/>
      <c r="DO471" s="22"/>
      <c r="DP471" s="22"/>
      <c r="DQ471" s="22"/>
      <c r="DR471" s="22"/>
      <c r="DS471" s="22"/>
      <c r="DT471" s="22"/>
      <c r="DU471" s="22"/>
      <c r="DV471" s="22"/>
      <c r="DW471" s="22"/>
      <c r="DX471" s="22"/>
      <c r="DY471" s="22"/>
      <c r="DZ471" s="22"/>
      <c r="EA471" s="22"/>
      <c r="EB471" s="22"/>
      <c r="EC471" s="22"/>
      <c r="ED471" s="22"/>
      <c r="EE471" s="22"/>
      <c r="EF471" s="22"/>
      <c r="EG471" s="22"/>
      <c r="EH471" s="22"/>
      <c r="EI471" s="22"/>
      <c r="EJ471" s="22"/>
      <c r="EK471" s="22"/>
      <c r="EL471" s="22"/>
      <c r="EM471" s="22"/>
      <c r="EN471" s="22"/>
      <c r="EO471" s="22"/>
      <c r="EP471" s="22"/>
      <c r="EQ471" s="22"/>
      <c r="ER471" s="22"/>
      <c r="ES471" s="22"/>
      <c r="ET471" s="22"/>
      <c r="EU471" s="22"/>
      <c r="EV471" s="22"/>
      <c r="EW471" s="22"/>
      <c r="EX471" s="22"/>
      <c r="EY471" s="22"/>
      <c r="EZ471" s="22"/>
      <c r="FA471" s="22"/>
      <c r="FB471" s="22"/>
      <c r="FC471" s="22"/>
      <c r="FD471" s="22"/>
      <c r="FE471" s="22"/>
      <c r="FF471" s="22"/>
      <c r="FG471" s="22"/>
      <c r="FH471" s="22"/>
      <c r="FI471" s="22"/>
      <c r="FJ471" s="22"/>
      <c r="FK471" s="22"/>
      <c r="FL471" s="22"/>
      <c r="FM471" s="22"/>
      <c r="FN471" s="22"/>
      <c r="FO471" s="22"/>
      <c r="FP471" s="22"/>
      <c r="FQ471" s="22"/>
      <c r="FR471" s="22"/>
      <c r="FS471" s="22"/>
      <c r="FT471" s="22"/>
      <c r="FU471" s="22"/>
      <c r="FV471" s="22"/>
      <c r="FW471" s="22"/>
      <c r="FX471" s="22"/>
    </row>
    <row r="472" spans="61:180" x14ac:dyDescent="0.25">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c r="CV472" s="22"/>
      <c r="CW472" s="22"/>
      <c r="CX472" s="22"/>
      <c r="CY472" s="22"/>
      <c r="CZ472" s="22"/>
      <c r="DA472" s="22"/>
      <c r="DB472" s="22"/>
      <c r="DC472" s="22"/>
      <c r="DD472" s="22"/>
      <c r="DE472" s="22"/>
      <c r="DF472" s="22"/>
      <c r="DG472" s="22"/>
      <c r="DH472" s="22"/>
      <c r="DI472" s="22"/>
      <c r="DJ472" s="22"/>
      <c r="DK472" s="22"/>
      <c r="DL472" s="22"/>
      <c r="DM472" s="22"/>
      <c r="DN472" s="22"/>
      <c r="DO472" s="22"/>
      <c r="DP472" s="22"/>
      <c r="DQ472" s="22"/>
      <c r="DR472" s="22"/>
      <c r="DS472" s="22"/>
      <c r="DT472" s="22"/>
      <c r="DU472" s="22"/>
      <c r="DV472" s="22"/>
      <c r="DW472" s="22"/>
      <c r="DX472" s="22"/>
      <c r="DY472" s="22"/>
      <c r="DZ472" s="22"/>
      <c r="EA472" s="22"/>
      <c r="EB472" s="22"/>
      <c r="EC472" s="22"/>
      <c r="ED472" s="22"/>
      <c r="EE472" s="22"/>
      <c r="EF472" s="22"/>
      <c r="EG472" s="22"/>
      <c r="EH472" s="22"/>
      <c r="EI472" s="22"/>
      <c r="EJ472" s="22"/>
      <c r="EK472" s="22"/>
      <c r="EL472" s="22"/>
      <c r="EM472" s="22"/>
      <c r="EN472" s="22"/>
      <c r="EO472" s="22"/>
      <c r="EP472" s="22"/>
      <c r="EQ472" s="22"/>
      <c r="ER472" s="22"/>
      <c r="ES472" s="22"/>
      <c r="ET472" s="22"/>
      <c r="EU472" s="22"/>
      <c r="EV472" s="22"/>
      <c r="EW472" s="22"/>
      <c r="EX472" s="22"/>
      <c r="EY472" s="22"/>
      <c r="EZ472" s="22"/>
      <c r="FA472" s="22"/>
      <c r="FB472" s="22"/>
      <c r="FC472" s="22"/>
      <c r="FD472" s="22"/>
      <c r="FE472" s="22"/>
      <c r="FF472" s="22"/>
      <c r="FG472" s="22"/>
      <c r="FH472" s="22"/>
      <c r="FI472" s="22"/>
      <c r="FJ472" s="22"/>
      <c r="FK472" s="22"/>
      <c r="FL472" s="22"/>
      <c r="FM472" s="22"/>
      <c r="FN472" s="22"/>
      <c r="FO472" s="22"/>
      <c r="FP472" s="22"/>
      <c r="FQ472" s="22"/>
      <c r="FR472" s="22"/>
      <c r="FS472" s="22"/>
      <c r="FT472" s="22"/>
      <c r="FU472" s="22"/>
      <c r="FV472" s="22"/>
      <c r="FW472" s="22"/>
      <c r="FX472" s="22"/>
    </row>
    <row r="473" spans="61:180" x14ac:dyDescent="0.25">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c r="CV473" s="22"/>
      <c r="CW473" s="22"/>
      <c r="CX473" s="22"/>
      <c r="CY473" s="22"/>
      <c r="CZ473" s="22"/>
      <c r="DA473" s="22"/>
      <c r="DB473" s="22"/>
      <c r="DC473" s="22"/>
      <c r="DD473" s="22"/>
      <c r="DE473" s="22"/>
      <c r="DF473" s="22"/>
      <c r="DG473" s="22"/>
      <c r="DH473" s="22"/>
      <c r="DI473" s="22"/>
      <c r="DJ473" s="22"/>
      <c r="DK473" s="22"/>
      <c r="DL473" s="22"/>
      <c r="DM473" s="22"/>
      <c r="DN473" s="22"/>
      <c r="DO473" s="22"/>
      <c r="DP473" s="22"/>
      <c r="DQ473" s="22"/>
      <c r="DR473" s="22"/>
      <c r="DS473" s="22"/>
      <c r="DT473" s="22"/>
      <c r="DU473" s="22"/>
      <c r="DV473" s="22"/>
      <c r="DW473" s="22"/>
      <c r="DX473" s="22"/>
      <c r="DY473" s="22"/>
      <c r="DZ473" s="22"/>
      <c r="EA473" s="22"/>
      <c r="EB473" s="22"/>
      <c r="EC473" s="22"/>
      <c r="ED473" s="22"/>
      <c r="EE473" s="22"/>
      <c r="EF473" s="22"/>
      <c r="EG473" s="22"/>
      <c r="EH473" s="22"/>
      <c r="EI473" s="22"/>
      <c r="EJ473" s="22"/>
      <c r="EK473" s="22"/>
      <c r="EL473" s="22"/>
      <c r="EM473" s="22"/>
      <c r="EN473" s="22"/>
      <c r="EO473" s="22"/>
      <c r="EP473" s="22"/>
      <c r="EQ473" s="22"/>
      <c r="ER473" s="22"/>
      <c r="ES473" s="22"/>
      <c r="ET473" s="22"/>
      <c r="EU473" s="22"/>
      <c r="EV473" s="22"/>
      <c r="EW473" s="22"/>
      <c r="EX473" s="22"/>
      <c r="EY473" s="22"/>
      <c r="EZ473" s="22"/>
      <c r="FA473" s="22"/>
      <c r="FB473" s="22"/>
      <c r="FC473" s="22"/>
      <c r="FD473" s="22"/>
      <c r="FE473" s="22"/>
      <c r="FF473" s="22"/>
      <c r="FG473" s="22"/>
      <c r="FH473" s="22"/>
      <c r="FI473" s="22"/>
      <c r="FJ473" s="22"/>
      <c r="FK473" s="22"/>
      <c r="FL473" s="22"/>
      <c r="FM473" s="22"/>
      <c r="FN473" s="22"/>
      <c r="FO473" s="22"/>
      <c r="FP473" s="22"/>
      <c r="FQ473" s="22"/>
      <c r="FR473" s="22"/>
      <c r="FS473" s="22"/>
      <c r="FT473" s="22"/>
      <c r="FU473" s="22"/>
      <c r="FV473" s="22"/>
      <c r="FW473" s="22"/>
      <c r="FX473" s="22"/>
    </row>
    <row r="474" spans="61:180" x14ac:dyDescent="0.25">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c r="CV474" s="22"/>
      <c r="CW474" s="22"/>
      <c r="CX474" s="22"/>
      <c r="CY474" s="22"/>
      <c r="CZ474" s="22"/>
      <c r="DA474" s="22"/>
      <c r="DB474" s="22"/>
      <c r="DC474" s="22"/>
      <c r="DD474" s="22"/>
      <c r="DE474" s="22"/>
      <c r="DF474" s="22"/>
      <c r="DG474" s="22"/>
      <c r="DH474" s="22"/>
      <c r="DI474" s="22"/>
      <c r="DJ474" s="22"/>
      <c r="DK474" s="22"/>
      <c r="DL474" s="22"/>
      <c r="DM474" s="22"/>
      <c r="DN474" s="22"/>
      <c r="DO474" s="22"/>
      <c r="DP474" s="22"/>
      <c r="DQ474" s="22"/>
      <c r="DR474" s="22"/>
      <c r="DS474" s="22"/>
      <c r="DT474" s="22"/>
      <c r="DU474" s="22"/>
      <c r="DV474" s="22"/>
      <c r="DW474" s="22"/>
      <c r="DX474" s="22"/>
      <c r="DY474" s="22"/>
      <c r="DZ474" s="22"/>
      <c r="EA474" s="22"/>
      <c r="EB474" s="22"/>
      <c r="EC474" s="22"/>
      <c r="ED474" s="22"/>
      <c r="EE474" s="22"/>
      <c r="EF474" s="22"/>
      <c r="EG474" s="22"/>
      <c r="EH474" s="22"/>
      <c r="EI474" s="22"/>
      <c r="EJ474" s="22"/>
      <c r="EK474" s="22"/>
      <c r="EL474" s="22"/>
      <c r="EM474" s="22"/>
      <c r="EN474" s="22"/>
      <c r="EO474" s="22"/>
      <c r="EP474" s="22"/>
      <c r="EQ474" s="22"/>
      <c r="ER474" s="22"/>
      <c r="ES474" s="22"/>
      <c r="ET474" s="22"/>
      <c r="EU474" s="22"/>
      <c r="EV474" s="22"/>
      <c r="EW474" s="22"/>
      <c r="EX474" s="22"/>
      <c r="EY474" s="22"/>
      <c r="EZ474" s="22"/>
      <c r="FA474" s="22"/>
      <c r="FB474" s="22"/>
      <c r="FC474" s="22"/>
      <c r="FD474" s="22"/>
      <c r="FE474" s="22"/>
      <c r="FF474" s="22"/>
      <c r="FG474" s="22"/>
      <c r="FH474" s="22"/>
      <c r="FI474" s="22"/>
      <c r="FJ474" s="22"/>
      <c r="FK474" s="22"/>
      <c r="FL474" s="22"/>
      <c r="FM474" s="22"/>
      <c r="FN474" s="22"/>
      <c r="FO474" s="22"/>
      <c r="FP474" s="22"/>
      <c r="FQ474" s="22"/>
      <c r="FR474" s="22"/>
      <c r="FS474" s="22"/>
      <c r="FT474" s="22"/>
      <c r="FU474" s="22"/>
      <c r="FV474" s="22"/>
      <c r="FW474" s="22"/>
      <c r="FX474" s="22"/>
    </row>
    <row r="475" spans="61:180" x14ac:dyDescent="0.25">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c r="CV475" s="22"/>
      <c r="CW475" s="22"/>
      <c r="CX475" s="22"/>
      <c r="CY475" s="22"/>
      <c r="CZ475" s="22"/>
      <c r="DA475" s="22"/>
      <c r="DB475" s="22"/>
      <c r="DC475" s="22"/>
      <c r="DD475" s="22"/>
      <c r="DE475" s="22"/>
      <c r="DF475" s="22"/>
      <c r="DG475" s="22"/>
      <c r="DH475" s="22"/>
      <c r="DI475" s="22"/>
      <c r="DJ475" s="22"/>
      <c r="DK475" s="22"/>
      <c r="DL475" s="22"/>
      <c r="DM475" s="22"/>
      <c r="DN475" s="22"/>
      <c r="DO475" s="22"/>
      <c r="DP475" s="22"/>
      <c r="DQ475" s="22"/>
      <c r="DR475" s="22"/>
      <c r="DS475" s="22"/>
      <c r="DT475" s="22"/>
      <c r="DU475" s="22"/>
      <c r="DV475" s="22"/>
      <c r="DW475" s="22"/>
      <c r="DX475" s="22"/>
      <c r="DY475" s="22"/>
      <c r="DZ475" s="22"/>
      <c r="EA475" s="22"/>
      <c r="EB475" s="22"/>
      <c r="EC475" s="22"/>
      <c r="ED475" s="22"/>
      <c r="EE475" s="22"/>
      <c r="EF475" s="22"/>
      <c r="EG475" s="22"/>
      <c r="EH475" s="22"/>
      <c r="EI475" s="22"/>
      <c r="EJ475" s="22"/>
      <c r="EK475" s="22"/>
      <c r="EL475" s="22"/>
      <c r="EM475" s="22"/>
      <c r="EN475" s="22"/>
      <c r="EO475" s="22"/>
      <c r="EP475" s="22"/>
      <c r="EQ475" s="22"/>
      <c r="ER475" s="22"/>
      <c r="ES475" s="22"/>
      <c r="ET475" s="22"/>
      <c r="EU475" s="22"/>
      <c r="EV475" s="22"/>
      <c r="EW475" s="22"/>
      <c r="EX475" s="22"/>
      <c r="EY475" s="22"/>
      <c r="EZ475" s="22"/>
      <c r="FA475" s="22"/>
      <c r="FB475" s="22"/>
      <c r="FC475" s="22"/>
      <c r="FD475" s="22"/>
      <c r="FE475" s="22"/>
      <c r="FF475" s="22"/>
      <c r="FG475" s="22"/>
      <c r="FH475" s="22"/>
      <c r="FI475" s="22"/>
      <c r="FJ475" s="22"/>
      <c r="FK475" s="22"/>
      <c r="FL475" s="22"/>
      <c r="FM475" s="22"/>
      <c r="FN475" s="22"/>
      <c r="FO475" s="22"/>
      <c r="FP475" s="22"/>
      <c r="FQ475" s="22"/>
      <c r="FR475" s="22"/>
      <c r="FS475" s="22"/>
      <c r="FT475" s="22"/>
      <c r="FU475" s="22"/>
      <c r="FV475" s="22"/>
      <c r="FW475" s="22"/>
      <c r="FX475" s="22"/>
    </row>
    <row r="476" spans="61:180" x14ac:dyDescent="0.25">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c r="CV476" s="22"/>
      <c r="CW476" s="22"/>
      <c r="CX476" s="22"/>
      <c r="CY476" s="22"/>
      <c r="CZ476" s="22"/>
      <c r="DA476" s="22"/>
      <c r="DB476" s="22"/>
      <c r="DC476" s="22"/>
      <c r="DD476" s="22"/>
      <c r="DE476" s="22"/>
      <c r="DF476" s="22"/>
      <c r="DG476" s="22"/>
      <c r="DH476" s="22"/>
      <c r="DI476" s="22"/>
      <c r="DJ476" s="22"/>
      <c r="DK476" s="22"/>
      <c r="DL476" s="22"/>
      <c r="DM476" s="22"/>
      <c r="DN476" s="22"/>
      <c r="DO476" s="22"/>
      <c r="DP476" s="22"/>
      <c r="DQ476" s="22"/>
      <c r="DR476" s="22"/>
      <c r="DS476" s="22"/>
      <c r="DT476" s="22"/>
      <c r="DU476" s="22"/>
      <c r="DV476" s="22"/>
      <c r="DW476" s="22"/>
      <c r="DX476" s="22"/>
      <c r="DY476" s="22"/>
      <c r="DZ476" s="22"/>
      <c r="EA476" s="22"/>
      <c r="EB476" s="22"/>
      <c r="EC476" s="22"/>
      <c r="ED476" s="22"/>
      <c r="EE476" s="22"/>
      <c r="EF476" s="22"/>
      <c r="EG476" s="22"/>
      <c r="EH476" s="22"/>
      <c r="EI476" s="22"/>
      <c r="EJ476" s="22"/>
      <c r="EK476" s="22"/>
      <c r="EL476" s="22"/>
      <c r="EM476" s="22"/>
      <c r="EN476" s="22"/>
      <c r="EO476" s="22"/>
      <c r="EP476" s="22"/>
      <c r="EQ476" s="22"/>
      <c r="ER476" s="22"/>
      <c r="ES476" s="22"/>
      <c r="ET476" s="22"/>
      <c r="EU476" s="22"/>
      <c r="EV476" s="22"/>
      <c r="EW476" s="22"/>
      <c r="EX476" s="22"/>
      <c r="EY476" s="22"/>
      <c r="EZ476" s="22"/>
      <c r="FA476" s="22"/>
      <c r="FB476" s="22"/>
      <c r="FC476" s="22"/>
      <c r="FD476" s="22"/>
      <c r="FE476" s="22"/>
      <c r="FF476" s="22"/>
      <c r="FG476" s="22"/>
      <c r="FH476" s="22"/>
      <c r="FI476" s="22"/>
      <c r="FJ476" s="22"/>
      <c r="FK476" s="22"/>
      <c r="FL476" s="22"/>
      <c r="FM476" s="22"/>
      <c r="FN476" s="22"/>
      <c r="FO476" s="22"/>
      <c r="FP476" s="22"/>
      <c r="FQ476" s="22"/>
      <c r="FR476" s="22"/>
      <c r="FS476" s="22"/>
      <c r="FT476" s="22"/>
      <c r="FU476" s="22"/>
      <c r="FV476" s="22"/>
      <c r="FW476" s="22"/>
      <c r="FX476" s="22"/>
    </row>
    <row r="477" spans="61:180" x14ac:dyDescent="0.25">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c r="CV477" s="22"/>
      <c r="CW477" s="22"/>
      <c r="CX477" s="22"/>
      <c r="CY477" s="22"/>
      <c r="CZ477" s="22"/>
      <c r="DA477" s="22"/>
      <c r="DB477" s="22"/>
      <c r="DC477" s="22"/>
      <c r="DD477" s="22"/>
      <c r="DE477" s="22"/>
      <c r="DF477" s="22"/>
      <c r="DG477" s="22"/>
      <c r="DH477" s="22"/>
      <c r="DI477" s="22"/>
      <c r="DJ477" s="22"/>
      <c r="DK477" s="22"/>
      <c r="DL477" s="22"/>
      <c r="DM477" s="22"/>
      <c r="DN477" s="22"/>
      <c r="DO477" s="22"/>
      <c r="DP477" s="22"/>
      <c r="DQ477" s="22"/>
      <c r="DR477" s="22"/>
      <c r="DS477" s="22"/>
      <c r="DT477" s="22"/>
      <c r="DU477" s="22"/>
      <c r="DV477" s="22"/>
      <c r="DW477" s="22"/>
      <c r="DX477" s="22"/>
      <c r="DY477" s="22"/>
      <c r="DZ477" s="22"/>
      <c r="EA477" s="22"/>
      <c r="EB477" s="22"/>
      <c r="EC477" s="22"/>
      <c r="ED477" s="22"/>
      <c r="EE477" s="22"/>
      <c r="EF477" s="22"/>
      <c r="EG477" s="22"/>
      <c r="EH477" s="22"/>
      <c r="EI477" s="22"/>
      <c r="EJ477" s="22"/>
      <c r="EK477" s="22"/>
      <c r="EL477" s="22"/>
      <c r="EM477" s="22"/>
      <c r="EN477" s="22"/>
      <c r="EO477" s="22"/>
      <c r="EP477" s="22"/>
      <c r="EQ477" s="22"/>
      <c r="ER477" s="22"/>
      <c r="ES477" s="22"/>
      <c r="ET477" s="22"/>
      <c r="EU477" s="22"/>
      <c r="EV477" s="22"/>
      <c r="EW477" s="22"/>
      <c r="EX477" s="22"/>
      <c r="EY477" s="22"/>
      <c r="EZ477" s="22"/>
      <c r="FA477" s="22"/>
      <c r="FB477" s="22"/>
      <c r="FC477" s="22"/>
      <c r="FD477" s="22"/>
      <c r="FE477" s="22"/>
      <c r="FF477" s="22"/>
      <c r="FG477" s="22"/>
      <c r="FH477" s="22"/>
      <c r="FI477" s="22"/>
      <c r="FJ477" s="22"/>
      <c r="FK477" s="22"/>
      <c r="FL477" s="22"/>
      <c r="FM477" s="22"/>
      <c r="FN477" s="22"/>
      <c r="FO477" s="22"/>
      <c r="FP477" s="22"/>
      <c r="FQ477" s="22"/>
      <c r="FR477" s="22"/>
      <c r="FS477" s="22"/>
      <c r="FT477" s="22"/>
      <c r="FU477" s="22"/>
      <c r="FV477" s="22"/>
      <c r="FW477" s="22"/>
      <c r="FX477" s="22"/>
    </row>
    <row r="478" spans="61:180" x14ac:dyDescent="0.25">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2"/>
      <c r="FH478" s="22"/>
      <c r="FI478" s="22"/>
      <c r="FJ478" s="22"/>
      <c r="FK478" s="22"/>
      <c r="FL478" s="22"/>
      <c r="FM478" s="22"/>
      <c r="FN478" s="22"/>
      <c r="FO478" s="22"/>
      <c r="FP478" s="22"/>
      <c r="FQ478" s="22"/>
      <c r="FR478" s="22"/>
      <c r="FS478" s="22"/>
      <c r="FT478" s="22"/>
      <c r="FU478" s="22"/>
      <c r="FV478" s="22"/>
      <c r="FW478" s="22"/>
      <c r="FX478" s="22"/>
    </row>
    <row r="479" spans="61:180" x14ac:dyDescent="0.25">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c r="CV479" s="22"/>
      <c r="CW479" s="22"/>
      <c r="CX479" s="22"/>
      <c r="CY479" s="22"/>
      <c r="CZ479" s="22"/>
      <c r="DA479" s="22"/>
      <c r="DB479" s="22"/>
      <c r="DC479" s="22"/>
      <c r="DD479" s="22"/>
      <c r="DE479" s="22"/>
      <c r="DF479" s="22"/>
      <c r="DG479" s="22"/>
      <c r="DH479" s="22"/>
      <c r="DI479" s="22"/>
      <c r="DJ479" s="22"/>
      <c r="DK479" s="22"/>
      <c r="DL479" s="22"/>
      <c r="DM479" s="22"/>
      <c r="DN479" s="22"/>
      <c r="DO479" s="22"/>
      <c r="DP479" s="22"/>
      <c r="DQ479" s="22"/>
      <c r="DR479" s="22"/>
      <c r="DS479" s="22"/>
      <c r="DT479" s="22"/>
      <c r="DU479" s="22"/>
      <c r="DV479" s="22"/>
      <c r="DW479" s="22"/>
      <c r="DX479" s="22"/>
      <c r="DY479" s="22"/>
      <c r="DZ479" s="22"/>
      <c r="EA479" s="22"/>
      <c r="EB479" s="22"/>
      <c r="EC479" s="22"/>
      <c r="ED479" s="22"/>
      <c r="EE479" s="22"/>
      <c r="EF479" s="22"/>
      <c r="EG479" s="22"/>
      <c r="EH479" s="22"/>
      <c r="EI479" s="22"/>
      <c r="EJ479" s="22"/>
      <c r="EK479" s="22"/>
      <c r="EL479" s="22"/>
      <c r="EM479" s="22"/>
      <c r="EN479" s="22"/>
      <c r="EO479" s="22"/>
      <c r="EP479" s="22"/>
      <c r="EQ479" s="22"/>
      <c r="ER479" s="22"/>
      <c r="ES479" s="22"/>
      <c r="ET479" s="22"/>
      <c r="EU479" s="22"/>
      <c r="EV479" s="22"/>
      <c r="EW479" s="22"/>
      <c r="EX479" s="22"/>
      <c r="EY479" s="22"/>
      <c r="EZ479" s="22"/>
      <c r="FA479" s="22"/>
      <c r="FB479" s="22"/>
      <c r="FC479" s="22"/>
      <c r="FD479" s="22"/>
      <c r="FE479" s="22"/>
      <c r="FF479" s="22"/>
      <c r="FG479" s="22"/>
      <c r="FH479" s="22"/>
      <c r="FI479" s="22"/>
      <c r="FJ479" s="22"/>
      <c r="FK479" s="22"/>
      <c r="FL479" s="22"/>
      <c r="FM479" s="22"/>
      <c r="FN479" s="22"/>
      <c r="FO479" s="22"/>
      <c r="FP479" s="22"/>
      <c r="FQ479" s="22"/>
      <c r="FR479" s="22"/>
      <c r="FS479" s="22"/>
      <c r="FT479" s="22"/>
      <c r="FU479" s="22"/>
      <c r="FV479" s="22"/>
      <c r="FW479" s="22"/>
      <c r="FX479" s="22"/>
    </row>
    <row r="480" spans="61:180" x14ac:dyDescent="0.25">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c r="CV480" s="22"/>
      <c r="CW480" s="22"/>
      <c r="CX480" s="22"/>
      <c r="CY480" s="22"/>
      <c r="CZ480" s="22"/>
      <c r="DA480" s="22"/>
      <c r="DB480" s="22"/>
      <c r="DC480" s="22"/>
      <c r="DD480" s="22"/>
      <c r="DE480" s="22"/>
      <c r="DF480" s="22"/>
      <c r="DG480" s="22"/>
      <c r="DH480" s="22"/>
      <c r="DI480" s="22"/>
      <c r="DJ480" s="22"/>
      <c r="DK480" s="22"/>
      <c r="DL480" s="22"/>
      <c r="DM480" s="22"/>
      <c r="DN480" s="22"/>
      <c r="DO480" s="22"/>
      <c r="DP480" s="22"/>
      <c r="DQ480" s="22"/>
      <c r="DR480" s="22"/>
      <c r="DS480" s="22"/>
      <c r="DT480" s="22"/>
      <c r="DU480" s="22"/>
      <c r="DV480" s="22"/>
      <c r="DW480" s="22"/>
      <c r="DX480" s="22"/>
      <c r="DY480" s="22"/>
      <c r="DZ480" s="22"/>
      <c r="EA480" s="22"/>
      <c r="EB480" s="22"/>
      <c r="EC480" s="22"/>
      <c r="ED480" s="22"/>
      <c r="EE480" s="22"/>
      <c r="EF480" s="22"/>
      <c r="EG480" s="22"/>
      <c r="EH480" s="22"/>
      <c r="EI480" s="22"/>
      <c r="EJ480" s="22"/>
      <c r="EK480" s="22"/>
      <c r="EL480" s="22"/>
      <c r="EM480" s="22"/>
      <c r="EN480" s="22"/>
      <c r="EO480" s="22"/>
      <c r="EP480" s="22"/>
      <c r="EQ480" s="22"/>
      <c r="ER480" s="22"/>
      <c r="ES480" s="22"/>
      <c r="ET480" s="22"/>
      <c r="EU480" s="22"/>
      <c r="EV480" s="22"/>
      <c r="EW480" s="22"/>
      <c r="EX480" s="22"/>
      <c r="EY480" s="22"/>
      <c r="EZ480" s="22"/>
      <c r="FA480" s="22"/>
      <c r="FB480" s="22"/>
      <c r="FC480" s="22"/>
      <c r="FD480" s="22"/>
      <c r="FE480" s="22"/>
      <c r="FF480" s="22"/>
      <c r="FG480" s="22"/>
      <c r="FH480" s="22"/>
      <c r="FI480" s="22"/>
      <c r="FJ480" s="22"/>
      <c r="FK480" s="22"/>
      <c r="FL480" s="22"/>
      <c r="FM480" s="22"/>
      <c r="FN480" s="22"/>
      <c r="FO480" s="22"/>
      <c r="FP480" s="22"/>
      <c r="FQ480" s="22"/>
      <c r="FR480" s="22"/>
      <c r="FS480" s="22"/>
      <c r="FT480" s="22"/>
      <c r="FU480" s="22"/>
      <c r="FV480" s="22"/>
      <c r="FW480" s="22"/>
      <c r="FX480" s="22"/>
    </row>
    <row r="481" spans="61:180" x14ac:dyDescent="0.25">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c r="CV481" s="22"/>
      <c r="CW481" s="22"/>
      <c r="CX481" s="22"/>
      <c r="CY481" s="22"/>
      <c r="CZ481" s="22"/>
      <c r="DA481" s="22"/>
      <c r="DB481" s="22"/>
      <c r="DC481" s="22"/>
      <c r="DD481" s="22"/>
      <c r="DE481" s="22"/>
      <c r="DF481" s="22"/>
      <c r="DG481" s="22"/>
      <c r="DH481" s="22"/>
      <c r="DI481" s="22"/>
      <c r="DJ481" s="22"/>
      <c r="DK481" s="22"/>
      <c r="DL481" s="22"/>
      <c r="DM481" s="22"/>
      <c r="DN481" s="22"/>
      <c r="DO481" s="22"/>
      <c r="DP481" s="22"/>
      <c r="DQ481" s="22"/>
      <c r="DR481" s="22"/>
      <c r="DS481" s="22"/>
      <c r="DT481" s="22"/>
      <c r="DU481" s="22"/>
      <c r="DV481" s="22"/>
      <c r="DW481" s="22"/>
      <c r="DX481" s="22"/>
      <c r="DY481" s="22"/>
      <c r="DZ481" s="22"/>
      <c r="EA481" s="22"/>
      <c r="EB481" s="22"/>
      <c r="EC481" s="22"/>
      <c r="ED481" s="22"/>
      <c r="EE481" s="22"/>
      <c r="EF481" s="22"/>
      <c r="EG481" s="22"/>
      <c r="EH481" s="22"/>
      <c r="EI481" s="22"/>
      <c r="EJ481" s="22"/>
      <c r="EK481" s="22"/>
      <c r="EL481" s="22"/>
      <c r="EM481" s="22"/>
      <c r="EN481" s="22"/>
      <c r="EO481" s="22"/>
      <c r="EP481" s="22"/>
      <c r="EQ481" s="22"/>
      <c r="ER481" s="22"/>
      <c r="ES481" s="22"/>
      <c r="ET481" s="22"/>
      <c r="EU481" s="22"/>
      <c r="EV481" s="22"/>
      <c r="EW481" s="22"/>
      <c r="EX481" s="22"/>
      <c r="EY481" s="22"/>
      <c r="EZ481" s="22"/>
      <c r="FA481" s="22"/>
      <c r="FB481" s="22"/>
      <c r="FC481" s="22"/>
      <c r="FD481" s="22"/>
      <c r="FE481" s="22"/>
      <c r="FF481" s="22"/>
      <c r="FG481" s="22"/>
      <c r="FH481" s="22"/>
      <c r="FI481" s="22"/>
      <c r="FJ481" s="22"/>
      <c r="FK481" s="22"/>
      <c r="FL481" s="22"/>
      <c r="FM481" s="22"/>
      <c r="FN481" s="22"/>
      <c r="FO481" s="22"/>
      <c r="FP481" s="22"/>
      <c r="FQ481" s="22"/>
      <c r="FR481" s="22"/>
      <c r="FS481" s="22"/>
      <c r="FT481" s="22"/>
      <c r="FU481" s="22"/>
      <c r="FV481" s="22"/>
      <c r="FW481" s="22"/>
      <c r="FX481" s="22"/>
    </row>
    <row r="482" spans="61:180" x14ac:dyDescent="0.25">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c r="CV482" s="22"/>
      <c r="CW482" s="22"/>
      <c r="CX482" s="22"/>
      <c r="CY482" s="22"/>
      <c r="CZ482" s="22"/>
      <c r="DA482" s="22"/>
      <c r="DB482" s="22"/>
      <c r="DC482" s="22"/>
      <c r="DD482" s="22"/>
      <c r="DE482" s="22"/>
      <c r="DF482" s="22"/>
      <c r="DG482" s="22"/>
      <c r="DH482" s="22"/>
      <c r="DI482" s="22"/>
      <c r="DJ482" s="22"/>
      <c r="DK482" s="22"/>
      <c r="DL482" s="22"/>
      <c r="DM482" s="22"/>
      <c r="DN482" s="22"/>
      <c r="DO482" s="22"/>
      <c r="DP482" s="22"/>
      <c r="DQ482" s="22"/>
      <c r="DR482" s="22"/>
      <c r="DS482" s="22"/>
      <c r="DT482" s="22"/>
      <c r="DU482" s="22"/>
      <c r="DV482" s="22"/>
      <c r="DW482" s="22"/>
      <c r="DX482" s="22"/>
      <c r="DY482" s="22"/>
      <c r="DZ482" s="22"/>
      <c r="EA482" s="22"/>
      <c r="EB482" s="22"/>
      <c r="EC482" s="22"/>
      <c r="ED482" s="22"/>
      <c r="EE482" s="22"/>
      <c r="EF482" s="22"/>
      <c r="EG482" s="22"/>
      <c r="EH482" s="22"/>
      <c r="EI482" s="22"/>
      <c r="EJ482" s="22"/>
      <c r="EK482" s="22"/>
      <c r="EL482" s="22"/>
      <c r="EM482" s="22"/>
      <c r="EN482" s="22"/>
      <c r="EO482" s="22"/>
      <c r="EP482" s="22"/>
      <c r="EQ482" s="22"/>
      <c r="ER482" s="22"/>
      <c r="ES482" s="22"/>
      <c r="ET482" s="22"/>
      <c r="EU482" s="22"/>
      <c r="EV482" s="22"/>
      <c r="EW482" s="22"/>
      <c r="EX482" s="22"/>
      <c r="EY482" s="22"/>
      <c r="EZ482" s="22"/>
      <c r="FA482" s="22"/>
      <c r="FB482" s="22"/>
      <c r="FC482" s="22"/>
      <c r="FD482" s="22"/>
      <c r="FE482" s="22"/>
      <c r="FF482" s="22"/>
      <c r="FG482" s="22"/>
      <c r="FH482" s="22"/>
      <c r="FI482" s="22"/>
      <c r="FJ482" s="22"/>
      <c r="FK482" s="22"/>
      <c r="FL482" s="22"/>
      <c r="FM482" s="22"/>
      <c r="FN482" s="22"/>
      <c r="FO482" s="22"/>
      <c r="FP482" s="22"/>
      <c r="FQ482" s="22"/>
      <c r="FR482" s="22"/>
      <c r="FS482" s="22"/>
      <c r="FT482" s="22"/>
      <c r="FU482" s="22"/>
      <c r="FV482" s="22"/>
      <c r="FW482" s="22"/>
      <c r="FX482" s="22"/>
    </row>
    <row r="483" spans="61:180" x14ac:dyDescent="0.25">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c r="CV483" s="22"/>
      <c r="CW483" s="22"/>
      <c r="CX483" s="22"/>
      <c r="CY483" s="22"/>
      <c r="CZ483" s="22"/>
      <c r="DA483" s="22"/>
      <c r="DB483" s="22"/>
      <c r="DC483" s="22"/>
      <c r="DD483" s="22"/>
      <c r="DE483" s="22"/>
      <c r="DF483" s="22"/>
      <c r="DG483" s="22"/>
      <c r="DH483" s="22"/>
      <c r="DI483" s="22"/>
      <c r="DJ483" s="22"/>
      <c r="DK483" s="22"/>
      <c r="DL483" s="22"/>
      <c r="DM483" s="22"/>
      <c r="DN483" s="22"/>
      <c r="DO483" s="22"/>
      <c r="DP483" s="22"/>
      <c r="DQ483" s="22"/>
      <c r="DR483" s="22"/>
      <c r="DS483" s="22"/>
      <c r="DT483" s="22"/>
      <c r="DU483" s="22"/>
      <c r="DV483" s="22"/>
      <c r="DW483" s="22"/>
      <c r="DX483" s="22"/>
      <c r="DY483" s="22"/>
      <c r="DZ483" s="22"/>
      <c r="EA483" s="22"/>
      <c r="EB483" s="22"/>
      <c r="EC483" s="22"/>
      <c r="ED483" s="22"/>
      <c r="EE483" s="22"/>
      <c r="EF483" s="22"/>
      <c r="EG483" s="22"/>
      <c r="EH483" s="22"/>
      <c r="EI483" s="22"/>
      <c r="EJ483" s="22"/>
      <c r="EK483" s="22"/>
      <c r="EL483" s="22"/>
      <c r="EM483" s="22"/>
      <c r="EN483" s="22"/>
      <c r="EO483" s="22"/>
      <c r="EP483" s="22"/>
      <c r="EQ483" s="22"/>
      <c r="ER483" s="22"/>
      <c r="ES483" s="22"/>
      <c r="ET483" s="22"/>
      <c r="EU483" s="22"/>
      <c r="EV483" s="22"/>
      <c r="EW483" s="22"/>
      <c r="EX483" s="22"/>
      <c r="EY483" s="22"/>
      <c r="EZ483" s="22"/>
      <c r="FA483" s="22"/>
      <c r="FB483" s="22"/>
      <c r="FC483" s="22"/>
      <c r="FD483" s="22"/>
      <c r="FE483" s="22"/>
      <c r="FF483" s="22"/>
      <c r="FG483" s="22"/>
      <c r="FH483" s="22"/>
      <c r="FI483" s="22"/>
      <c r="FJ483" s="22"/>
      <c r="FK483" s="22"/>
      <c r="FL483" s="22"/>
      <c r="FM483" s="22"/>
      <c r="FN483" s="22"/>
      <c r="FO483" s="22"/>
      <c r="FP483" s="22"/>
      <c r="FQ483" s="22"/>
      <c r="FR483" s="22"/>
      <c r="FS483" s="22"/>
      <c r="FT483" s="22"/>
      <c r="FU483" s="22"/>
      <c r="FV483" s="22"/>
      <c r="FW483" s="22"/>
      <c r="FX483" s="22"/>
    </row>
    <row r="484" spans="61:180" x14ac:dyDescent="0.25">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c r="CV484" s="22"/>
      <c r="CW484" s="22"/>
      <c r="CX484" s="22"/>
      <c r="CY484" s="22"/>
      <c r="CZ484" s="22"/>
      <c r="DA484" s="22"/>
      <c r="DB484" s="22"/>
      <c r="DC484" s="22"/>
      <c r="DD484" s="22"/>
      <c r="DE484" s="22"/>
      <c r="DF484" s="22"/>
      <c r="DG484" s="22"/>
      <c r="DH484" s="22"/>
      <c r="DI484" s="22"/>
      <c r="DJ484" s="22"/>
      <c r="DK484" s="22"/>
      <c r="DL484" s="22"/>
      <c r="DM484" s="22"/>
      <c r="DN484" s="22"/>
      <c r="DO484" s="22"/>
      <c r="DP484" s="22"/>
      <c r="DQ484" s="22"/>
      <c r="DR484" s="22"/>
      <c r="DS484" s="22"/>
      <c r="DT484" s="22"/>
      <c r="DU484" s="22"/>
      <c r="DV484" s="22"/>
      <c r="DW484" s="22"/>
      <c r="DX484" s="22"/>
      <c r="DY484" s="22"/>
      <c r="DZ484" s="22"/>
      <c r="EA484" s="22"/>
      <c r="EB484" s="22"/>
      <c r="EC484" s="22"/>
      <c r="ED484" s="22"/>
      <c r="EE484" s="22"/>
      <c r="EF484" s="22"/>
      <c r="EG484" s="22"/>
      <c r="EH484" s="22"/>
      <c r="EI484" s="22"/>
      <c r="EJ484" s="22"/>
      <c r="EK484" s="22"/>
      <c r="EL484" s="22"/>
      <c r="EM484" s="22"/>
      <c r="EN484" s="22"/>
      <c r="EO484" s="22"/>
      <c r="EP484" s="22"/>
      <c r="EQ484" s="22"/>
      <c r="ER484" s="22"/>
      <c r="ES484" s="22"/>
      <c r="ET484" s="22"/>
      <c r="EU484" s="22"/>
      <c r="EV484" s="22"/>
      <c r="EW484" s="22"/>
      <c r="EX484" s="22"/>
      <c r="EY484" s="22"/>
      <c r="EZ484" s="22"/>
      <c r="FA484" s="22"/>
      <c r="FB484" s="22"/>
      <c r="FC484" s="22"/>
      <c r="FD484" s="22"/>
      <c r="FE484" s="22"/>
      <c r="FF484" s="22"/>
      <c r="FG484" s="22"/>
      <c r="FH484" s="22"/>
      <c r="FI484" s="22"/>
      <c r="FJ484" s="22"/>
      <c r="FK484" s="22"/>
      <c r="FL484" s="22"/>
      <c r="FM484" s="22"/>
      <c r="FN484" s="22"/>
      <c r="FO484" s="22"/>
      <c r="FP484" s="22"/>
      <c r="FQ484" s="22"/>
      <c r="FR484" s="22"/>
      <c r="FS484" s="22"/>
      <c r="FT484" s="22"/>
      <c r="FU484" s="22"/>
      <c r="FV484" s="22"/>
      <c r="FW484" s="22"/>
      <c r="FX484" s="22"/>
    </row>
    <row r="485" spans="61:180" x14ac:dyDescent="0.25">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c r="CV485" s="22"/>
      <c r="CW485" s="22"/>
      <c r="CX485" s="22"/>
      <c r="CY485" s="22"/>
      <c r="CZ485" s="22"/>
      <c r="DA485" s="22"/>
      <c r="DB485" s="22"/>
      <c r="DC485" s="22"/>
      <c r="DD485" s="22"/>
      <c r="DE485" s="22"/>
      <c r="DF485" s="22"/>
      <c r="DG485" s="22"/>
      <c r="DH485" s="22"/>
      <c r="DI485" s="22"/>
      <c r="DJ485" s="22"/>
      <c r="DK485" s="22"/>
      <c r="DL485" s="22"/>
      <c r="DM485" s="22"/>
      <c r="DN485" s="22"/>
      <c r="DO485" s="22"/>
      <c r="DP485" s="22"/>
      <c r="DQ485" s="22"/>
      <c r="DR485" s="22"/>
      <c r="DS485" s="22"/>
      <c r="DT485" s="22"/>
      <c r="DU485" s="22"/>
      <c r="DV485" s="22"/>
      <c r="DW485" s="22"/>
      <c r="DX485" s="22"/>
      <c r="DY485" s="22"/>
      <c r="DZ485" s="22"/>
      <c r="EA485" s="22"/>
      <c r="EB485" s="22"/>
      <c r="EC485" s="22"/>
      <c r="ED485" s="22"/>
      <c r="EE485" s="22"/>
      <c r="EF485" s="22"/>
      <c r="EG485" s="22"/>
      <c r="EH485" s="22"/>
      <c r="EI485" s="22"/>
      <c r="EJ485" s="22"/>
      <c r="EK485" s="22"/>
      <c r="EL485" s="22"/>
      <c r="EM485" s="22"/>
      <c r="EN485" s="22"/>
      <c r="EO485" s="22"/>
      <c r="EP485" s="22"/>
      <c r="EQ485" s="22"/>
      <c r="ER485" s="22"/>
      <c r="ES485" s="22"/>
      <c r="ET485" s="22"/>
      <c r="EU485" s="22"/>
      <c r="EV485" s="22"/>
      <c r="EW485" s="22"/>
      <c r="EX485" s="22"/>
      <c r="EY485" s="22"/>
      <c r="EZ485" s="22"/>
      <c r="FA485" s="22"/>
      <c r="FB485" s="22"/>
      <c r="FC485" s="22"/>
      <c r="FD485" s="22"/>
      <c r="FE485" s="22"/>
      <c r="FF485" s="22"/>
      <c r="FG485" s="22"/>
      <c r="FH485" s="22"/>
      <c r="FI485" s="22"/>
      <c r="FJ485" s="22"/>
      <c r="FK485" s="22"/>
      <c r="FL485" s="22"/>
      <c r="FM485" s="22"/>
      <c r="FN485" s="22"/>
      <c r="FO485" s="22"/>
      <c r="FP485" s="22"/>
      <c r="FQ485" s="22"/>
      <c r="FR485" s="22"/>
      <c r="FS485" s="22"/>
      <c r="FT485" s="22"/>
      <c r="FU485" s="22"/>
      <c r="FV485" s="22"/>
      <c r="FW485" s="22"/>
      <c r="FX485" s="22"/>
    </row>
    <row r="486" spans="61:180" x14ac:dyDescent="0.25">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2"/>
      <c r="FH486" s="22"/>
      <c r="FI486" s="22"/>
      <c r="FJ486" s="22"/>
      <c r="FK486" s="22"/>
      <c r="FL486" s="22"/>
      <c r="FM486" s="22"/>
      <c r="FN486" s="22"/>
      <c r="FO486" s="22"/>
      <c r="FP486" s="22"/>
      <c r="FQ486" s="22"/>
      <c r="FR486" s="22"/>
      <c r="FS486" s="22"/>
      <c r="FT486" s="22"/>
      <c r="FU486" s="22"/>
      <c r="FV486" s="22"/>
      <c r="FW486" s="22"/>
      <c r="FX486" s="22"/>
    </row>
    <row r="487" spans="61:180" x14ac:dyDescent="0.25">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c r="CV487" s="22"/>
      <c r="CW487" s="22"/>
      <c r="CX487" s="22"/>
      <c r="CY487" s="22"/>
      <c r="CZ487" s="22"/>
      <c r="DA487" s="22"/>
      <c r="DB487" s="22"/>
      <c r="DC487" s="22"/>
      <c r="DD487" s="22"/>
      <c r="DE487" s="22"/>
      <c r="DF487" s="22"/>
      <c r="DG487" s="22"/>
      <c r="DH487" s="22"/>
      <c r="DI487" s="22"/>
      <c r="DJ487" s="22"/>
      <c r="DK487" s="22"/>
      <c r="DL487" s="22"/>
      <c r="DM487" s="22"/>
      <c r="DN487" s="22"/>
      <c r="DO487" s="22"/>
      <c r="DP487" s="22"/>
      <c r="DQ487" s="22"/>
      <c r="DR487" s="22"/>
      <c r="DS487" s="22"/>
      <c r="DT487" s="22"/>
      <c r="DU487" s="22"/>
      <c r="DV487" s="22"/>
      <c r="DW487" s="22"/>
      <c r="DX487" s="22"/>
      <c r="DY487" s="22"/>
      <c r="DZ487" s="22"/>
      <c r="EA487" s="22"/>
      <c r="EB487" s="22"/>
      <c r="EC487" s="22"/>
      <c r="ED487" s="22"/>
      <c r="EE487" s="22"/>
      <c r="EF487" s="22"/>
      <c r="EG487" s="22"/>
      <c r="EH487" s="22"/>
      <c r="EI487" s="22"/>
      <c r="EJ487" s="22"/>
      <c r="EK487" s="22"/>
      <c r="EL487" s="22"/>
      <c r="EM487" s="22"/>
      <c r="EN487" s="22"/>
      <c r="EO487" s="22"/>
      <c r="EP487" s="22"/>
      <c r="EQ487" s="22"/>
      <c r="ER487" s="22"/>
      <c r="ES487" s="22"/>
      <c r="ET487" s="22"/>
      <c r="EU487" s="22"/>
      <c r="EV487" s="22"/>
      <c r="EW487" s="22"/>
      <c r="EX487" s="22"/>
      <c r="EY487" s="22"/>
      <c r="EZ487" s="22"/>
      <c r="FA487" s="22"/>
      <c r="FB487" s="22"/>
      <c r="FC487" s="22"/>
      <c r="FD487" s="22"/>
      <c r="FE487" s="22"/>
      <c r="FF487" s="22"/>
      <c r="FG487" s="22"/>
      <c r="FH487" s="22"/>
      <c r="FI487" s="22"/>
      <c r="FJ487" s="22"/>
      <c r="FK487" s="22"/>
      <c r="FL487" s="22"/>
      <c r="FM487" s="22"/>
      <c r="FN487" s="22"/>
      <c r="FO487" s="22"/>
      <c r="FP487" s="22"/>
      <c r="FQ487" s="22"/>
      <c r="FR487" s="22"/>
      <c r="FS487" s="22"/>
      <c r="FT487" s="22"/>
      <c r="FU487" s="22"/>
      <c r="FV487" s="22"/>
      <c r="FW487" s="22"/>
      <c r="FX487" s="22"/>
    </row>
    <row r="488" spans="61:180" x14ac:dyDescent="0.25">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c r="CV488" s="22"/>
      <c r="CW488" s="22"/>
      <c r="CX488" s="22"/>
      <c r="CY488" s="22"/>
      <c r="CZ488" s="22"/>
      <c r="DA488" s="22"/>
      <c r="DB488" s="22"/>
      <c r="DC488" s="22"/>
      <c r="DD488" s="22"/>
      <c r="DE488" s="22"/>
      <c r="DF488" s="22"/>
      <c r="DG488" s="22"/>
      <c r="DH488" s="22"/>
      <c r="DI488" s="22"/>
      <c r="DJ488" s="22"/>
      <c r="DK488" s="22"/>
      <c r="DL488" s="22"/>
      <c r="DM488" s="22"/>
      <c r="DN488" s="22"/>
      <c r="DO488" s="22"/>
      <c r="DP488" s="22"/>
      <c r="DQ488" s="22"/>
      <c r="DR488" s="22"/>
      <c r="DS488" s="22"/>
      <c r="DT488" s="22"/>
      <c r="DU488" s="22"/>
      <c r="DV488" s="22"/>
      <c r="DW488" s="22"/>
      <c r="DX488" s="22"/>
      <c r="DY488" s="22"/>
      <c r="DZ488" s="22"/>
      <c r="EA488" s="22"/>
      <c r="EB488" s="22"/>
      <c r="EC488" s="22"/>
      <c r="ED488" s="22"/>
      <c r="EE488" s="22"/>
      <c r="EF488" s="22"/>
      <c r="EG488" s="22"/>
      <c r="EH488" s="22"/>
      <c r="EI488" s="22"/>
      <c r="EJ488" s="22"/>
      <c r="EK488" s="22"/>
      <c r="EL488" s="22"/>
      <c r="EM488" s="22"/>
      <c r="EN488" s="22"/>
      <c r="EO488" s="22"/>
      <c r="EP488" s="22"/>
      <c r="EQ488" s="22"/>
      <c r="ER488" s="22"/>
      <c r="ES488" s="22"/>
      <c r="ET488" s="22"/>
      <c r="EU488" s="22"/>
      <c r="EV488" s="22"/>
      <c r="EW488" s="22"/>
      <c r="EX488" s="22"/>
      <c r="EY488" s="22"/>
      <c r="EZ488" s="22"/>
      <c r="FA488" s="22"/>
      <c r="FB488" s="22"/>
      <c r="FC488" s="22"/>
      <c r="FD488" s="22"/>
      <c r="FE488" s="22"/>
      <c r="FF488" s="22"/>
      <c r="FG488" s="22"/>
      <c r="FH488" s="22"/>
      <c r="FI488" s="22"/>
      <c r="FJ488" s="22"/>
      <c r="FK488" s="22"/>
      <c r="FL488" s="22"/>
      <c r="FM488" s="22"/>
      <c r="FN488" s="22"/>
      <c r="FO488" s="22"/>
      <c r="FP488" s="22"/>
      <c r="FQ488" s="22"/>
      <c r="FR488" s="22"/>
      <c r="FS488" s="22"/>
      <c r="FT488" s="22"/>
      <c r="FU488" s="22"/>
      <c r="FV488" s="22"/>
      <c r="FW488" s="22"/>
      <c r="FX488" s="22"/>
    </row>
    <row r="489" spans="61:180" x14ac:dyDescent="0.25">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c r="CV489" s="22"/>
      <c r="CW489" s="22"/>
      <c r="CX489" s="22"/>
      <c r="CY489" s="22"/>
      <c r="CZ489" s="22"/>
      <c r="DA489" s="22"/>
      <c r="DB489" s="22"/>
      <c r="DC489" s="22"/>
      <c r="DD489" s="22"/>
      <c r="DE489" s="22"/>
      <c r="DF489" s="22"/>
      <c r="DG489" s="22"/>
      <c r="DH489" s="22"/>
      <c r="DI489" s="22"/>
      <c r="DJ489" s="22"/>
      <c r="DK489" s="22"/>
      <c r="DL489" s="22"/>
      <c r="DM489" s="22"/>
      <c r="DN489" s="22"/>
      <c r="DO489" s="22"/>
      <c r="DP489" s="22"/>
      <c r="DQ489" s="22"/>
      <c r="DR489" s="22"/>
      <c r="DS489" s="22"/>
      <c r="DT489" s="22"/>
      <c r="DU489" s="22"/>
      <c r="DV489" s="22"/>
      <c r="DW489" s="22"/>
      <c r="DX489" s="22"/>
      <c r="DY489" s="22"/>
      <c r="DZ489" s="22"/>
      <c r="EA489" s="22"/>
      <c r="EB489" s="22"/>
      <c r="EC489" s="22"/>
      <c r="ED489" s="22"/>
      <c r="EE489" s="22"/>
      <c r="EF489" s="22"/>
      <c r="EG489" s="22"/>
      <c r="EH489" s="22"/>
      <c r="EI489" s="22"/>
      <c r="EJ489" s="22"/>
      <c r="EK489" s="22"/>
      <c r="EL489" s="22"/>
      <c r="EM489" s="22"/>
      <c r="EN489" s="22"/>
      <c r="EO489" s="22"/>
      <c r="EP489" s="22"/>
      <c r="EQ489" s="22"/>
      <c r="ER489" s="22"/>
      <c r="ES489" s="22"/>
      <c r="ET489" s="22"/>
      <c r="EU489" s="22"/>
      <c r="EV489" s="22"/>
      <c r="EW489" s="22"/>
      <c r="EX489" s="22"/>
      <c r="EY489" s="22"/>
      <c r="EZ489" s="22"/>
      <c r="FA489" s="22"/>
      <c r="FB489" s="22"/>
      <c r="FC489" s="22"/>
      <c r="FD489" s="22"/>
      <c r="FE489" s="22"/>
      <c r="FF489" s="22"/>
      <c r="FG489" s="22"/>
      <c r="FH489" s="22"/>
      <c r="FI489" s="22"/>
      <c r="FJ489" s="22"/>
      <c r="FK489" s="22"/>
      <c r="FL489" s="22"/>
      <c r="FM489" s="22"/>
      <c r="FN489" s="22"/>
      <c r="FO489" s="22"/>
      <c r="FP489" s="22"/>
      <c r="FQ489" s="22"/>
      <c r="FR489" s="22"/>
      <c r="FS489" s="22"/>
      <c r="FT489" s="22"/>
      <c r="FU489" s="22"/>
      <c r="FV489" s="22"/>
      <c r="FW489" s="22"/>
      <c r="FX489" s="22"/>
    </row>
    <row r="490" spans="61:180" x14ac:dyDescent="0.25">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c r="CV490" s="22"/>
      <c r="CW490" s="22"/>
      <c r="CX490" s="22"/>
      <c r="CY490" s="22"/>
      <c r="CZ490" s="22"/>
      <c r="DA490" s="22"/>
      <c r="DB490" s="22"/>
      <c r="DC490" s="22"/>
      <c r="DD490" s="22"/>
      <c r="DE490" s="22"/>
      <c r="DF490" s="22"/>
      <c r="DG490" s="22"/>
      <c r="DH490" s="22"/>
      <c r="DI490" s="22"/>
      <c r="DJ490" s="22"/>
      <c r="DK490" s="22"/>
      <c r="DL490" s="22"/>
      <c r="DM490" s="22"/>
      <c r="DN490" s="22"/>
      <c r="DO490" s="22"/>
      <c r="DP490" s="22"/>
      <c r="DQ490" s="22"/>
      <c r="DR490" s="22"/>
      <c r="DS490" s="22"/>
      <c r="DT490" s="22"/>
      <c r="DU490" s="22"/>
      <c r="DV490" s="22"/>
      <c r="DW490" s="22"/>
      <c r="DX490" s="22"/>
      <c r="DY490" s="22"/>
      <c r="DZ490" s="22"/>
      <c r="EA490" s="22"/>
      <c r="EB490" s="22"/>
      <c r="EC490" s="22"/>
      <c r="ED490" s="22"/>
      <c r="EE490" s="22"/>
      <c r="EF490" s="22"/>
      <c r="EG490" s="22"/>
      <c r="EH490" s="22"/>
      <c r="EI490" s="22"/>
      <c r="EJ490" s="22"/>
      <c r="EK490" s="22"/>
      <c r="EL490" s="22"/>
      <c r="EM490" s="22"/>
      <c r="EN490" s="22"/>
      <c r="EO490" s="22"/>
      <c r="EP490" s="22"/>
      <c r="EQ490" s="22"/>
      <c r="ER490" s="22"/>
      <c r="ES490" s="22"/>
      <c r="ET490" s="22"/>
      <c r="EU490" s="22"/>
      <c r="EV490" s="22"/>
      <c r="EW490" s="22"/>
      <c r="EX490" s="22"/>
      <c r="EY490" s="22"/>
      <c r="EZ490" s="22"/>
      <c r="FA490" s="22"/>
      <c r="FB490" s="22"/>
      <c r="FC490" s="22"/>
      <c r="FD490" s="22"/>
      <c r="FE490" s="22"/>
      <c r="FF490" s="22"/>
      <c r="FG490" s="22"/>
      <c r="FH490" s="22"/>
      <c r="FI490" s="22"/>
      <c r="FJ490" s="22"/>
      <c r="FK490" s="22"/>
      <c r="FL490" s="22"/>
      <c r="FM490" s="22"/>
      <c r="FN490" s="22"/>
      <c r="FO490" s="22"/>
      <c r="FP490" s="22"/>
      <c r="FQ490" s="22"/>
      <c r="FR490" s="22"/>
      <c r="FS490" s="22"/>
      <c r="FT490" s="22"/>
      <c r="FU490" s="22"/>
      <c r="FV490" s="22"/>
      <c r="FW490" s="22"/>
      <c r="FX490" s="22"/>
    </row>
    <row r="491" spans="61:180" x14ac:dyDescent="0.25">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c r="CV491" s="22"/>
      <c r="CW491" s="22"/>
      <c r="CX491" s="22"/>
      <c r="CY491" s="22"/>
      <c r="CZ491" s="22"/>
      <c r="DA491" s="22"/>
      <c r="DB491" s="22"/>
      <c r="DC491" s="22"/>
      <c r="DD491" s="22"/>
      <c r="DE491" s="22"/>
      <c r="DF491" s="22"/>
      <c r="DG491" s="22"/>
      <c r="DH491" s="22"/>
      <c r="DI491" s="22"/>
      <c r="DJ491" s="22"/>
      <c r="DK491" s="22"/>
      <c r="DL491" s="22"/>
      <c r="DM491" s="22"/>
      <c r="DN491" s="22"/>
      <c r="DO491" s="22"/>
      <c r="DP491" s="22"/>
      <c r="DQ491" s="22"/>
      <c r="DR491" s="22"/>
      <c r="DS491" s="22"/>
      <c r="DT491" s="22"/>
      <c r="DU491" s="22"/>
      <c r="DV491" s="22"/>
      <c r="DW491" s="22"/>
      <c r="DX491" s="22"/>
      <c r="DY491" s="22"/>
      <c r="DZ491" s="22"/>
      <c r="EA491" s="22"/>
      <c r="EB491" s="22"/>
      <c r="EC491" s="22"/>
      <c r="ED491" s="22"/>
      <c r="EE491" s="22"/>
      <c r="EF491" s="22"/>
      <c r="EG491" s="22"/>
      <c r="EH491" s="22"/>
      <c r="EI491" s="22"/>
      <c r="EJ491" s="22"/>
      <c r="EK491" s="22"/>
      <c r="EL491" s="22"/>
      <c r="EM491" s="22"/>
      <c r="EN491" s="22"/>
      <c r="EO491" s="22"/>
      <c r="EP491" s="22"/>
      <c r="EQ491" s="22"/>
      <c r="ER491" s="22"/>
      <c r="ES491" s="22"/>
      <c r="ET491" s="22"/>
      <c r="EU491" s="22"/>
      <c r="EV491" s="22"/>
      <c r="EW491" s="22"/>
      <c r="EX491" s="22"/>
      <c r="EY491" s="22"/>
      <c r="EZ491" s="22"/>
      <c r="FA491" s="22"/>
      <c r="FB491" s="22"/>
      <c r="FC491" s="22"/>
      <c r="FD491" s="22"/>
      <c r="FE491" s="22"/>
      <c r="FF491" s="22"/>
      <c r="FG491" s="22"/>
      <c r="FH491" s="22"/>
      <c r="FI491" s="22"/>
      <c r="FJ491" s="22"/>
      <c r="FK491" s="22"/>
      <c r="FL491" s="22"/>
      <c r="FM491" s="22"/>
      <c r="FN491" s="22"/>
      <c r="FO491" s="22"/>
      <c r="FP491" s="22"/>
      <c r="FQ491" s="22"/>
      <c r="FR491" s="22"/>
      <c r="FS491" s="22"/>
      <c r="FT491" s="22"/>
      <c r="FU491" s="22"/>
      <c r="FV491" s="22"/>
      <c r="FW491" s="22"/>
      <c r="FX491" s="22"/>
    </row>
    <row r="492" spans="61:180" x14ac:dyDescent="0.25">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c r="CV492" s="22"/>
      <c r="CW492" s="22"/>
      <c r="CX492" s="22"/>
      <c r="CY492" s="22"/>
      <c r="CZ492" s="22"/>
      <c r="DA492" s="22"/>
      <c r="DB492" s="22"/>
      <c r="DC492" s="22"/>
      <c r="DD492" s="22"/>
      <c r="DE492" s="22"/>
      <c r="DF492" s="22"/>
      <c r="DG492" s="22"/>
      <c r="DH492" s="22"/>
      <c r="DI492" s="22"/>
      <c r="DJ492" s="22"/>
      <c r="DK492" s="22"/>
      <c r="DL492" s="22"/>
      <c r="DM492" s="22"/>
      <c r="DN492" s="22"/>
      <c r="DO492" s="22"/>
      <c r="DP492" s="22"/>
      <c r="DQ492" s="22"/>
      <c r="DR492" s="22"/>
      <c r="DS492" s="22"/>
      <c r="DT492" s="22"/>
      <c r="DU492" s="22"/>
      <c r="DV492" s="22"/>
      <c r="DW492" s="22"/>
      <c r="DX492" s="22"/>
      <c r="DY492" s="22"/>
      <c r="DZ492" s="22"/>
      <c r="EA492" s="22"/>
      <c r="EB492" s="22"/>
      <c r="EC492" s="22"/>
      <c r="ED492" s="22"/>
      <c r="EE492" s="22"/>
      <c r="EF492" s="22"/>
      <c r="EG492" s="22"/>
      <c r="EH492" s="22"/>
      <c r="EI492" s="22"/>
      <c r="EJ492" s="22"/>
      <c r="EK492" s="22"/>
      <c r="EL492" s="22"/>
      <c r="EM492" s="22"/>
      <c r="EN492" s="22"/>
      <c r="EO492" s="22"/>
      <c r="EP492" s="22"/>
      <c r="EQ492" s="22"/>
      <c r="ER492" s="22"/>
      <c r="ES492" s="22"/>
      <c r="ET492" s="22"/>
      <c r="EU492" s="22"/>
      <c r="EV492" s="22"/>
      <c r="EW492" s="22"/>
      <c r="EX492" s="22"/>
      <c r="EY492" s="22"/>
      <c r="EZ492" s="22"/>
      <c r="FA492" s="22"/>
      <c r="FB492" s="22"/>
      <c r="FC492" s="22"/>
      <c r="FD492" s="22"/>
      <c r="FE492" s="22"/>
      <c r="FF492" s="22"/>
      <c r="FG492" s="22"/>
      <c r="FH492" s="22"/>
      <c r="FI492" s="22"/>
      <c r="FJ492" s="22"/>
      <c r="FK492" s="22"/>
      <c r="FL492" s="22"/>
      <c r="FM492" s="22"/>
      <c r="FN492" s="22"/>
      <c r="FO492" s="22"/>
      <c r="FP492" s="22"/>
      <c r="FQ492" s="22"/>
      <c r="FR492" s="22"/>
      <c r="FS492" s="22"/>
      <c r="FT492" s="22"/>
      <c r="FU492" s="22"/>
      <c r="FV492" s="22"/>
      <c r="FW492" s="22"/>
      <c r="FX492" s="22"/>
    </row>
    <row r="493" spans="61:180" x14ac:dyDescent="0.25">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c r="CV493" s="22"/>
      <c r="CW493" s="22"/>
      <c r="CX493" s="22"/>
      <c r="CY493" s="22"/>
      <c r="CZ493" s="22"/>
      <c r="DA493" s="22"/>
      <c r="DB493" s="22"/>
      <c r="DC493" s="22"/>
      <c r="DD493" s="22"/>
      <c r="DE493" s="22"/>
      <c r="DF493" s="22"/>
      <c r="DG493" s="22"/>
      <c r="DH493" s="22"/>
      <c r="DI493" s="22"/>
      <c r="DJ493" s="22"/>
      <c r="DK493" s="22"/>
      <c r="DL493" s="22"/>
      <c r="DM493" s="22"/>
      <c r="DN493" s="22"/>
      <c r="DO493" s="22"/>
      <c r="DP493" s="22"/>
      <c r="DQ493" s="22"/>
      <c r="DR493" s="22"/>
      <c r="DS493" s="22"/>
      <c r="DT493" s="22"/>
      <c r="DU493" s="22"/>
      <c r="DV493" s="22"/>
      <c r="DW493" s="22"/>
      <c r="DX493" s="22"/>
      <c r="DY493" s="22"/>
      <c r="DZ493" s="22"/>
      <c r="EA493" s="22"/>
      <c r="EB493" s="22"/>
      <c r="EC493" s="22"/>
      <c r="ED493" s="22"/>
      <c r="EE493" s="22"/>
      <c r="EF493" s="22"/>
      <c r="EG493" s="22"/>
      <c r="EH493" s="22"/>
      <c r="EI493" s="22"/>
      <c r="EJ493" s="22"/>
      <c r="EK493" s="22"/>
      <c r="EL493" s="22"/>
      <c r="EM493" s="22"/>
      <c r="EN493" s="22"/>
      <c r="EO493" s="22"/>
      <c r="EP493" s="22"/>
      <c r="EQ493" s="22"/>
      <c r="ER493" s="22"/>
      <c r="ES493" s="22"/>
      <c r="ET493" s="22"/>
      <c r="EU493" s="22"/>
      <c r="EV493" s="22"/>
      <c r="EW493" s="22"/>
      <c r="EX493" s="22"/>
      <c r="EY493" s="22"/>
      <c r="EZ493" s="22"/>
      <c r="FA493" s="22"/>
      <c r="FB493" s="22"/>
      <c r="FC493" s="22"/>
      <c r="FD493" s="22"/>
      <c r="FE493" s="22"/>
      <c r="FF493" s="22"/>
      <c r="FG493" s="22"/>
      <c r="FH493" s="22"/>
      <c r="FI493" s="22"/>
      <c r="FJ493" s="22"/>
      <c r="FK493" s="22"/>
      <c r="FL493" s="22"/>
      <c r="FM493" s="22"/>
      <c r="FN493" s="22"/>
      <c r="FO493" s="22"/>
      <c r="FP493" s="22"/>
      <c r="FQ493" s="22"/>
      <c r="FR493" s="22"/>
      <c r="FS493" s="22"/>
      <c r="FT493" s="22"/>
      <c r="FU493" s="22"/>
      <c r="FV493" s="22"/>
      <c r="FW493" s="22"/>
      <c r="FX493" s="22"/>
    </row>
    <row r="494" spans="61:180" x14ac:dyDescent="0.25">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2"/>
      <c r="FH494" s="22"/>
      <c r="FI494" s="22"/>
      <c r="FJ494" s="22"/>
      <c r="FK494" s="22"/>
      <c r="FL494" s="22"/>
      <c r="FM494" s="22"/>
      <c r="FN494" s="22"/>
      <c r="FO494" s="22"/>
      <c r="FP494" s="22"/>
      <c r="FQ494" s="22"/>
      <c r="FR494" s="22"/>
      <c r="FS494" s="22"/>
      <c r="FT494" s="22"/>
      <c r="FU494" s="22"/>
      <c r="FV494" s="22"/>
      <c r="FW494" s="22"/>
      <c r="FX494" s="22"/>
    </row>
    <row r="495" spans="61:180" x14ac:dyDescent="0.25">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c r="CV495" s="22"/>
      <c r="CW495" s="22"/>
      <c r="CX495" s="22"/>
      <c r="CY495" s="22"/>
      <c r="CZ495" s="22"/>
      <c r="DA495" s="22"/>
      <c r="DB495" s="22"/>
      <c r="DC495" s="22"/>
      <c r="DD495" s="22"/>
      <c r="DE495" s="22"/>
      <c r="DF495" s="22"/>
      <c r="DG495" s="22"/>
      <c r="DH495" s="22"/>
      <c r="DI495" s="22"/>
      <c r="DJ495" s="22"/>
      <c r="DK495" s="22"/>
      <c r="DL495" s="22"/>
      <c r="DM495" s="22"/>
      <c r="DN495" s="22"/>
      <c r="DO495" s="22"/>
      <c r="DP495" s="22"/>
      <c r="DQ495" s="22"/>
      <c r="DR495" s="22"/>
      <c r="DS495" s="22"/>
      <c r="DT495" s="22"/>
      <c r="DU495" s="22"/>
      <c r="DV495" s="22"/>
      <c r="DW495" s="22"/>
      <c r="DX495" s="22"/>
      <c r="DY495" s="22"/>
      <c r="DZ495" s="22"/>
      <c r="EA495" s="22"/>
      <c r="EB495" s="22"/>
      <c r="EC495" s="22"/>
      <c r="ED495" s="22"/>
      <c r="EE495" s="22"/>
      <c r="EF495" s="22"/>
      <c r="EG495" s="22"/>
      <c r="EH495" s="22"/>
      <c r="EI495" s="22"/>
      <c r="EJ495" s="22"/>
      <c r="EK495" s="22"/>
      <c r="EL495" s="22"/>
      <c r="EM495" s="22"/>
      <c r="EN495" s="22"/>
      <c r="EO495" s="22"/>
      <c r="EP495" s="22"/>
      <c r="EQ495" s="22"/>
      <c r="ER495" s="22"/>
      <c r="ES495" s="22"/>
      <c r="ET495" s="22"/>
      <c r="EU495" s="22"/>
      <c r="EV495" s="22"/>
      <c r="EW495" s="22"/>
      <c r="EX495" s="22"/>
      <c r="EY495" s="22"/>
      <c r="EZ495" s="22"/>
      <c r="FA495" s="22"/>
      <c r="FB495" s="22"/>
      <c r="FC495" s="22"/>
      <c r="FD495" s="22"/>
      <c r="FE495" s="22"/>
      <c r="FF495" s="22"/>
      <c r="FG495" s="22"/>
      <c r="FH495" s="22"/>
      <c r="FI495" s="22"/>
      <c r="FJ495" s="22"/>
      <c r="FK495" s="22"/>
      <c r="FL495" s="22"/>
      <c r="FM495" s="22"/>
      <c r="FN495" s="22"/>
      <c r="FO495" s="22"/>
      <c r="FP495" s="22"/>
      <c r="FQ495" s="22"/>
      <c r="FR495" s="22"/>
      <c r="FS495" s="22"/>
      <c r="FT495" s="22"/>
      <c r="FU495" s="22"/>
      <c r="FV495" s="22"/>
      <c r="FW495" s="22"/>
      <c r="FX495" s="22"/>
    </row>
    <row r="496" spans="61:180" x14ac:dyDescent="0.25">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c r="CV496" s="22"/>
      <c r="CW496" s="22"/>
      <c r="CX496" s="22"/>
      <c r="CY496" s="22"/>
      <c r="CZ496" s="22"/>
      <c r="DA496" s="22"/>
      <c r="DB496" s="22"/>
      <c r="DC496" s="22"/>
      <c r="DD496" s="22"/>
      <c r="DE496" s="22"/>
      <c r="DF496" s="22"/>
      <c r="DG496" s="22"/>
      <c r="DH496" s="22"/>
      <c r="DI496" s="22"/>
      <c r="DJ496" s="22"/>
      <c r="DK496" s="22"/>
      <c r="DL496" s="22"/>
      <c r="DM496" s="22"/>
      <c r="DN496" s="22"/>
      <c r="DO496" s="22"/>
      <c r="DP496" s="22"/>
      <c r="DQ496" s="22"/>
      <c r="DR496" s="22"/>
      <c r="DS496" s="22"/>
      <c r="DT496" s="22"/>
      <c r="DU496" s="22"/>
      <c r="DV496" s="22"/>
      <c r="DW496" s="22"/>
      <c r="DX496" s="22"/>
      <c r="DY496" s="22"/>
      <c r="DZ496" s="22"/>
      <c r="EA496" s="22"/>
      <c r="EB496" s="22"/>
      <c r="EC496" s="22"/>
      <c r="ED496" s="22"/>
      <c r="EE496" s="22"/>
      <c r="EF496" s="22"/>
      <c r="EG496" s="22"/>
      <c r="EH496" s="22"/>
      <c r="EI496" s="22"/>
      <c r="EJ496" s="22"/>
      <c r="EK496" s="22"/>
      <c r="EL496" s="22"/>
      <c r="EM496" s="22"/>
      <c r="EN496" s="22"/>
      <c r="EO496" s="22"/>
      <c r="EP496" s="22"/>
      <c r="EQ496" s="22"/>
      <c r="ER496" s="22"/>
      <c r="ES496" s="22"/>
      <c r="ET496" s="22"/>
      <c r="EU496" s="22"/>
      <c r="EV496" s="22"/>
      <c r="EW496" s="22"/>
      <c r="EX496" s="22"/>
      <c r="EY496" s="22"/>
      <c r="EZ496" s="22"/>
      <c r="FA496" s="22"/>
      <c r="FB496" s="22"/>
      <c r="FC496" s="22"/>
      <c r="FD496" s="22"/>
      <c r="FE496" s="22"/>
      <c r="FF496" s="22"/>
      <c r="FG496" s="22"/>
      <c r="FH496" s="22"/>
      <c r="FI496" s="22"/>
      <c r="FJ496" s="22"/>
      <c r="FK496" s="22"/>
      <c r="FL496" s="22"/>
      <c r="FM496" s="22"/>
      <c r="FN496" s="22"/>
      <c r="FO496" s="22"/>
      <c r="FP496" s="22"/>
      <c r="FQ496" s="22"/>
      <c r="FR496" s="22"/>
      <c r="FS496" s="22"/>
      <c r="FT496" s="22"/>
      <c r="FU496" s="22"/>
      <c r="FV496" s="22"/>
      <c r="FW496" s="22"/>
      <c r="FX496" s="22"/>
    </row>
    <row r="497" spans="61:180" x14ac:dyDescent="0.25">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c r="CV497" s="22"/>
      <c r="CW497" s="22"/>
      <c r="CX497" s="22"/>
      <c r="CY497" s="22"/>
      <c r="CZ497" s="22"/>
      <c r="DA497" s="22"/>
      <c r="DB497" s="22"/>
      <c r="DC497" s="22"/>
      <c r="DD497" s="22"/>
      <c r="DE497" s="22"/>
      <c r="DF497" s="22"/>
      <c r="DG497" s="22"/>
      <c r="DH497" s="22"/>
      <c r="DI497" s="22"/>
      <c r="DJ497" s="22"/>
      <c r="DK497" s="22"/>
      <c r="DL497" s="22"/>
      <c r="DM497" s="22"/>
      <c r="DN497" s="22"/>
      <c r="DO497" s="22"/>
      <c r="DP497" s="22"/>
      <c r="DQ497" s="22"/>
      <c r="DR497" s="22"/>
      <c r="DS497" s="22"/>
      <c r="DT497" s="22"/>
      <c r="DU497" s="22"/>
      <c r="DV497" s="22"/>
      <c r="DW497" s="22"/>
      <c r="DX497" s="22"/>
      <c r="DY497" s="22"/>
      <c r="DZ497" s="22"/>
      <c r="EA497" s="22"/>
      <c r="EB497" s="22"/>
      <c r="EC497" s="22"/>
      <c r="ED497" s="22"/>
      <c r="EE497" s="22"/>
      <c r="EF497" s="22"/>
      <c r="EG497" s="22"/>
      <c r="EH497" s="22"/>
      <c r="EI497" s="22"/>
      <c r="EJ497" s="22"/>
      <c r="EK497" s="22"/>
      <c r="EL497" s="22"/>
      <c r="EM497" s="22"/>
      <c r="EN497" s="22"/>
      <c r="EO497" s="22"/>
      <c r="EP497" s="22"/>
      <c r="EQ497" s="22"/>
      <c r="ER497" s="22"/>
      <c r="ES497" s="22"/>
      <c r="ET497" s="22"/>
      <c r="EU497" s="22"/>
      <c r="EV497" s="22"/>
      <c r="EW497" s="22"/>
      <c r="EX497" s="22"/>
      <c r="EY497" s="22"/>
      <c r="EZ497" s="22"/>
      <c r="FA497" s="22"/>
      <c r="FB497" s="22"/>
      <c r="FC497" s="22"/>
      <c r="FD497" s="22"/>
      <c r="FE497" s="22"/>
      <c r="FF497" s="22"/>
      <c r="FG497" s="22"/>
      <c r="FH497" s="22"/>
      <c r="FI497" s="22"/>
      <c r="FJ497" s="22"/>
      <c r="FK497" s="22"/>
      <c r="FL497" s="22"/>
      <c r="FM497" s="22"/>
      <c r="FN497" s="22"/>
      <c r="FO497" s="22"/>
      <c r="FP497" s="22"/>
      <c r="FQ497" s="22"/>
      <c r="FR497" s="22"/>
      <c r="FS497" s="22"/>
      <c r="FT497" s="22"/>
      <c r="FU497" s="22"/>
      <c r="FV497" s="22"/>
      <c r="FW497" s="22"/>
      <c r="FX497" s="22"/>
    </row>
    <row r="498" spans="61:180" x14ac:dyDescent="0.25">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c r="CV498" s="22"/>
      <c r="CW498" s="22"/>
      <c r="CX498" s="22"/>
      <c r="CY498" s="22"/>
      <c r="CZ498" s="22"/>
      <c r="DA498" s="22"/>
      <c r="DB498" s="22"/>
      <c r="DC498" s="22"/>
      <c r="DD498" s="22"/>
      <c r="DE498" s="22"/>
      <c r="DF498" s="22"/>
      <c r="DG498" s="22"/>
      <c r="DH498" s="22"/>
      <c r="DI498" s="22"/>
      <c r="DJ498" s="22"/>
      <c r="DK498" s="22"/>
      <c r="DL498" s="22"/>
      <c r="DM498" s="22"/>
      <c r="DN498" s="22"/>
      <c r="DO498" s="22"/>
      <c r="DP498" s="22"/>
      <c r="DQ498" s="22"/>
      <c r="DR498" s="22"/>
      <c r="DS498" s="22"/>
      <c r="DT498" s="22"/>
      <c r="DU498" s="22"/>
      <c r="DV498" s="22"/>
      <c r="DW498" s="22"/>
      <c r="DX498" s="22"/>
      <c r="DY498" s="22"/>
      <c r="DZ498" s="22"/>
      <c r="EA498" s="22"/>
      <c r="EB498" s="22"/>
      <c r="EC498" s="22"/>
      <c r="ED498" s="22"/>
      <c r="EE498" s="22"/>
      <c r="EF498" s="22"/>
      <c r="EG498" s="22"/>
      <c r="EH498" s="22"/>
      <c r="EI498" s="22"/>
      <c r="EJ498" s="22"/>
      <c r="EK498" s="22"/>
      <c r="EL498" s="22"/>
      <c r="EM498" s="22"/>
      <c r="EN498" s="22"/>
      <c r="EO498" s="22"/>
      <c r="EP498" s="22"/>
      <c r="EQ498" s="22"/>
      <c r="ER498" s="22"/>
      <c r="ES498" s="22"/>
      <c r="ET498" s="22"/>
      <c r="EU498" s="22"/>
      <c r="EV498" s="22"/>
      <c r="EW498" s="22"/>
      <c r="EX498" s="22"/>
      <c r="EY498" s="22"/>
      <c r="EZ498" s="22"/>
      <c r="FA498" s="22"/>
      <c r="FB498" s="22"/>
      <c r="FC498" s="22"/>
      <c r="FD498" s="22"/>
      <c r="FE498" s="22"/>
      <c r="FF498" s="22"/>
      <c r="FG498" s="22"/>
      <c r="FH498" s="22"/>
      <c r="FI498" s="22"/>
      <c r="FJ498" s="22"/>
      <c r="FK498" s="22"/>
      <c r="FL498" s="22"/>
      <c r="FM498" s="22"/>
      <c r="FN498" s="22"/>
      <c r="FO498" s="22"/>
      <c r="FP498" s="22"/>
      <c r="FQ498" s="22"/>
      <c r="FR498" s="22"/>
      <c r="FS498" s="22"/>
      <c r="FT498" s="22"/>
      <c r="FU498" s="22"/>
      <c r="FV498" s="22"/>
      <c r="FW498" s="22"/>
      <c r="FX498" s="22"/>
    </row>
    <row r="499" spans="61:180" x14ac:dyDescent="0.25">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c r="CV499" s="22"/>
      <c r="CW499" s="22"/>
      <c r="CX499" s="22"/>
      <c r="CY499" s="22"/>
      <c r="CZ499" s="22"/>
      <c r="DA499" s="22"/>
      <c r="DB499" s="22"/>
      <c r="DC499" s="22"/>
      <c r="DD499" s="22"/>
      <c r="DE499" s="22"/>
      <c r="DF499" s="22"/>
      <c r="DG499" s="22"/>
      <c r="DH499" s="22"/>
      <c r="DI499" s="22"/>
      <c r="DJ499" s="22"/>
      <c r="DK499" s="22"/>
      <c r="DL499" s="22"/>
      <c r="DM499" s="22"/>
      <c r="DN499" s="22"/>
      <c r="DO499" s="22"/>
      <c r="DP499" s="22"/>
      <c r="DQ499" s="22"/>
      <c r="DR499" s="22"/>
      <c r="DS499" s="22"/>
      <c r="DT499" s="22"/>
      <c r="DU499" s="22"/>
      <c r="DV499" s="22"/>
      <c r="DW499" s="22"/>
      <c r="DX499" s="22"/>
      <c r="DY499" s="22"/>
      <c r="DZ499" s="22"/>
      <c r="EA499" s="22"/>
      <c r="EB499" s="22"/>
      <c r="EC499" s="22"/>
      <c r="ED499" s="22"/>
      <c r="EE499" s="22"/>
      <c r="EF499" s="22"/>
      <c r="EG499" s="22"/>
      <c r="EH499" s="22"/>
      <c r="EI499" s="22"/>
      <c r="EJ499" s="22"/>
      <c r="EK499" s="22"/>
      <c r="EL499" s="22"/>
      <c r="EM499" s="22"/>
      <c r="EN499" s="22"/>
      <c r="EO499" s="22"/>
      <c r="EP499" s="22"/>
      <c r="EQ499" s="22"/>
      <c r="ER499" s="22"/>
      <c r="ES499" s="22"/>
      <c r="ET499" s="22"/>
      <c r="EU499" s="22"/>
      <c r="EV499" s="22"/>
      <c r="EW499" s="22"/>
      <c r="EX499" s="22"/>
      <c r="EY499" s="22"/>
      <c r="EZ499" s="22"/>
      <c r="FA499" s="22"/>
      <c r="FB499" s="22"/>
      <c r="FC499" s="22"/>
      <c r="FD499" s="22"/>
      <c r="FE499" s="22"/>
      <c r="FF499" s="22"/>
      <c r="FG499" s="22"/>
      <c r="FH499" s="22"/>
      <c r="FI499" s="22"/>
      <c r="FJ499" s="22"/>
      <c r="FK499" s="22"/>
      <c r="FL499" s="22"/>
      <c r="FM499" s="22"/>
      <c r="FN499" s="22"/>
      <c r="FO499" s="22"/>
      <c r="FP499" s="22"/>
      <c r="FQ499" s="22"/>
      <c r="FR499" s="22"/>
      <c r="FS499" s="22"/>
      <c r="FT499" s="22"/>
      <c r="FU499" s="22"/>
      <c r="FV499" s="22"/>
      <c r="FW499" s="22"/>
      <c r="FX499" s="22"/>
    </row>
    <row r="500" spans="61:180" x14ac:dyDescent="0.25">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c r="CV500" s="22"/>
      <c r="CW500" s="22"/>
      <c r="CX500" s="22"/>
      <c r="CY500" s="22"/>
      <c r="CZ500" s="22"/>
      <c r="DA500" s="22"/>
      <c r="DB500" s="22"/>
      <c r="DC500" s="22"/>
      <c r="DD500" s="22"/>
      <c r="DE500" s="22"/>
      <c r="DF500" s="22"/>
      <c r="DG500" s="22"/>
      <c r="DH500" s="22"/>
      <c r="DI500" s="22"/>
      <c r="DJ500" s="22"/>
      <c r="DK500" s="22"/>
      <c r="DL500" s="22"/>
      <c r="DM500" s="22"/>
      <c r="DN500" s="22"/>
      <c r="DO500" s="22"/>
      <c r="DP500" s="22"/>
      <c r="DQ500" s="22"/>
      <c r="DR500" s="22"/>
      <c r="DS500" s="22"/>
      <c r="DT500" s="22"/>
      <c r="DU500" s="22"/>
      <c r="DV500" s="22"/>
      <c r="DW500" s="22"/>
      <c r="DX500" s="22"/>
      <c r="DY500" s="22"/>
      <c r="DZ500" s="22"/>
      <c r="EA500" s="22"/>
      <c r="EB500" s="22"/>
      <c r="EC500" s="22"/>
      <c r="ED500" s="22"/>
      <c r="EE500" s="22"/>
      <c r="EF500" s="22"/>
      <c r="EG500" s="22"/>
      <c r="EH500" s="22"/>
      <c r="EI500" s="22"/>
      <c r="EJ500" s="22"/>
      <c r="EK500" s="22"/>
      <c r="EL500" s="22"/>
      <c r="EM500" s="22"/>
      <c r="EN500" s="22"/>
      <c r="EO500" s="22"/>
      <c r="EP500" s="22"/>
      <c r="EQ500" s="22"/>
      <c r="ER500" s="22"/>
      <c r="ES500" s="22"/>
      <c r="ET500" s="22"/>
      <c r="EU500" s="22"/>
      <c r="EV500" s="22"/>
      <c r="EW500" s="22"/>
      <c r="EX500" s="22"/>
      <c r="EY500" s="22"/>
      <c r="EZ500" s="22"/>
      <c r="FA500" s="22"/>
      <c r="FB500" s="22"/>
      <c r="FC500" s="22"/>
      <c r="FD500" s="22"/>
      <c r="FE500" s="22"/>
      <c r="FF500" s="22"/>
      <c r="FG500" s="22"/>
      <c r="FH500" s="22"/>
      <c r="FI500" s="22"/>
      <c r="FJ500" s="22"/>
      <c r="FK500" s="22"/>
      <c r="FL500" s="22"/>
      <c r="FM500" s="22"/>
      <c r="FN500" s="22"/>
      <c r="FO500" s="22"/>
      <c r="FP500" s="22"/>
      <c r="FQ500" s="22"/>
      <c r="FR500" s="22"/>
      <c r="FS500" s="22"/>
      <c r="FT500" s="22"/>
      <c r="FU500" s="22"/>
      <c r="FV500" s="22"/>
      <c r="FW500" s="22"/>
      <c r="FX500" s="22"/>
    </row>
  </sheetData>
  <sheetProtection algorithmName="SHA-512" hashValue="2cUin0HAmIXFeb17umHcjT3wILU+Q4f3Lz4ihS5pSZTfk67SdtDMnZFmHT6Y2fa3rQ9eGfyqEDQ3KvDbpeb8/Q==" saltValue="r1UvyJ/zBkNEfW0Jo3iXjQ==" spinCount="100000" sheet="1" objects="1" scenarios="1" formatCells="0" insertRows="0" selectLockedCells="1"/>
  <autoFilter ref="A8:AP309"/>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8"/>
  <sheetViews>
    <sheetView topLeftCell="I4" zoomScale="90" zoomScaleNormal="90" workbookViewId="0">
      <pane ySplit="5" topLeftCell="A13" activePane="bottomLeft" state="frozen"/>
      <selection activeCell="A4" sqref="A4"/>
      <selection pane="bottomLeft" activeCell="R16" sqref="R16"/>
    </sheetView>
  </sheetViews>
  <sheetFormatPr baseColWidth="10" defaultColWidth="22.85546875" defaultRowHeight="15" x14ac:dyDescent="0.25"/>
  <cols>
    <col min="1" max="1" width="17.7109375" style="1" customWidth="1"/>
    <col min="2" max="2" width="21.5703125" style="1" customWidth="1"/>
    <col min="3" max="3" width="22.85546875" style="1"/>
    <col min="4" max="4" width="13.42578125" style="1" bestFit="1" customWidth="1"/>
    <col min="5" max="5" width="22.85546875" style="1"/>
    <col min="6" max="6" width="18.140625" style="1" customWidth="1"/>
    <col min="7" max="7" width="13" style="1" customWidth="1"/>
    <col min="8" max="14" width="22.85546875" style="1"/>
    <col min="15" max="15" width="19.85546875" style="1" customWidth="1"/>
    <col min="16" max="16" width="19.5703125" style="1" customWidth="1"/>
    <col min="17" max="17" width="30" style="1" customWidth="1"/>
    <col min="18" max="16384" width="22.8554687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717">
        <v>2013</v>
      </c>
      <c r="B4" s="717"/>
      <c r="C4" s="717"/>
      <c r="D4" s="717"/>
      <c r="E4" s="717"/>
      <c r="F4" s="717"/>
      <c r="G4" s="717"/>
      <c r="H4" s="717"/>
      <c r="I4" s="717"/>
      <c r="J4" s="717"/>
      <c r="K4" s="717"/>
      <c r="L4" s="717"/>
      <c r="M4" s="717"/>
      <c r="N4" s="717"/>
      <c r="O4" s="717"/>
      <c r="P4" s="168"/>
      <c r="Q4" s="168"/>
    </row>
    <row r="5" spans="1:97" x14ac:dyDescent="0.25">
      <c r="A5" s="193"/>
      <c r="B5" s="193"/>
      <c r="C5" s="193"/>
      <c r="D5" s="193"/>
      <c r="E5" s="193"/>
      <c r="F5" s="193"/>
      <c r="G5" s="193"/>
      <c r="H5" s="193"/>
      <c r="I5" s="193"/>
      <c r="J5" s="193"/>
      <c r="K5" s="193"/>
      <c r="L5" s="194"/>
      <c r="M5" s="182"/>
      <c r="N5" s="205"/>
      <c r="O5" s="182"/>
      <c r="P5" s="168"/>
      <c r="Q5" s="168"/>
    </row>
    <row r="6" spans="1:97" x14ac:dyDescent="0.25">
      <c r="A6" s="183" t="s">
        <v>4</v>
      </c>
      <c r="B6" s="712" t="s">
        <v>446</v>
      </c>
      <c r="C6" s="712"/>
      <c r="D6" s="712"/>
      <c r="E6" s="712"/>
      <c r="F6" s="712"/>
      <c r="G6" s="712"/>
      <c r="H6" s="712"/>
      <c r="I6" s="712"/>
      <c r="J6" s="712"/>
      <c r="K6" s="712"/>
      <c r="L6" s="712"/>
      <c r="M6" s="712"/>
      <c r="N6" s="712"/>
      <c r="O6" s="712"/>
      <c r="P6" s="168"/>
      <c r="Q6" s="168"/>
    </row>
    <row r="7" spans="1:97"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97" x14ac:dyDescent="0.25">
      <c r="A8" s="638"/>
      <c r="B8" s="638"/>
      <c r="C8" s="638"/>
      <c r="D8" s="638"/>
      <c r="E8" s="638"/>
      <c r="F8" s="638"/>
      <c r="G8" s="638"/>
      <c r="H8" s="638"/>
      <c r="I8" s="644"/>
      <c r="J8" s="644"/>
      <c r="K8" s="638"/>
      <c r="L8" s="638"/>
      <c r="M8" s="638"/>
      <c r="N8" s="640"/>
      <c r="O8" s="640"/>
      <c r="P8" s="640"/>
      <c r="Q8" s="642"/>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60" x14ac:dyDescent="0.25">
      <c r="A9" s="37" t="s">
        <v>23</v>
      </c>
      <c r="B9" s="37" t="s">
        <v>447</v>
      </c>
      <c r="C9" s="37" t="s">
        <v>448</v>
      </c>
      <c r="D9" s="37">
        <v>215110000</v>
      </c>
      <c r="E9" s="37" t="s">
        <v>494</v>
      </c>
      <c r="F9" s="96">
        <v>2012050000321</v>
      </c>
      <c r="G9" s="37" t="s">
        <v>449</v>
      </c>
      <c r="H9" s="37" t="s">
        <v>450</v>
      </c>
      <c r="I9" s="275">
        <v>0</v>
      </c>
      <c r="J9" s="170"/>
      <c r="K9" s="36" t="s">
        <v>495</v>
      </c>
      <c r="L9" s="100">
        <v>50</v>
      </c>
      <c r="M9" s="100">
        <v>50</v>
      </c>
      <c r="N9" s="100"/>
      <c r="O9" s="276">
        <v>30</v>
      </c>
      <c r="P9" s="277"/>
      <c r="Q9" s="37" t="s">
        <v>496</v>
      </c>
      <c r="R9" s="14"/>
      <c r="U9" s="9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240" x14ac:dyDescent="0.25">
      <c r="A10" s="37"/>
      <c r="B10" s="37"/>
      <c r="C10" s="37"/>
      <c r="D10" s="37"/>
      <c r="E10" s="8"/>
      <c r="F10" s="96"/>
      <c r="G10" s="37"/>
      <c r="H10" s="37"/>
      <c r="I10" s="36"/>
      <c r="J10" s="36"/>
      <c r="K10" s="36" t="s">
        <v>497</v>
      </c>
      <c r="L10" s="100">
        <v>2000</v>
      </c>
      <c r="M10" s="100">
        <v>2000</v>
      </c>
      <c r="N10" s="100"/>
      <c r="O10" s="276">
        <v>53292</v>
      </c>
      <c r="P10" s="100"/>
      <c r="Q10" s="37" t="s">
        <v>498</v>
      </c>
      <c r="R10" s="14"/>
      <c r="U10" s="9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195" x14ac:dyDescent="0.25">
      <c r="A11" s="37" t="s">
        <v>23</v>
      </c>
      <c r="B11" s="37" t="s">
        <v>447</v>
      </c>
      <c r="C11" s="37" t="s">
        <v>448</v>
      </c>
      <c r="D11" s="37">
        <v>215120000</v>
      </c>
      <c r="E11" s="37" t="s">
        <v>499</v>
      </c>
      <c r="F11" s="96">
        <v>2012050000324</v>
      </c>
      <c r="G11" s="37" t="s">
        <v>456</v>
      </c>
      <c r="H11" s="37" t="s">
        <v>457</v>
      </c>
      <c r="I11" s="275">
        <v>667115258</v>
      </c>
      <c r="J11" s="37"/>
      <c r="K11" s="36" t="s">
        <v>500</v>
      </c>
      <c r="L11" s="100">
        <v>30000</v>
      </c>
      <c r="M11" s="100">
        <v>30000</v>
      </c>
      <c r="N11" s="278"/>
      <c r="O11" s="279">
        <v>14842478</v>
      </c>
      <c r="P11" s="278"/>
      <c r="Q11" s="36" t="s">
        <v>501</v>
      </c>
      <c r="R11" s="14"/>
      <c r="U11" s="97"/>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60" x14ac:dyDescent="0.25">
      <c r="A12" s="37" t="s">
        <v>23</v>
      </c>
      <c r="B12" s="37" t="s">
        <v>447</v>
      </c>
      <c r="C12" s="37" t="s">
        <v>464</v>
      </c>
      <c r="D12" s="37">
        <v>215210000</v>
      </c>
      <c r="E12" s="37" t="s">
        <v>502</v>
      </c>
      <c r="F12" s="99"/>
      <c r="G12" s="36"/>
      <c r="H12" s="36"/>
      <c r="I12" s="280">
        <v>10000000</v>
      </c>
      <c r="J12" s="281"/>
      <c r="K12" s="36" t="s">
        <v>503</v>
      </c>
      <c r="L12" s="100">
        <v>220</v>
      </c>
      <c r="M12" s="100">
        <v>250</v>
      </c>
      <c r="N12" s="278"/>
      <c r="O12" s="279">
        <v>0</v>
      </c>
      <c r="P12" s="278"/>
      <c r="Q12" s="36" t="s">
        <v>504</v>
      </c>
      <c r="R12" s="14"/>
      <c r="U12" s="9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60" x14ac:dyDescent="0.25">
      <c r="A13" s="37" t="s">
        <v>23</v>
      </c>
      <c r="B13" s="37" t="s">
        <v>447</v>
      </c>
      <c r="C13" s="37" t="s">
        <v>464</v>
      </c>
      <c r="D13" s="37">
        <v>215220000</v>
      </c>
      <c r="E13" s="37" t="s">
        <v>505</v>
      </c>
      <c r="F13" s="96">
        <v>2012050000293</v>
      </c>
      <c r="G13" s="37" t="s">
        <v>465</v>
      </c>
      <c r="H13" s="37" t="s">
        <v>466</v>
      </c>
      <c r="I13" s="275">
        <v>1620224633</v>
      </c>
      <c r="J13" s="37"/>
      <c r="K13" s="36" t="s">
        <v>506</v>
      </c>
      <c r="L13" s="100">
        <v>10</v>
      </c>
      <c r="M13" s="100">
        <v>10</v>
      </c>
      <c r="N13" s="278"/>
      <c r="O13" s="279">
        <v>0</v>
      </c>
      <c r="P13" s="278"/>
      <c r="Q13" s="36" t="s">
        <v>507</v>
      </c>
      <c r="R13" s="14"/>
      <c r="U13" s="97"/>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ht="210" x14ac:dyDescent="0.25">
      <c r="A14" s="37" t="s">
        <v>472</v>
      </c>
      <c r="B14" s="37" t="s">
        <v>473</v>
      </c>
      <c r="C14" s="37" t="s">
        <v>474</v>
      </c>
      <c r="D14" s="37">
        <v>242320000</v>
      </c>
      <c r="E14" s="37" t="s">
        <v>508</v>
      </c>
      <c r="F14" s="96">
        <v>2012050000328</v>
      </c>
      <c r="G14" s="37" t="s">
        <v>475</v>
      </c>
      <c r="H14" s="37" t="s">
        <v>476</v>
      </c>
      <c r="I14" s="275">
        <v>4779311108</v>
      </c>
      <c r="J14" s="37"/>
      <c r="K14" s="36" t="s">
        <v>509</v>
      </c>
      <c r="L14" s="100">
        <v>28</v>
      </c>
      <c r="M14" s="100">
        <v>28</v>
      </c>
      <c r="N14" s="278"/>
      <c r="O14" s="279">
        <v>20</v>
      </c>
      <c r="P14" s="278"/>
      <c r="Q14" s="36" t="s">
        <v>510</v>
      </c>
      <c r="R14" s="14"/>
      <c r="U14" s="97"/>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ht="105" x14ac:dyDescent="0.25">
      <c r="A15" s="37" t="s">
        <v>483</v>
      </c>
      <c r="B15" s="37" t="s">
        <v>473</v>
      </c>
      <c r="C15" s="37" t="s">
        <v>474</v>
      </c>
      <c r="D15" s="37">
        <v>242330000</v>
      </c>
      <c r="E15" s="37" t="s">
        <v>511</v>
      </c>
      <c r="F15" s="96">
        <v>2012050000307</v>
      </c>
      <c r="G15" s="37" t="s">
        <v>484</v>
      </c>
      <c r="H15" s="37" t="s">
        <v>485</v>
      </c>
      <c r="I15" s="275">
        <v>0</v>
      </c>
      <c r="J15" s="37"/>
      <c r="K15" s="36" t="s">
        <v>512</v>
      </c>
      <c r="L15" s="100">
        <v>25</v>
      </c>
      <c r="M15" s="100">
        <v>25</v>
      </c>
      <c r="N15" s="278"/>
      <c r="O15" s="279">
        <v>18</v>
      </c>
      <c r="P15" s="278"/>
      <c r="Q15" s="36" t="s">
        <v>513</v>
      </c>
      <c r="R15" s="14"/>
      <c r="U15" s="97"/>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x14ac:dyDescent="0.25">
      <c r="A16" s="37"/>
      <c r="B16" s="37"/>
      <c r="C16" s="37"/>
      <c r="D16" s="37"/>
      <c r="E16" s="37"/>
      <c r="F16" s="96"/>
      <c r="G16" s="37"/>
      <c r="H16" s="37"/>
      <c r="I16" s="37"/>
      <c r="J16" s="37"/>
      <c r="K16" s="37"/>
      <c r="L16" s="100"/>
      <c r="M16" s="100"/>
      <c r="N16" s="278"/>
      <c r="O16" s="279"/>
      <c r="P16" s="278"/>
      <c r="Q16" s="36"/>
      <c r="U16" s="7"/>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5:15" x14ac:dyDescent="0.25">
      <c r="O17" s="98"/>
    </row>
    <row r="18" spans="15:15" x14ac:dyDescent="0.25">
      <c r="O18" s="98"/>
    </row>
  </sheetData>
  <sheetProtection algorithmName="SHA-512" hashValue="2NEjmmCypeU6+nftDIMxCReXHBShRFOESf/srGHwgIy6XKNaF7rE05Dmq6Ck+owa6RPxpzkS7peXxyM6hRrBog==" saltValue="WF1Y9uwgoPD5qNdJaOUNew==" spinCount="100000" sheet="1" objects="1" scenarios="1" formatCells="0" insertRows="0" selectLockedCells="1"/>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landscape"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1"/>
  <sheetViews>
    <sheetView topLeftCell="Y4" zoomScale="110" zoomScaleNormal="110" workbookViewId="0">
      <pane ySplit="5" topLeftCell="A18" activePane="bottomLeft" state="frozen"/>
      <selection activeCell="A4" sqref="A4"/>
      <selection pane="bottomLeft" activeCell="AQ21" sqref="AQ21"/>
    </sheetView>
  </sheetViews>
  <sheetFormatPr baseColWidth="10" defaultRowHeight="15" x14ac:dyDescent="0.25"/>
  <cols>
    <col min="1" max="1" width="13.7109375" style="1" customWidth="1"/>
    <col min="2" max="2" width="15.140625" style="1" customWidth="1"/>
    <col min="3" max="3" width="14.140625" style="1" customWidth="1"/>
    <col min="4" max="4" width="10.85546875" style="1" customWidth="1"/>
    <col min="5" max="5" width="16.5703125" style="1" customWidth="1"/>
    <col min="6" max="6" width="9.5703125" style="1" customWidth="1"/>
    <col min="7" max="7" width="25.85546875" style="1" customWidth="1"/>
    <col min="8" max="8" width="14.140625" style="1" customWidth="1"/>
    <col min="9" max="9" width="14" style="1" customWidth="1"/>
    <col min="10" max="10" width="13.7109375" style="1" customWidth="1"/>
    <col min="11" max="11" width="12.85546875" style="1" customWidth="1"/>
    <col min="12" max="12" width="12.7109375" style="1" customWidth="1"/>
    <col min="13" max="13" width="12.140625" style="1" customWidth="1"/>
    <col min="14" max="14" width="13" style="1" customWidth="1"/>
    <col min="15" max="16" width="13.140625" style="1" customWidth="1"/>
    <col min="17" max="17" width="13.7109375" style="1" customWidth="1"/>
    <col min="18" max="18" width="10.5703125" style="1" customWidth="1"/>
    <col min="19" max="19" width="11.85546875" style="1" customWidth="1"/>
    <col min="20" max="20" width="22.140625" style="1" customWidth="1"/>
    <col min="21" max="21" width="10.28515625" style="1" customWidth="1"/>
    <col min="22" max="22" width="11.42578125" style="1"/>
    <col min="23" max="23" width="12.7109375" style="1" customWidth="1"/>
    <col min="24" max="24" width="13.140625" style="1" customWidth="1"/>
    <col min="25" max="25" width="11.7109375" style="94" customWidth="1"/>
    <col min="26" max="29" width="11.42578125" style="1"/>
    <col min="30" max="30" width="51.5703125" style="94"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282"/>
      <c r="Z4" s="168"/>
      <c r="AA4" s="168"/>
      <c r="AB4" s="168"/>
      <c r="AC4" s="168"/>
      <c r="AD4" s="282"/>
      <c r="AE4" s="168"/>
      <c r="AF4" s="168"/>
      <c r="AG4" s="168"/>
      <c r="AH4" s="168"/>
      <c r="AI4" s="168"/>
      <c r="AJ4" s="168"/>
      <c r="AK4" s="168"/>
      <c r="AL4" s="168"/>
      <c r="AM4" s="168"/>
      <c r="AN4" s="168"/>
      <c r="AO4" s="168"/>
      <c r="AP4" s="168"/>
    </row>
    <row r="5" spans="1:42" x14ac:dyDescent="0.25">
      <c r="A5" s="712" t="s">
        <v>4</v>
      </c>
      <c r="B5" s="712"/>
      <c r="C5" s="175" t="s">
        <v>446</v>
      </c>
      <c r="D5" s="175"/>
      <c r="E5" s="175"/>
      <c r="F5" s="175"/>
      <c r="G5" s="175"/>
      <c r="H5" s="175"/>
      <c r="I5" s="176"/>
      <c r="J5" s="176"/>
      <c r="K5" s="283"/>
      <c r="L5" s="176"/>
      <c r="M5" s="176"/>
      <c r="N5" s="176"/>
      <c r="O5" s="176"/>
      <c r="P5" s="176"/>
      <c r="Q5" s="177"/>
      <c r="R5" s="177"/>
      <c r="S5" s="177"/>
      <c r="T5" s="177"/>
      <c r="U5" s="177"/>
      <c r="V5" s="177"/>
      <c r="W5" s="177"/>
      <c r="X5" s="177"/>
      <c r="Y5" s="284"/>
      <c r="Z5" s="177"/>
      <c r="AA5" s="177"/>
      <c r="AB5" s="177"/>
      <c r="AC5" s="177"/>
      <c r="AD5" s="284"/>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282"/>
      <c r="Z6" s="168"/>
      <c r="AA6" s="168"/>
      <c r="AB6" s="168"/>
      <c r="AC6" s="168"/>
      <c r="AD6" s="282"/>
      <c r="AE6" s="168"/>
      <c r="AF6" s="168"/>
      <c r="AG6" s="168"/>
      <c r="AH6" s="168"/>
      <c r="AI6" s="168"/>
      <c r="AJ6" s="168"/>
      <c r="AK6" s="168"/>
      <c r="AL6" s="168"/>
      <c r="AM6" s="168"/>
      <c r="AN6" s="168"/>
      <c r="AO6" s="168"/>
      <c r="AP6" s="168"/>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36"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180.75" customHeight="1" x14ac:dyDescent="0.25">
      <c r="A9" s="28" t="s">
        <v>23</v>
      </c>
      <c r="B9" s="28" t="s">
        <v>447</v>
      </c>
      <c r="C9" s="28" t="s">
        <v>448</v>
      </c>
      <c r="D9" s="28">
        <v>215110000</v>
      </c>
      <c r="E9" s="95">
        <v>2012050000321</v>
      </c>
      <c r="F9" s="28" t="s">
        <v>449</v>
      </c>
      <c r="G9" s="28" t="s">
        <v>450</v>
      </c>
      <c r="H9" s="30">
        <v>250000000</v>
      </c>
      <c r="I9" s="32">
        <v>250000000</v>
      </c>
      <c r="J9" s="32"/>
      <c r="K9" s="30">
        <v>0</v>
      </c>
      <c r="L9" s="32">
        <v>0</v>
      </c>
      <c r="M9" s="32"/>
      <c r="N9" s="32">
        <f>H9+K9</f>
        <v>250000000</v>
      </c>
      <c r="O9" s="32">
        <f>I9+L9</f>
        <v>250000000</v>
      </c>
      <c r="P9" s="32">
        <f>J9+M9</f>
        <v>0</v>
      </c>
      <c r="Q9" s="32">
        <v>150000000</v>
      </c>
      <c r="R9" s="32"/>
      <c r="S9" s="32">
        <f>Q9+R9</f>
        <v>150000000</v>
      </c>
      <c r="T9" s="33" t="s">
        <v>451</v>
      </c>
      <c r="U9" s="33" t="s">
        <v>204</v>
      </c>
      <c r="V9" s="33">
        <v>3</v>
      </c>
      <c r="W9" s="35">
        <v>3</v>
      </c>
      <c r="X9" s="35"/>
      <c r="Y9" s="285">
        <v>1</v>
      </c>
      <c r="Z9" s="35"/>
      <c r="AA9" s="35">
        <v>330</v>
      </c>
      <c r="AB9" s="35">
        <v>90</v>
      </c>
      <c r="AC9" s="35"/>
      <c r="AD9" s="35" t="s">
        <v>452</v>
      </c>
      <c r="AE9" s="36">
        <v>0</v>
      </c>
      <c r="AF9" s="36" t="s">
        <v>179</v>
      </c>
      <c r="AG9" s="37" t="s">
        <v>179</v>
      </c>
      <c r="AH9" s="37" t="s">
        <v>179</v>
      </c>
      <c r="AI9" s="37" t="s">
        <v>179</v>
      </c>
      <c r="AJ9" s="37" t="s">
        <v>179</v>
      </c>
      <c r="AK9" s="37" t="s">
        <v>179</v>
      </c>
      <c r="AL9" s="37" t="s">
        <v>179</v>
      </c>
      <c r="AM9" s="37" t="s">
        <v>179</v>
      </c>
      <c r="AN9" s="37" t="s">
        <v>179</v>
      </c>
      <c r="AO9" s="37" t="s">
        <v>179</v>
      </c>
      <c r="AP9" s="37" t="s">
        <v>179</v>
      </c>
    </row>
    <row r="10" spans="1:42" ht="75.75" customHeight="1" x14ac:dyDescent="0.25">
      <c r="A10" s="28"/>
      <c r="B10" s="28"/>
      <c r="C10" s="28"/>
      <c r="D10" s="28"/>
      <c r="E10" s="28"/>
      <c r="F10" s="28"/>
      <c r="G10" s="28"/>
      <c r="H10" s="30"/>
      <c r="I10" s="40"/>
      <c r="J10" s="40"/>
      <c r="K10" s="30"/>
      <c r="L10" s="32"/>
      <c r="M10" s="39"/>
      <c r="N10" s="32"/>
      <c r="O10" s="32"/>
      <c r="P10" s="32"/>
      <c r="Q10" s="39"/>
      <c r="R10" s="39"/>
      <c r="S10" s="32"/>
      <c r="T10" s="33" t="s">
        <v>453</v>
      </c>
      <c r="U10" s="33" t="s">
        <v>454</v>
      </c>
      <c r="V10" s="33">
        <v>1</v>
      </c>
      <c r="W10" s="36">
        <v>0</v>
      </c>
      <c r="X10" s="36"/>
      <c r="Y10" s="35">
        <v>0</v>
      </c>
      <c r="Z10" s="36"/>
      <c r="AA10" s="35">
        <v>330</v>
      </c>
      <c r="AB10" s="36">
        <v>90</v>
      </c>
      <c r="AC10" s="36"/>
      <c r="AD10" s="35" t="s">
        <v>455</v>
      </c>
      <c r="AE10" s="36">
        <v>0</v>
      </c>
      <c r="AF10" s="36" t="s">
        <v>179</v>
      </c>
      <c r="AG10" s="37" t="s">
        <v>179</v>
      </c>
      <c r="AH10" s="37" t="s">
        <v>179</v>
      </c>
      <c r="AI10" s="37" t="s">
        <v>179</v>
      </c>
      <c r="AJ10" s="37" t="s">
        <v>179</v>
      </c>
      <c r="AK10" s="37" t="s">
        <v>179</v>
      </c>
      <c r="AL10" s="37" t="s">
        <v>179</v>
      </c>
      <c r="AM10" s="37" t="s">
        <v>179</v>
      </c>
      <c r="AN10" s="37" t="s">
        <v>179</v>
      </c>
      <c r="AO10" s="37" t="s">
        <v>179</v>
      </c>
      <c r="AP10" s="37" t="s">
        <v>179</v>
      </c>
    </row>
    <row r="11" spans="1:42" ht="95.25" customHeight="1" x14ac:dyDescent="0.25">
      <c r="A11" s="28" t="s">
        <v>23</v>
      </c>
      <c r="B11" s="28" t="s">
        <v>447</v>
      </c>
      <c r="C11" s="28" t="s">
        <v>448</v>
      </c>
      <c r="D11" s="28">
        <v>215120000</v>
      </c>
      <c r="E11" s="95">
        <v>2012050000324</v>
      </c>
      <c r="F11" s="28" t="s">
        <v>456</v>
      </c>
      <c r="G11" s="28" t="s">
        <v>457</v>
      </c>
      <c r="H11" s="30">
        <v>250000000</v>
      </c>
      <c r="I11" s="30">
        <v>917115258</v>
      </c>
      <c r="J11" s="40"/>
      <c r="K11" s="30">
        <v>1197468400</v>
      </c>
      <c r="L11" s="32">
        <v>0</v>
      </c>
      <c r="M11" s="39"/>
      <c r="N11" s="32">
        <f t="shared" ref="N11:P17" si="0">H11+K11</f>
        <v>1447468400</v>
      </c>
      <c r="O11" s="32">
        <f t="shared" si="0"/>
        <v>917115258</v>
      </c>
      <c r="P11" s="32">
        <f t="shared" si="0"/>
        <v>0</v>
      </c>
      <c r="Q11" s="32">
        <v>150000000</v>
      </c>
      <c r="R11" s="39"/>
      <c r="S11" s="32">
        <f t="shared" ref="S11:S17" si="1">Q11+R11</f>
        <v>150000000</v>
      </c>
      <c r="T11" s="33" t="s">
        <v>458</v>
      </c>
      <c r="U11" s="33" t="s">
        <v>459</v>
      </c>
      <c r="V11" s="33">
        <v>8</v>
      </c>
      <c r="W11" s="36">
        <v>11</v>
      </c>
      <c r="X11" s="36"/>
      <c r="Y11" s="35">
        <v>11</v>
      </c>
      <c r="Z11" s="36"/>
      <c r="AA11" s="35">
        <v>360</v>
      </c>
      <c r="AB11" s="36">
        <v>180</v>
      </c>
      <c r="AC11" s="36"/>
      <c r="AD11" s="35" t="s">
        <v>460</v>
      </c>
      <c r="AE11" s="36" t="s">
        <v>179</v>
      </c>
      <c r="AF11" s="36" t="s">
        <v>179</v>
      </c>
      <c r="AG11" s="37" t="s">
        <v>179</v>
      </c>
      <c r="AH11" s="37" t="s">
        <v>179</v>
      </c>
      <c r="AI11" s="37" t="s">
        <v>179</v>
      </c>
      <c r="AJ11" s="37" t="s">
        <v>179</v>
      </c>
      <c r="AK11" s="37" t="s">
        <v>179</v>
      </c>
      <c r="AL11" s="37" t="s">
        <v>179</v>
      </c>
      <c r="AM11" s="37" t="s">
        <v>179</v>
      </c>
      <c r="AN11" s="37" t="s">
        <v>179</v>
      </c>
      <c r="AO11" s="37" t="s">
        <v>179</v>
      </c>
      <c r="AP11" s="37" t="s">
        <v>179</v>
      </c>
    </row>
    <row r="12" spans="1:42" ht="80.25" customHeight="1" x14ac:dyDescent="0.25">
      <c r="A12" s="28"/>
      <c r="B12" s="28"/>
      <c r="C12" s="28"/>
      <c r="D12" s="28"/>
      <c r="E12" s="28"/>
      <c r="F12" s="28"/>
      <c r="G12" s="28"/>
      <c r="H12" s="30"/>
      <c r="I12" s="40"/>
      <c r="J12" s="40"/>
      <c r="K12" s="30"/>
      <c r="L12" s="32"/>
      <c r="M12" s="39"/>
      <c r="N12" s="32"/>
      <c r="O12" s="32"/>
      <c r="P12" s="32"/>
      <c r="Q12" s="39"/>
      <c r="R12" s="39"/>
      <c r="S12" s="32"/>
      <c r="T12" s="33" t="s">
        <v>461</v>
      </c>
      <c r="U12" s="33">
        <v>0</v>
      </c>
      <c r="V12" s="33">
        <v>0</v>
      </c>
      <c r="W12" s="36">
        <v>6000</v>
      </c>
      <c r="X12" s="36"/>
      <c r="Y12" s="35" t="s">
        <v>462</v>
      </c>
      <c r="Z12" s="36"/>
      <c r="AA12" s="35">
        <v>330</v>
      </c>
      <c r="AB12" s="36">
        <v>180</v>
      </c>
      <c r="AC12" s="36"/>
      <c r="AD12" s="35" t="s">
        <v>463</v>
      </c>
      <c r="AE12" s="36">
        <v>0</v>
      </c>
      <c r="AF12" s="36">
        <v>0</v>
      </c>
      <c r="AG12" s="37">
        <v>0</v>
      </c>
      <c r="AH12" s="37">
        <v>0</v>
      </c>
      <c r="AI12" s="37">
        <v>0</v>
      </c>
      <c r="AJ12" s="37">
        <v>0</v>
      </c>
      <c r="AK12" s="37">
        <v>0</v>
      </c>
      <c r="AL12" s="37">
        <v>0</v>
      </c>
      <c r="AM12" s="37">
        <v>0</v>
      </c>
      <c r="AN12" s="37">
        <v>0</v>
      </c>
      <c r="AO12" s="37">
        <v>0</v>
      </c>
      <c r="AP12" s="37">
        <v>0</v>
      </c>
    </row>
    <row r="13" spans="1:42" ht="54" customHeight="1" x14ac:dyDescent="0.25">
      <c r="A13" s="28" t="s">
        <v>23</v>
      </c>
      <c r="B13" s="28" t="s">
        <v>447</v>
      </c>
      <c r="C13" s="28" t="s">
        <v>464</v>
      </c>
      <c r="D13" s="28">
        <v>215220000</v>
      </c>
      <c r="E13" s="95">
        <v>2012050000293</v>
      </c>
      <c r="F13" s="28" t="s">
        <v>465</v>
      </c>
      <c r="G13" s="28" t="s">
        <v>466</v>
      </c>
      <c r="H13" s="30">
        <v>5644409300</v>
      </c>
      <c r="I13" s="30">
        <v>7264633933</v>
      </c>
      <c r="J13" s="40"/>
      <c r="K13" s="30">
        <v>1197468400</v>
      </c>
      <c r="L13" s="32">
        <v>0</v>
      </c>
      <c r="M13" s="39"/>
      <c r="N13" s="32">
        <f t="shared" si="0"/>
        <v>6841877700</v>
      </c>
      <c r="O13" s="32">
        <f t="shared" si="0"/>
        <v>7264633933</v>
      </c>
      <c r="P13" s="32">
        <f t="shared" si="0"/>
        <v>0</v>
      </c>
      <c r="Q13" s="32">
        <v>5365000000</v>
      </c>
      <c r="R13" s="39"/>
      <c r="S13" s="32">
        <f t="shared" si="1"/>
        <v>5365000000</v>
      </c>
      <c r="T13" s="33" t="s">
        <v>467</v>
      </c>
      <c r="U13" s="33" t="s">
        <v>468</v>
      </c>
      <c r="V13" s="33">
        <v>2</v>
      </c>
      <c r="W13" s="36">
        <v>3</v>
      </c>
      <c r="X13" s="36"/>
      <c r="Y13" s="35">
        <v>3</v>
      </c>
      <c r="Z13" s="36"/>
      <c r="AA13" s="35">
        <v>330</v>
      </c>
      <c r="AB13" s="36">
        <v>180</v>
      </c>
      <c r="AC13" s="36"/>
      <c r="AD13" s="35" t="s">
        <v>469</v>
      </c>
      <c r="AE13" s="36">
        <v>0</v>
      </c>
      <c r="AF13" s="36" t="s">
        <v>179</v>
      </c>
      <c r="AG13" s="37" t="s">
        <v>179</v>
      </c>
      <c r="AH13" s="37" t="s">
        <v>179</v>
      </c>
      <c r="AI13" s="37" t="s">
        <v>179</v>
      </c>
      <c r="AJ13" s="37" t="s">
        <v>179</v>
      </c>
      <c r="AK13" s="37" t="s">
        <v>179</v>
      </c>
      <c r="AL13" s="37" t="s">
        <v>179</v>
      </c>
      <c r="AM13" s="37" t="s">
        <v>179</v>
      </c>
      <c r="AN13" s="37" t="s">
        <v>179</v>
      </c>
      <c r="AO13" s="37" t="s">
        <v>179</v>
      </c>
      <c r="AP13" s="37" t="s">
        <v>179</v>
      </c>
    </row>
    <row r="14" spans="1:42" ht="70.5" customHeight="1" x14ac:dyDescent="0.25">
      <c r="A14" s="28"/>
      <c r="B14" s="28"/>
      <c r="C14" s="28"/>
      <c r="D14" s="28"/>
      <c r="E14" s="28"/>
      <c r="F14" s="28"/>
      <c r="G14" s="28"/>
      <c r="H14" s="30"/>
      <c r="I14" s="40"/>
      <c r="J14" s="40"/>
      <c r="K14" s="30"/>
      <c r="L14" s="32"/>
      <c r="M14" s="39"/>
      <c r="N14" s="32"/>
      <c r="O14" s="32"/>
      <c r="P14" s="32"/>
      <c r="Q14" s="39"/>
      <c r="R14" s="39"/>
      <c r="S14" s="32"/>
      <c r="T14" s="33" t="s">
        <v>470</v>
      </c>
      <c r="U14" s="33" t="s">
        <v>468</v>
      </c>
      <c r="V14" s="33">
        <v>3</v>
      </c>
      <c r="W14" s="36">
        <v>7</v>
      </c>
      <c r="X14" s="36"/>
      <c r="Y14" s="35">
        <v>7</v>
      </c>
      <c r="Z14" s="36"/>
      <c r="AA14" s="35">
        <v>330</v>
      </c>
      <c r="AB14" s="36">
        <v>180</v>
      </c>
      <c r="AC14" s="36"/>
      <c r="AD14" s="35" t="s">
        <v>471</v>
      </c>
      <c r="AE14" s="36">
        <v>0</v>
      </c>
      <c r="AF14" s="36" t="s">
        <v>179</v>
      </c>
      <c r="AG14" s="37" t="s">
        <v>179</v>
      </c>
      <c r="AH14" s="37" t="s">
        <v>179</v>
      </c>
      <c r="AI14" s="37" t="s">
        <v>179</v>
      </c>
      <c r="AJ14" s="37" t="s">
        <v>179</v>
      </c>
      <c r="AK14" s="37" t="s">
        <v>179</v>
      </c>
      <c r="AL14" s="37" t="s">
        <v>179</v>
      </c>
      <c r="AM14" s="37" t="s">
        <v>179</v>
      </c>
      <c r="AN14" s="37" t="s">
        <v>179</v>
      </c>
      <c r="AO14" s="37" t="s">
        <v>179</v>
      </c>
      <c r="AP14" s="37" t="s">
        <v>179</v>
      </c>
    </row>
    <row r="15" spans="1:42" ht="99" customHeight="1" x14ac:dyDescent="0.25">
      <c r="A15" s="28" t="s">
        <v>472</v>
      </c>
      <c r="B15" s="28" t="s">
        <v>473</v>
      </c>
      <c r="C15" s="28" t="s">
        <v>474</v>
      </c>
      <c r="D15" s="28">
        <v>242320000</v>
      </c>
      <c r="E15" s="95">
        <v>2012050000328</v>
      </c>
      <c r="F15" s="28" t="s">
        <v>475</v>
      </c>
      <c r="G15" s="28" t="s">
        <v>476</v>
      </c>
      <c r="H15" s="30">
        <v>136000000</v>
      </c>
      <c r="I15" s="30">
        <v>4915311108</v>
      </c>
      <c r="J15" s="40"/>
      <c r="K15" s="30">
        <v>2555134105</v>
      </c>
      <c r="L15" s="32">
        <v>0</v>
      </c>
      <c r="M15" s="39"/>
      <c r="N15" s="32">
        <f t="shared" si="0"/>
        <v>2691134105</v>
      </c>
      <c r="O15" s="32">
        <f t="shared" si="0"/>
        <v>4915311108</v>
      </c>
      <c r="P15" s="32">
        <f t="shared" si="0"/>
        <v>0</v>
      </c>
      <c r="Q15" s="32">
        <v>3700000000</v>
      </c>
      <c r="R15" s="39"/>
      <c r="S15" s="32">
        <f t="shared" si="1"/>
        <v>3700000000</v>
      </c>
      <c r="T15" s="33" t="s">
        <v>477</v>
      </c>
      <c r="U15" s="33" t="s">
        <v>478</v>
      </c>
      <c r="V15" s="33">
        <v>1</v>
      </c>
      <c r="W15" s="36">
        <v>2</v>
      </c>
      <c r="X15" s="36"/>
      <c r="Y15" s="35">
        <v>2</v>
      </c>
      <c r="Z15" s="36"/>
      <c r="AA15" s="35">
        <v>60</v>
      </c>
      <c r="AB15" s="36">
        <v>180</v>
      </c>
      <c r="AC15" s="36"/>
      <c r="AD15" s="35" t="s">
        <v>479</v>
      </c>
      <c r="AE15" s="36">
        <v>0</v>
      </c>
      <c r="AF15" s="36" t="s">
        <v>179</v>
      </c>
      <c r="AG15" s="37" t="s">
        <v>179</v>
      </c>
      <c r="AH15" s="37">
        <v>0</v>
      </c>
      <c r="AI15" s="37">
        <v>0</v>
      </c>
      <c r="AJ15" s="37">
        <v>0</v>
      </c>
      <c r="AK15" s="37">
        <v>0</v>
      </c>
      <c r="AL15" s="37">
        <v>0</v>
      </c>
      <c r="AM15" s="37">
        <v>0</v>
      </c>
      <c r="AN15" s="37">
        <v>0</v>
      </c>
      <c r="AO15" s="37">
        <v>0</v>
      </c>
      <c r="AP15" s="37">
        <v>0</v>
      </c>
    </row>
    <row r="16" spans="1:42" ht="105" customHeight="1" x14ac:dyDescent="0.25">
      <c r="A16" s="28"/>
      <c r="B16" s="28"/>
      <c r="C16" s="28"/>
      <c r="D16" s="28"/>
      <c r="E16" s="28"/>
      <c r="F16" s="28"/>
      <c r="G16" s="28"/>
      <c r="H16" s="30"/>
      <c r="I16" s="40"/>
      <c r="J16" s="40"/>
      <c r="K16" s="30"/>
      <c r="L16" s="32"/>
      <c r="M16" s="39"/>
      <c r="N16" s="32"/>
      <c r="O16" s="32"/>
      <c r="P16" s="32"/>
      <c r="Q16" s="39"/>
      <c r="R16" s="39"/>
      <c r="S16" s="32"/>
      <c r="T16" s="33" t="s">
        <v>480</v>
      </c>
      <c r="U16" s="33" t="s">
        <v>481</v>
      </c>
      <c r="V16" s="33">
        <v>100</v>
      </c>
      <c r="W16" s="36">
        <v>250</v>
      </c>
      <c r="X16" s="36"/>
      <c r="Y16" s="35">
        <v>250</v>
      </c>
      <c r="Z16" s="36"/>
      <c r="AA16" s="35">
        <v>340</v>
      </c>
      <c r="AB16" s="36">
        <v>180</v>
      </c>
      <c r="AC16" s="36"/>
      <c r="AD16" s="35" t="s">
        <v>482</v>
      </c>
      <c r="AE16" s="36" t="s">
        <v>179</v>
      </c>
      <c r="AF16" s="36" t="s">
        <v>179</v>
      </c>
      <c r="AG16" s="37" t="s">
        <v>179</v>
      </c>
      <c r="AH16" s="37" t="s">
        <v>179</v>
      </c>
      <c r="AI16" s="37" t="s">
        <v>179</v>
      </c>
      <c r="AJ16" s="37" t="s">
        <v>179</v>
      </c>
      <c r="AK16" s="37" t="s">
        <v>179</v>
      </c>
      <c r="AL16" s="37" t="s">
        <v>179</v>
      </c>
      <c r="AM16" s="37" t="s">
        <v>179</v>
      </c>
      <c r="AN16" s="37" t="s">
        <v>179</v>
      </c>
      <c r="AO16" s="37" t="s">
        <v>179</v>
      </c>
      <c r="AP16" s="37" t="s">
        <v>179</v>
      </c>
    </row>
    <row r="17" spans="1:42" ht="110.25" customHeight="1" x14ac:dyDescent="0.25">
      <c r="A17" s="28" t="s">
        <v>483</v>
      </c>
      <c r="B17" s="28" t="s">
        <v>473</v>
      </c>
      <c r="C17" s="28" t="s">
        <v>474</v>
      </c>
      <c r="D17" s="28">
        <v>242330000</v>
      </c>
      <c r="E17" s="95">
        <v>2012050000307</v>
      </c>
      <c r="F17" s="28" t="s">
        <v>484</v>
      </c>
      <c r="G17" s="28" t="s">
        <v>485</v>
      </c>
      <c r="H17" s="30">
        <v>519590700</v>
      </c>
      <c r="I17" s="30">
        <v>519590700</v>
      </c>
      <c r="J17" s="40"/>
      <c r="K17" s="30">
        <v>0</v>
      </c>
      <c r="L17" s="32">
        <v>0</v>
      </c>
      <c r="M17" s="39"/>
      <c r="N17" s="32">
        <f t="shared" si="0"/>
        <v>519590700</v>
      </c>
      <c r="O17" s="32">
        <f t="shared" si="0"/>
        <v>519590700</v>
      </c>
      <c r="P17" s="32">
        <f t="shared" si="0"/>
        <v>0</v>
      </c>
      <c r="Q17" s="32">
        <v>512665000</v>
      </c>
      <c r="R17" s="39"/>
      <c r="S17" s="32">
        <f t="shared" si="1"/>
        <v>512665000</v>
      </c>
      <c r="T17" s="33" t="s">
        <v>486</v>
      </c>
      <c r="U17" s="33" t="s">
        <v>204</v>
      </c>
      <c r="V17" s="33">
        <v>125</v>
      </c>
      <c r="W17" s="36">
        <v>30</v>
      </c>
      <c r="X17" s="36"/>
      <c r="Y17" s="35">
        <v>30</v>
      </c>
      <c r="Z17" s="36"/>
      <c r="AA17" s="35">
        <v>120</v>
      </c>
      <c r="AB17" s="36">
        <v>0</v>
      </c>
      <c r="AC17" s="36"/>
      <c r="AD17" s="35" t="s">
        <v>487</v>
      </c>
      <c r="AE17" s="36">
        <v>0</v>
      </c>
      <c r="AF17" s="36" t="s">
        <v>179</v>
      </c>
      <c r="AG17" s="37" t="s">
        <v>179</v>
      </c>
      <c r="AH17" s="37" t="s">
        <v>179</v>
      </c>
      <c r="AI17" s="37" t="s">
        <v>179</v>
      </c>
      <c r="AJ17" s="37">
        <v>0</v>
      </c>
      <c r="AK17" s="37">
        <v>0</v>
      </c>
      <c r="AL17" s="37">
        <v>0</v>
      </c>
      <c r="AM17" s="37">
        <v>0</v>
      </c>
      <c r="AN17" s="37">
        <v>0</v>
      </c>
      <c r="AO17" s="37">
        <v>0</v>
      </c>
      <c r="AP17" s="37">
        <v>0</v>
      </c>
    </row>
    <row r="18" spans="1:42" ht="73.5" customHeight="1" x14ac:dyDescent="0.25">
      <c r="A18" s="28"/>
      <c r="B18" s="28"/>
      <c r="C18" s="28"/>
      <c r="D18" s="28"/>
      <c r="E18" s="28"/>
      <c r="F18" s="28"/>
      <c r="G18" s="28"/>
      <c r="H18" s="30"/>
      <c r="I18" s="40"/>
      <c r="J18" s="40"/>
      <c r="K18" s="30"/>
      <c r="L18" s="39"/>
      <c r="M18" s="39"/>
      <c r="N18" s="32"/>
      <c r="O18" s="32"/>
      <c r="P18" s="32"/>
      <c r="Q18" s="39"/>
      <c r="R18" s="39"/>
      <c r="S18" s="32"/>
      <c r="T18" s="33" t="s">
        <v>488</v>
      </c>
      <c r="U18" s="33" t="s">
        <v>489</v>
      </c>
      <c r="V18" s="33">
        <v>125</v>
      </c>
      <c r="W18" s="36">
        <v>0</v>
      </c>
      <c r="X18" s="36"/>
      <c r="Y18" s="35">
        <v>0</v>
      </c>
      <c r="Z18" s="36"/>
      <c r="AA18" s="35">
        <v>120</v>
      </c>
      <c r="AB18" s="36">
        <v>0</v>
      </c>
      <c r="AC18" s="36"/>
      <c r="AD18" s="35" t="s">
        <v>490</v>
      </c>
      <c r="AE18" s="36">
        <v>0</v>
      </c>
      <c r="AF18" s="36">
        <v>0</v>
      </c>
      <c r="AG18" s="37">
        <v>0</v>
      </c>
      <c r="AH18" s="37" t="s">
        <v>179</v>
      </c>
      <c r="AI18" s="37" t="s">
        <v>179</v>
      </c>
      <c r="AJ18" s="37" t="s">
        <v>179</v>
      </c>
      <c r="AK18" s="37" t="s">
        <v>179</v>
      </c>
      <c r="AL18" s="37">
        <v>0</v>
      </c>
      <c r="AM18" s="37">
        <v>0</v>
      </c>
      <c r="AN18" s="37">
        <v>0</v>
      </c>
      <c r="AO18" s="37">
        <v>0</v>
      </c>
      <c r="AP18" s="37">
        <v>0</v>
      </c>
    </row>
    <row r="19" spans="1:42" ht="79.5" customHeight="1" x14ac:dyDescent="0.25">
      <c r="A19" s="28"/>
      <c r="B19" s="28"/>
      <c r="C19" s="28"/>
      <c r="D19" s="28"/>
      <c r="E19" s="28"/>
      <c r="F19" s="28"/>
      <c r="G19" s="28"/>
      <c r="H19" s="30"/>
      <c r="I19" s="40"/>
      <c r="J19" s="40"/>
      <c r="K19" s="30"/>
      <c r="L19" s="39"/>
      <c r="M19" s="39"/>
      <c r="N19" s="32"/>
      <c r="O19" s="32"/>
      <c r="P19" s="32"/>
      <c r="Q19" s="39"/>
      <c r="R19" s="39"/>
      <c r="S19" s="32"/>
      <c r="T19" s="33" t="s">
        <v>491</v>
      </c>
      <c r="U19" s="33" t="s">
        <v>492</v>
      </c>
      <c r="V19" s="33">
        <v>125</v>
      </c>
      <c r="W19" s="36">
        <v>0</v>
      </c>
      <c r="X19" s="36"/>
      <c r="Y19" s="35">
        <v>0</v>
      </c>
      <c r="Z19" s="36"/>
      <c r="AA19" s="35">
        <v>120</v>
      </c>
      <c r="AB19" s="36">
        <v>0</v>
      </c>
      <c r="AC19" s="36"/>
      <c r="AD19" s="35" t="s">
        <v>490</v>
      </c>
      <c r="AE19" s="36">
        <v>0</v>
      </c>
      <c r="AF19" s="36">
        <v>0</v>
      </c>
      <c r="AG19" s="37">
        <v>0</v>
      </c>
      <c r="AH19" s="37">
        <v>0</v>
      </c>
      <c r="AI19" s="37">
        <v>0</v>
      </c>
      <c r="AJ19" s="37" t="s">
        <v>179</v>
      </c>
      <c r="AK19" s="37" t="s">
        <v>179</v>
      </c>
      <c r="AL19" s="37" t="s">
        <v>179</v>
      </c>
      <c r="AM19" s="37" t="s">
        <v>179</v>
      </c>
      <c r="AN19" s="37">
        <v>0</v>
      </c>
      <c r="AO19" s="37">
        <v>0</v>
      </c>
      <c r="AP19" s="37">
        <v>0</v>
      </c>
    </row>
    <row r="20" spans="1:42" ht="102.75" customHeight="1" x14ac:dyDescent="0.25">
      <c r="A20" s="28"/>
      <c r="B20" s="28"/>
      <c r="C20" s="28"/>
      <c r="D20" s="28"/>
      <c r="E20" s="28"/>
      <c r="F20" s="28"/>
      <c r="G20" s="28"/>
      <c r="H20" s="30"/>
      <c r="I20" s="40"/>
      <c r="J20" s="40"/>
      <c r="K20" s="30"/>
      <c r="L20" s="39"/>
      <c r="M20" s="39"/>
      <c r="N20" s="32"/>
      <c r="O20" s="32"/>
      <c r="P20" s="32"/>
      <c r="Q20" s="39"/>
      <c r="R20" s="39"/>
      <c r="S20" s="32"/>
      <c r="T20" s="33" t="s">
        <v>493</v>
      </c>
      <c r="U20" s="33" t="s">
        <v>492</v>
      </c>
      <c r="V20" s="33">
        <v>125</v>
      </c>
      <c r="W20" s="36">
        <v>0</v>
      </c>
      <c r="X20" s="36"/>
      <c r="Y20" s="35">
        <v>0</v>
      </c>
      <c r="Z20" s="36"/>
      <c r="AA20" s="35">
        <v>120</v>
      </c>
      <c r="AB20" s="36">
        <v>0</v>
      </c>
      <c r="AC20" s="36"/>
      <c r="AD20" s="35" t="s">
        <v>490</v>
      </c>
      <c r="AE20" s="36">
        <v>0</v>
      </c>
      <c r="AF20" s="36">
        <v>0</v>
      </c>
      <c r="AG20" s="37">
        <v>0</v>
      </c>
      <c r="AH20" s="37">
        <v>0</v>
      </c>
      <c r="AI20" s="37">
        <v>0</v>
      </c>
      <c r="AJ20" s="37">
        <v>0</v>
      </c>
      <c r="AK20" s="37">
        <v>0</v>
      </c>
      <c r="AL20" s="37" t="s">
        <v>179</v>
      </c>
      <c r="AM20" s="37" t="s">
        <v>179</v>
      </c>
      <c r="AN20" s="37" t="s">
        <v>179</v>
      </c>
      <c r="AO20" s="37" t="s">
        <v>179</v>
      </c>
      <c r="AP20" s="37">
        <v>0</v>
      </c>
    </row>
    <row r="21" spans="1:42" x14ac:dyDescent="0.25">
      <c r="A21" s="28"/>
      <c r="B21" s="28"/>
      <c r="C21" s="28"/>
      <c r="D21" s="28"/>
      <c r="E21" s="28"/>
      <c r="F21" s="28"/>
      <c r="G21" s="28"/>
      <c r="H21" s="28"/>
      <c r="I21" s="37"/>
      <c r="J21" s="37"/>
      <c r="K21" s="28"/>
      <c r="L21" s="36"/>
      <c r="M21" s="36"/>
      <c r="N21" s="35"/>
      <c r="O21" s="36"/>
      <c r="P21" s="36"/>
      <c r="Q21" s="36"/>
      <c r="R21" s="36"/>
      <c r="S21" s="36"/>
      <c r="T21" s="33"/>
      <c r="U21" s="61"/>
      <c r="V21" s="33"/>
      <c r="W21" s="36"/>
      <c r="X21" s="36"/>
      <c r="Y21" s="35"/>
      <c r="Z21" s="36"/>
      <c r="AA21" s="35"/>
      <c r="AB21" s="36"/>
      <c r="AC21" s="36"/>
      <c r="AD21" s="35"/>
      <c r="AE21" s="36"/>
      <c r="AF21" s="36"/>
      <c r="AG21" s="37"/>
      <c r="AH21" s="37"/>
      <c r="AI21" s="37"/>
      <c r="AJ21" s="37"/>
      <c r="AK21" s="37"/>
      <c r="AL21" s="37"/>
      <c r="AM21" s="37"/>
      <c r="AN21" s="37"/>
      <c r="AO21" s="37"/>
      <c r="AP21" s="37"/>
    </row>
  </sheetData>
  <sheetProtection algorithmName="SHA-512" hashValue="GGzU1QeFYeVwzix+QtLc/Wf1vXRcwlP9iGB4cEkZ68kJ5eybDyOsystjy0t8wflUEkbNMpPP6I1ltghqnl0B6g==" saltValue="1fKr/4zJTK0CcIhpxvh5f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S30"/>
  <sheetViews>
    <sheetView topLeftCell="A4" zoomScale="82" zoomScaleNormal="82" workbookViewId="0">
      <pane ySplit="5" topLeftCell="A9" activePane="bottomLeft" state="frozen"/>
      <selection activeCell="A4" sqref="A4"/>
      <selection pane="bottomLeft" activeCell="J10" sqref="J10"/>
    </sheetView>
  </sheetViews>
  <sheetFormatPr baseColWidth="10" defaultRowHeight="15" x14ac:dyDescent="0.25"/>
  <cols>
    <col min="1" max="1" width="19.140625" style="1" customWidth="1"/>
    <col min="2" max="2" width="16.140625" style="1" customWidth="1"/>
    <col min="3" max="3" width="23.42578125" style="1" customWidth="1"/>
    <col min="4" max="4" width="16.140625" style="1" customWidth="1"/>
    <col min="5" max="5" width="20.42578125" style="1" customWidth="1"/>
    <col min="6" max="6" width="17" style="1" customWidth="1"/>
    <col min="7" max="7" width="16" style="1" customWidth="1"/>
    <col min="8" max="8" width="35" style="1" customWidth="1"/>
    <col min="9" max="9" width="19" style="1" customWidth="1"/>
    <col min="10" max="10" width="16.28515625" style="1" customWidth="1"/>
    <col min="11" max="11" width="28.140625" style="1" customWidth="1"/>
    <col min="12" max="12" width="11.42578125" style="1"/>
    <col min="13" max="13" width="13.42578125" style="1" customWidth="1"/>
    <col min="14" max="14" width="12.85546875" style="1" customWidth="1"/>
    <col min="15" max="15" width="13.85546875" style="1" customWidth="1"/>
    <col min="16" max="16" width="15.28515625" style="1" customWidth="1"/>
    <col min="17" max="17" width="130.42578125" style="1" customWidth="1"/>
    <col min="18" max="18" width="23.5703125" style="1" customWidth="1"/>
    <col min="19"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645">
        <v>2013</v>
      </c>
      <c r="B4" s="645"/>
      <c r="C4" s="645"/>
      <c r="D4" s="645"/>
      <c r="E4" s="645"/>
      <c r="F4" s="645"/>
      <c r="G4" s="645"/>
      <c r="H4" s="645"/>
      <c r="I4" s="645"/>
      <c r="J4" s="645"/>
      <c r="K4" s="645"/>
      <c r="L4" s="645"/>
      <c r="M4" s="645"/>
      <c r="N4" s="645"/>
      <c r="O4" s="645"/>
    </row>
    <row r="5" spans="1:97" x14ac:dyDescent="0.25">
      <c r="A5" s="193"/>
      <c r="B5" s="193"/>
      <c r="C5" s="193"/>
      <c r="D5" s="193"/>
      <c r="E5" s="193"/>
      <c r="F5" s="193"/>
      <c r="G5" s="193"/>
      <c r="H5" s="193"/>
      <c r="I5" s="193"/>
      <c r="J5" s="193"/>
      <c r="K5" s="193"/>
      <c r="L5" s="194"/>
      <c r="M5" s="182"/>
      <c r="N5" s="182"/>
      <c r="O5" s="182"/>
      <c r="P5" s="168"/>
      <c r="Q5" s="168"/>
    </row>
    <row r="6" spans="1:97" x14ac:dyDescent="0.25">
      <c r="A6" s="183" t="s">
        <v>4</v>
      </c>
      <c r="B6" s="712" t="s">
        <v>5</v>
      </c>
      <c r="C6" s="712"/>
      <c r="D6" s="712"/>
      <c r="E6" s="712"/>
      <c r="F6" s="712"/>
      <c r="G6" s="712"/>
      <c r="H6" s="712"/>
      <c r="I6" s="712"/>
      <c r="J6" s="712"/>
      <c r="K6" s="712"/>
      <c r="L6" s="712"/>
      <c r="M6" s="712"/>
      <c r="N6" s="712"/>
      <c r="O6" s="712"/>
      <c r="P6" s="168"/>
      <c r="Q6" s="168"/>
    </row>
    <row r="7" spans="1:97"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97" ht="64.5" customHeight="1" x14ac:dyDescent="0.25">
      <c r="A8" s="638"/>
      <c r="B8" s="638"/>
      <c r="C8" s="638"/>
      <c r="D8" s="638"/>
      <c r="E8" s="638"/>
      <c r="F8" s="638"/>
      <c r="G8" s="638"/>
      <c r="H8" s="638"/>
      <c r="I8" s="644"/>
      <c r="J8" s="644"/>
      <c r="K8" s="638"/>
      <c r="L8" s="638"/>
      <c r="M8" s="638"/>
      <c r="N8" s="640"/>
      <c r="O8" s="640"/>
      <c r="P8" s="640"/>
      <c r="Q8" s="642"/>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92.25" customHeight="1" x14ac:dyDescent="0.25">
      <c r="A9" s="8" t="s">
        <v>23</v>
      </c>
      <c r="B9" s="8" t="s">
        <v>24</v>
      </c>
      <c r="C9" s="8" t="s">
        <v>25</v>
      </c>
      <c r="D9" s="8">
        <v>211110000</v>
      </c>
      <c r="E9" s="8" t="s">
        <v>26</v>
      </c>
      <c r="F9" s="9" t="s">
        <v>27</v>
      </c>
      <c r="G9" s="8" t="s">
        <v>28</v>
      </c>
      <c r="H9" s="8" t="s">
        <v>29</v>
      </c>
      <c r="I9" s="199">
        <v>-191000000</v>
      </c>
      <c r="J9" s="170"/>
      <c r="K9" s="10" t="s">
        <v>30</v>
      </c>
      <c r="L9" s="10">
        <v>60</v>
      </c>
      <c r="M9" s="10"/>
      <c r="N9" s="37"/>
      <c r="O9" s="36">
        <v>0</v>
      </c>
      <c r="P9" s="170"/>
      <c r="Q9" s="28" t="s">
        <v>31</v>
      </c>
      <c r="R9" s="14"/>
      <c r="U9" s="15"/>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409.5" customHeight="1" x14ac:dyDescent="0.25">
      <c r="A10" s="8" t="s">
        <v>23</v>
      </c>
      <c r="B10" s="8" t="s">
        <v>32</v>
      </c>
      <c r="C10" s="8" t="s">
        <v>33</v>
      </c>
      <c r="D10" s="8">
        <v>214210000</v>
      </c>
      <c r="E10" s="8" t="s">
        <v>34</v>
      </c>
      <c r="F10" s="9" t="s">
        <v>35</v>
      </c>
      <c r="G10" s="8" t="s">
        <v>36</v>
      </c>
      <c r="H10" s="8" t="s">
        <v>37</v>
      </c>
      <c r="I10" s="172">
        <v>133863879</v>
      </c>
      <c r="J10" s="36"/>
      <c r="K10" s="10" t="s">
        <v>38</v>
      </c>
      <c r="L10" s="10">
        <v>2817</v>
      </c>
      <c r="M10" s="10"/>
      <c r="N10" s="37"/>
      <c r="O10" s="37">
        <v>1163</v>
      </c>
      <c r="P10" s="37"/>
      <c r="Q10" s="28" t="s">
        <v>39</v>
      </c>
      <c r="R10" s="14"/>
      <c r="U10" s="15"/>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285" customHeight="1" x14ac:dyDescent="0.25">
      <c r="A11" s="8" t="s">
        <v>23</v>
      </c>
      <c r="B11" s="8" t="s">
        <v>32</v>
      </c>
      <c r="C11" s="8" t="s">
        <v>33</v>
      </c>
      <c r="D11" s="8">
        <v>214220000</v>
      </c>
      <c r="E11" s="8" t="s">
        <v>40</v>
      </c>
      <c r="F11" s="9" t="s">
        <v>41</v>
      </c>
      <c r="G11" s="8" t="s">
        <v>42</v>
      </c>
      <c r="H11" s="8" t="s">
        <v>43</v>
      </c>
      <c r="I11" s="172">
        <v>1929675812</v>
      </c>
      <c r="J11" s="37"/>
      <c r="K11" s="10" t="s">
        <v>44</v>
      </c>
      <c r="L11" s="10">
        <v>310</v>
      </c>
      <c r="M11" s="10"/>
      <c r="N11" s="36"/>
      <c r="O11" s="36">
        <v>91</v>
      </c>
      <c r="P11" s="36"/>
      <c r="Q11" s="313" t="s">
        <v>45</v>
      </c>
      <c r="R11" s="14"/>
      <c r="U11" s="15"/>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101.25" customHeight="1" x14ac:dyDescent="0.25">
      <c r="A12" s="8" t="s">
        <v>23</v>
      </c>
      <c r="B12" s="8" t="s">
        <v>32</v>
      </c>
      <c r="C12" s="8" t="s">
        <v>33</v>
      </c>
      <c r="D12" s="8">
        <v>214230000</v>
      </c>
      <c r="E12" s="8" t="s">
        <v>46</v>
      </c>
      <c r="F12" s="9" t="s">
        <v>47</v>
      </c>
      <c r="G12" s="8" t="s">
        <v>48</v>
      </c>
      <c r="H12" s="8" t="s">
        <v>49</v>
      </c>
      <c r="I12" s="199">
        <v>-630000000</v>
      </c>
      <c r="J12" s="37"/>
      <c r="K12" s="10" t="s">
        <v>50</v>
      </c>
      <c r="L12" s="10">
        <v>1800</v>
      </c>
      <c r="M12" s="10"/>
      <c r="N12" s="36"/>
      <c r="O12" s="36">
        <v>349</v>
      </c>
      <c r="P12" s="36"/>
      <c r="Q12" s="28" t="s">
        <v>51</v>
      </c>
      <c r="R12" s="14"/>
      <c r="U12" s="15"/>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148.5" customHeight="1" x14ac:dyDescent="0.25">
      <c r="A13" s="8" t="s">
        <v>52</v>
      </c>
      <c r="B13" s="8" t="s">
        <v>53</v>
      </c>
      <c r="C13" s="8" t="s">
        <v>54</v>
      </c>
      <c r="D13" s="8">
        <v>222350000</v>
      </c>
      <c r="E13" s="8" t="s">
        <v>55</v>
      </c>
      <c r="F13" s="9" t="s">
        <v>56</v>
      </c>
      <c r="G13" s="8" t="s">
        <v>57</v>
      </c>
      <c r="H13" s="8" t="s">
        <v>58</v>
      </c>
      <c r="I13" s="172">
        <v>14800838201</v>
      </c>
      <c r="J13" s="37"/>
      <c r="K13" s="10" t="s">
        <v>59</v>
      </c>
      <c r="L13" s="10">
        <v>20</v>
      </c>
      <c r="M13" s="10"/>
      <c r="N13" s="36"/>
      <c r="O13" s="36">
        <v>0</v>
      </c>
      <c r="P13" s="36"/>
      <c r="Q13" s="28" t="s">
        <v>60</v>
      </c>
      <c r="R13" s="14"/>
      <c r="U13" s="15"/>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ht="204.75" customHeight="1" x14ac:dyDescent="0.25">
      <c r="A14" s="8"/>
      <c r="B14" s="8"/>
      <c r="C14" s="8"/>
      <c r="D14" s="8"/>
      <c r="E14" s="8"/>
      <c r="F14" s="9"/>
      <c r="G14" s="8"/>
      <c r="H14" s="8"/>
      <c r="I14" s="172"/>
      <c r="J14" s="37"/>
      <c r="K14" s="10" t="s">
        <v>61</v>
      </c>
      <c r="L14" s="10">
        <v>340</v>
      </c>
      <c r="M14" s="10"/>
      <c r="N14" s="36"/>
      <c r="O14" s="36">
        <v>0</v>
      </c>
      <c r="P14" s="36"/>
      <c r="Q14" s="28" t="s">
        <v>62</v>
      </c>
      <c r="R14" s="14"/>
      <c r="U14" s="15"/>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ht="108.75" customHeight="1" x14ac:dyDescent="0.25">
      <c r="A15" s="8" t="s">
        <v>52</v>
      </c>
      <c r="B15" s="8" t="s">
        <v>53</v>
      </c>
      <c r="C15" s="8" t="s">
        <v>54</v>
      </c>
      <c r="D15" s="8">
        <v>222360000</v>
      </c>
      <c r="E15" s="8" t="s">
        <v>63</v>
      </c>
      <c r="F15" s="9" t="s">
        <v>64</v>
      </c>
      <c r="G15" s="8" t="s">
        <v>65</v>
      </c>
      <c r="H15" s="8" t="s">
        <v>66</v>
      </c>
      <c r="I15" s="172">
        <v>750000000</v>
      </c>
      <c r="J15" s="37"/>
      <c r="K15" s="10" t="s">
        <v>67</v>
      </c>
      <c r="L15" s="10">
        <v>1</v>
      </c>
      <c r="M15" s="10"/>
      <c r="N15" s="36"/>
      <c r="O15" s="36">
        <v>0</v>
      </c>
      <c r="P15" s="36"/>
      <c r="Q15" s="28" t="s">
        <v>68</v>
      </c>
      <c r="R15" s="14"/>
      <c r="U15" s="15"/>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ht="106.5" customHeight="1" x14ac:dyDescent="0.25">
      <c r="A16" s="8" t="s">
        <v>52</v>
      </c>
      <c r="B16" s="8" t="s">
        <v>53</v>
      </c>
      <c r="C16" s="8" t="s">
        <v>69</v>
      </c>
      <c r="D16" s="8">
        <v>222730000</v>
      </c>
      <c r="E16" s="8" t="s">
        <v>70</v>
      </c>
      <c r="F16" s="9" t="s">
        <v>71</v>
      </c>
      <c r="G16" s="8" t="s">
        <v>72</v>
      </c>
      <c r="H16" s="8" t="s">
        <v>73</v>
      </c>
      <c r="I16" s="172">
        <v>221359340</v>
      </c>
      <c r="J16" s="37"/>
      <c r="K16" s="10" t="s">
        <v>74</v>
      </c>
      <c r="L16" s="10">
        <v>10</v>
      </c>
      <c r="M16" s="10"/>
      <c r="N16" s="36"/>
      <c r="O16" s="36">
        <v>0</v>
      </c>
      <c r="P16" s="36"/>
      <c r="Q16" s="28" t="s">
        <v>75</v>
      </c>
      <c r="R16" s="14"/>
      <c r="U16" s="15"/>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ht="106.5" customHeight="1" x14ac:dyDescent="0.25">
      <c r="A17" s="8"/>
      <c r="B17" s="8"/>
      <c r="C17" s="8"/>
      <c r="D17" s="8"/>
      <c r="E17" s="8"/>
      <c r="F17" s="9"/>
      <c r="G17" s="8"/>
      <c r="H17" s="8"/>
      <c r="I17" s="172"/>
      <c r="J17" s="37"/>
      <c r="K17" s="10" t="s">
        <v>76</v>
      </c>
      <c r="L17" s="10">
        <v>5</v>
      </c>
      <c r="M17" s="10"/>
      <c r="N17" s="36"/>
      <c r="O17" s="36">
        <v>0</v>
      </c>
      <c r="P17" s="36"/>
      <c r="Q17" s="28" t="s">
        <v>77</v>
      </c>
      <c r="R17" s="14"/>
      <c r="U17" s="15"/>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ht="147" customHeight="1" x14ac:dyDescent="0.25">
      <c r="A18" s="8" t="s">
        <v>78</v>
      </c>
      <c r="B18" s="8" t="s">
        <v>79</v>
      </c>
      <c r="C18" s="8" t="s">
        <v>80</v>
      </c>
      <c r="D18" s="8">
        <v>234220005</v>
      </c>
      <c r="E18" s="8" t="s">
        <v>81</v>
      </c>
      <c r="F18" s="9" t="s">
        <v>82</v>
      </c>
      <c r="G18" s="8" t="s">
        <v>83</v>
      </c>
      <c r="H18" s="8" t="s">
        <v>84</v>
      </c>
      <c r="I18" s="172">
        <v>0</v>
      </c>
      <c r="J18" s="37"/>
      <c r="K18" s="10" t="s">
        <v>85</v>
      </c>
      <c r="L18" s="10">
        <v>40</v>
      </c>
      <c r="M18" s="10"/>
      <c r="N18" s="36"/>
      <c r="O18" s="36">
        <v>0</v>
      </c>
      <c r="P18" s="36"/>
      <c r="Q18" s="28" t="s">
        <v>86</v>
      </c>
      <c r="R18" s="14"/>
      <c r="U18" s="15"/>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ht="105" x14ac:dyDescent="0.25">
      <c r="A19" s="8" t="s">
        <v>87</v>
      </c>
      <c r="B19" s="8" t="s">
        <v>88</v>
      </c>
      <c r="C19" s="8" t="s">
        <v>89</v>
      </c>
      <c r="D19" s="8">
        <v>252210000</v>
      </c>
      <c r="E19" s="8" t="s">
        <v>90</v>
      </c>
      <c r="F19" s="9" t="s">
        <v>91</v>
      </c>
      <c r="G19" s="8" t="s">
        <v>92</v>
      </c>
      <c r="H19" s="8" t="s">
        <v>93</v>
      </c>
      <c r="I19" s="172">
        <v>244968628</v>
      </c>
      <c r="J19" s="37"/>
      <c r="K19" s="10" t="s">
        <v>94</v>
      </c>
      <c r="L19" s="10">
        <v>1500</v>
      </c>
      <c r="M19" s="10"/>
      <c r="N19" s="36"/>
      <c r="O19" s="36">
        <v>738</v>
      </c>
      <c r="P19" s="36"/>
      <c r="Q19" s="28" t="s">
        <v>95</v>
      </c>
      <c r="R19" s="14"/>
      <c r="U19" s="15"/>
      <c r="V19" s="6"/>
      <c r="W19" s="6"/>
      <c r="X19" s="6"/>
      <c r="Y19" s="6"/>
      <c r="Z19" s="6"/>
      <c r="AA19" s="6"/>
      <c r="AB19" s="6"/>
      <c r="AC19" s="6"/>
      <c r="AD19" s="6"/>
      <c r="AE19" s="6"/>
      <c r="AF19" s="6"/>
      <c r="AG19" s="6"/>
      <c r="AH19" s="6"/>
      <c r="AK19" s="7"/>
      <c r="AO19" s="7"/>
      <c r="AS19" s="7"/>
      <c r="AW19" s="7"/>
      <c r="BA19" s="7"/>
      <c r="BE19" s="7"/>
      <c r="BI19" s="7"/>
      <c r="BM19" s="7"/>
      <c r="BQ19" s="7"/>
      <c r="BU19" s="7"/>
      <c r="BY19" s="7"/>
      <c r="CC19" s="7"/>
      <c r="CG19" s="7"/>
      <c r="CK19" s="7"/>
      <c r="CO19" s="7"/>
      <c r="CS19" s="7"/>
    </row>
    <row r="20" spans="1:97" ht="78.75" customHeight="1" x14ac:dyDescent="0.25">
      <c r="A20" s="8" t="s">
        <v>87</v>
      </c>
      <c r="B20" s="8" t="s">
        <v>88</v>
      </c>
      <c r="C20" s="8" t="s">
        <v>89</v>
      </c>
      <c r="D20" s="8">
        <v>252220000</v>
      </c>
      <c r="E20" s="8" t="s">
        <v>96</v>
      </c>
      <c r="F20" s="9" t="s">
        <v>97</v>
      </c>
      <c r="G20" s="8" t="s">
        <v>98</v>
      </c>
      <c r="H20" s="8" t="s">
        <v>99</v>
      </c>
      <c r="I20" s="172">
        <v>314980000</v>
      </c>
      <c r="J20" s="37"/>
      <c r="K20" s="10" t="s">
        <v>100</v>
      </c>
      <c r="L20" s="10">
        <v>1500</v>
      </c>
      <c r="M20" s="10"/>
      <c r="N20" s="36"/>
      <c r="O20" s="36">
        <v>0</v>
      </c>
      <c r="P20" s="36"/>
      <c r="Q20" s="28" t="s">
        <v>101</v>
      </c>
      <c r="R20" s="14"/>
      <c r="U20" s="15"/>
      <c r="V20" s="6"/>
      <c r="W20" s="6"/>
      <c r="X20" s="6"/>
      <c r="Y20" s="6"/>
      <c r="Z20" s="6"/>
      <c r="AA20" s="6"/>
      <c r="AB20" s="6"/>
      <c r="AC20" s="6"/>
      <c r="AD20" s="6"/>
      <c r="AE20" s="6"/>
      <c r="AF20" s="6"/>
      <c r="AG20" s="6"/>
      <c r="AH20" s="6"/>
      <c r="AK20" s="7"/>
      <c r="AO20" s="7"/>
      <c r="AS20" s="7"/>
      <c r="AW20" s="7"/>
      <c r="BA20" s="7"/>
      <c r="BE20" s="7"/>
      <c r="BI20" s="7"/>
      <c r="BM20" s="7"/>
      <c r="BQ20" s="7"/>
      <c r="BU20" s="7"/>
      <c r="BY20" s="7"/>
      <c r="CC20" s="7"/>
      <c r="CG20" s="7"/>
      <c r="CK20" s="7"/>
      <c r="CO20" s="7"/>
      <c r="CS20" s="7"/>
    </row>
    <row r="21" spans="1:97" ht="50.25" customHeight="1" x14ac:dyDescent="0.25">
      <c r="A21" s="8">
        <v>0</v>
      </c>
      <c r="B21" s="8">
        <v>0</v>
      </c>
      <c r="C21" s="8">
        <v>0</v>
      </c>
      <c r="D21" s="8">
        <v>0</v>
      </c>
      <c r="E21" s="8" t="s">
        <v>102</v>
      </c>
      <c r="F21" s="9">
        <v>0</v>
      </c>
      <c r="G21" s="8">
        <v>0</v>
      </c>
      <c r="H21" s="8">
        <v>0</v>
      </c>
      <c r="I21" s="37"/>
      <c r="J21" s="37"/>
      <c r="K21" s="10" t="s">
        <v>103</v>
      </c>
      <c r="L21" s="10">
        <v>15</v>
      </c>
      <c r="M21" s="10"/>
      <c r="N21" s="36"/>
      <c r="O21" s="36">
        <v>0</v>
      </c>
      <c r="P21" s="36"/>
      <c r="Q21" s="28" t="s">
        <v>104</v>
      </c>
      <c r="R21" s="14"/>
      <c r="U21" s="15"/>
      <c r="V21" s="6"/>
      <c r="W21" s="6"/>
      <c r="X21" s="6"/>
      <c r="Y21" s="6"/>
      <c r="Z21" s="6"/>
      <c r="AA21" s="6"/>
      <c r="AB21" s="6"/>
      <c r="AC21" s="6"/>
      <c r="AD21" s="6"/>
      <c r="AE21" s="6"/>
      <c r="AF21" s="6"/>
      <c r="AG21" s="6"/>
      <c r="AH21" s="6"/>
      <c r="AK21" s="7"/>
      <c r="AO21" s="7"/>
      <c r="AS21" s="7"/>
      <c r="AW21" s="7"/>
      <c r="BA21" s="7"/>
      <c r="BE21" s="7"/>
      <c r="BI21" s="7"/>
      <c r="BM21" s="7"/>
      <c r="BQ21" s="7"/>
      <c r="BU21" s="7"/>
      <c r="BY21" s="7"/>
      <c r="CC21" s="7"/>
      <c r="CG21" s="7"/>
      <c r="CK21" s="7"/>
      <c r="CO21" s="7"/>
      <c r="CS21" s="7"/>
    </row>
    <row r="22" spans="1:97" ht="156" customHeight="1" x14ac:dyDescent="0.25">
      <c r="A22" s="8" t="s">
        <v>87</v>
      </c>
      <c r="B22" s="8" t="s">
        <v>88</v>
      </c>
      <c r="C22" s="8" t="s">
        <v>89</v>
      </c>
      <c r="D22" s="8">
        <v>252230000</v>
      </c>
      <c r="E22" s="8" t="s">
        <v>105</v>
      </c>
      <c r="F22" s="9" t="s">
        <v>106</v>
      </c>
      <c r="G22" s="8" t="s">
        <v>107</v>
      </c>
      <c r="H22" s="8" t="s">
        <v>108</v>
      </c>
      <c r="I22" s="172">
        <v>141232425</v>
      </c>
      <c r="J22" s="37"/>
      <c r="K22" s="10" t="s">
        <v>109</v>
      </c>
      <c r="L22" s="10">
        <v>22</v>
      </c>
      <c r="M22" s="10"/>
      <c r="N22" s="36"/>
      <c r="O22" s="36">
        <v>103</v>
      </c>
      <c r="P22" s="36"/>
      <c r="Q22" s="28" t="s">
        <v>110</v>
      </c>
      <c r="R22" s="14"/>
      <c r="U22" s="15"/>
      <c r="V22" s="6"/>
      <c r="W22" s="6"/>
      <c r="X22" s="6"/>
      <c r="Y22" s="6"/>
      <c r="Z22" s="6"/>
      <c r="AA22" s="6"/>
      <c r="AB22" s="6"/>
      <c r="AC22" s="6"/>
      <c r="AD22" s="6"/>
      <c r="AE22" s="6"/>
      <c r="AF22" s="6"/>
      <c r="AG22" s="6"/>
      <c r="AH22" s="6"/>
      <c r="AK22" s="7"/>
      <c r="AO22" s="7"/>
      <c r="AS22" s="7"/>
      <c r="AW22" s="7"/>
      <c r="BA22" s="7"/>
      <c r="BE22" s="7"/>
      <c r="BI22" s="7"/>
      <c r="BM22" s="7"/>
      <c r="BQ22" s="7"/>
      <c r="BU22" s="7"/>
      <c r="BY22" s="7"/>
      <c r="CC22" s="7"/>
      <c r="CG22" s="7"/>
      <c r="CK22" s="7"/>
      <c r="CO22" s="7"/>
      <c r="CS22" s="7"/>
    </row>
    <row r="23" spans="1:97" s="18" customFormat="1" x14ac:dyDescent="0.25">
      <c r="A23" s="16"/>
      <c r="B23" s="16"/>
      <c r="C23" s="16"/>
      <c r="D23" s="16"/>
      <c r="E23" s="16"/>
      <c r="F23" s="16"/>
      <c r="G23" s="16"/>
      <c r="H23" s="16"/>
      <c r="I23" s="16"/>
      <c r="J23" s="16"/>
      <c r="K23" s="16"/>
      <c r="L23" s="16"/>
      <c r="M23" s="16"/>
      <c r="N23" s="17"/>
      <c r="O23" s="17"/>
      <c r="P23" s="17"/>
      <c r="Q23" s="17"/>
      <c r="S23" s="19"/>
      <c r="T23" s="19"/>
      <c r="U23" s="19"/>
      <c r="V23" s="19"/>
      <c r="W23" s="19"/>
      <c r="X23" s="19"/>
      <c r="Y23" s="19"/>
      <c r="Z23" s="19"/>
      <c r="AA23" s="19"/>
      <c r="AB23" s="19"/>
      <c r="AC23" s="19"/>
      <c r="AD23" s="19"/>
      <c r="AE23" s="19"/>
      <c r="AF23" s="19"/>
      <c r="AG23" s="19"/>
      <c r="AH23" s="19"/>
      <c r="AK23" s="16"/>
      <c r="AO23" s="16"/>
      <c r="AS23" s="16"/>
      <c r="AW23" s="16"/>
      <c r="BA23" s="16"/>
      <c r="BE23" s="16"/>
      <c r="BI23" s="16"/>
      <c r="BM23" s="16"/>
      <c r="BQ23" s="16"/>
      <c r="BU23" s="16"/>
      <c r="BY23" s="16"/>
      <c r="CC23" s="16"/>
      <c r="CG23" s="16"/>
      <c r="CK23" s="16"/>
      <c r="CO23" s="16"/>
      <c r="CS23" s="16"/>
    </row>
    <row r="24" spans="1:97" s="18" customFormat="1" x14ac:dyDescent="0.25">
      <c r="A24" s="16"/>
      <c r="B24" s="16"/>
      <c r="C24" s="16"/>
      <c r="D24" s="16"/>
      <c r="E24" s="16"/>
      <c r="F24" s="16"/>
      <c r="G24" s="16"/>
      <c r="H24" s="16"/>
      <c r="I24" s="16"/>
      <c r="J24" s="16"/>
      <c r="K24" s="16"/>
      <c r="L24" s="16"/>
      <c r="M24" s="16"/>
      <c r="N24" s="17"/>
      <c r="O24" s="17"/>
      <c r="P24" s="17"/>
      <c r="Q24" s="17"/>
      <c r="S24" s="19"/>
      <c r="T24" s="19"/>
      <c r="U24" s="19"/>
      <c r="V24" s="19"/>
      <c r="W24" s="19"/>
      <c r="X24" s="19"/>
      <c r="Y24" s="19"/>
      <c r="Z24" s="19"/>
      <c r="AA24" s="19"/>
      <c r="AB24" s="19"/>
      <c r="AC24" s="19"/>
      <c r="AD24" s="19"/>
      <c r="AE24" s="19"/>
      <c r="AF24" s="19"/>
      <c r="AG24" s="19"/>
      <c r="AH24" s="19"/>
      <c r="AK24" s="16"/>
      <c r="AO24" s="16"/>
      <c r="AS24" s="16"/>
      <c r="AW24" s="16"/>
      <c r="BA24" s="16"/>
      <c r="BE24" s="16"/>
      <c r="BI24" s="16"/>
      <c r="BM24" s="16"/>
      <c r="BQ24" s="16"/>
      <c r="BU24" s="16"/>
      <c r="BY24" s="16"/>
      <c r="CC24" s="16"/>
      <c r="CG24" s="16"/>
      <c r="CK24" s="16"/>
      <c r="CO24" s="16"/>
      <c r="CS24" s="16"/>
    </row>
    <row r="25" spans="1:97" s="18" customFormat="1" x14ac:dyDescent="0.25">
      <c r="A25" s="16"/>
      <c r="B25" s="16"/>
      <c r="C25" s="16"/>
      <c r="D25" s="16"/>
      <c r="E25" s="16"/>
      <c r="F25" s="16"/>
      <c r="G25" s="16"/>
      <c r="H25" s="16"/>
      <c r="I25" s="16"/>
      <c r="J25" s="16"/>
      <c r="K25" s="16"/>
      <c r="L25" s="16"/>
      <c r="M25" s="16"/>
      <c r="N25" s="17"/>
      <c r="O25" s="17"/>
      <c r="P25" s="17"/>
      <c r="Q25" s="17"/>
      <c r="S25" s="19"/>
      <c r="T25" s="19"/>
      <c r="U25" s="19"/>
      <c r="V25" s="19"/>
      <c r="W25" s="19"/>
      <c r="X25" s="19"/>
      <c r="Y25" s="19"/>
      <c r="Z25" s="19"/>
      <c r="AA25" s="19"/>
      <c r="AB25" s="19"/>
      <c r="AC25" s="19"/>
      <c r="AD25" s="19"/>
      <c r="AE25" s="19"/>
      <c r="AF25" s="19"/>
      <c r="AG25" s="19"/>
      <c r="AH25" s="19"/>
      <c r="AK25" s="16"/>
      <c r="AO25" s="16"/>
      <c r="AS25" s="16"/>
      <c r="AW25" s="16"/>
      <c r="BA25" s="16"/>
      <c r="BE25" s="16"/>
      <c r="BI25" s="16"/>
      <c r="BM25" s="16"/>
      <c r="BQ25" s="16"/>
      <c r="BU25" s="16"/>
      <c r="BY25" s="16"/>
      <c r="CC25" s="16"/>
      <c r="CG25" s="16"/>
      <c r="CK25" s="16"/>
      <c r="CO25" s="16"/>
      <c r="CS25" s="16"/>
    </row>
    <row r="26" spans="1:97" s="18" customFormat="1" x14ac:dyDescent="0.25">
      <c r="A26" s="16"/>
      <c r="B26" s="16"/>
      <c r="C26" s="16"/>
      <c r="D26" s="16"/>
      <c r="E26" s="16"/>
      <c r="F26" s="16"/>
      <c r="G26" s="16"/>
      <c r="H26" s="16"/>
      <c r="I26" s="16"/>
      <c r="J26" s="16"/>
      <c r="K26" s="16"/>
      <c r="L26" s="16"/>
      <c r="M26" s="16"/>
      <c r="N26" s="17"/>
      <c r="O26" s="17"/>
      <c r="P26" s="17"/>
      <c r="Q26" s="17"/>
      <c r="S26" s="19"/>
      <c r="T26" s="19"/>
      <c r="U26" s="19"/>
      <c r="V26" s="19"/>
      <c r="W26" s="19"/>
      <c r="X26" s="19"/>
      <c r="Y26" s="19"/>
      <c r="Z26" s="19"/>
      <c r="AA26" s="19"/>
      <c r="AB26" s="19"/>
      <c r="AC26" s="19"/>
      <c r="AD26" s="19"/>
      <c r="AE26" s="19"/>
      <c r="AF26" s="19"/>
      <c r="AG26" s="19"/>
      <c r="AH26" s="19"/>
      <c r="AK26" s="16"/>
      <c r="AO26" s="16"/>
      <c r="AS26" s="16"/>
      <c r="AW26" s="16"/>
      <c r="BA26" s="16"/>
      <c r="BE26" s="16"/>
      <c r="BI26" s="16"/>
      <c r="BM26" s="16"/>
      <c r="BQ26" s="16"/>
      <c r="BU26" s="16"/>
      <c r="BY26" s="16"/>
      <c r="CC26" s="16"/>
      <c r="CG26" s="16"/>
      <c r="CK26" s="16"/>
      <c r="CO26" s="16"/>
      <c r="CS26" s="16"/>
    </row>
    <row r="27" spans="1:97" s="18" customFormat="1" x14ac:dyDescent="0.25">
      <c r="A27" s="16"/>
      <c r="B27" s="16"/>
      <c r="C27" s="16"/>
      <c r="D27" s="16"/>
      <c r="E27" s="16"/>
      <c r="F27" s="16"/>
      <c r="G27" s="16"/>
      <c r="H27" s="16"/>
      <c r="I27" s="16"/>
      <c r="J27" s="16"/>
      <c r="K27" s="16"/>
      <c r="L27" s="16"/>
      <c r="M27" s="16"/>
      <c r="N27" s="17"/>
      <c r="O27" s="17"/>
      <c r="P27" s="17"/>
      <c r="Q27" s="17"/>
      <c r="S27" s="19"/>
      <c r="T27" s="19"/>
      <c r="U27" s="19"/>
      <c r="V27" s="19"/>
      <c r="W27" s="19"/>
      <c r="X27" s="19"/>
      <c r="Y27" s="19"/>
      <c r="Z27" s="19"/>
      <c r="AA27" s="19"/>
      <c r="AB27" s="19"/>
      <c r="AC27" s="19"/>
      <c r="AD27" s="19"/>
      <c r="AE27" s="19"/>
      <c r="AF27" s="19"/>
      <c r="AG27" s="19"/>
      <c r="AH27" s="19"/>
      <c r="AK27" s="16"/>
      <c r="AO27" s="16"/>
      <c r="AS27" s="16"/>
      <c r="AW27" s="16"/>
      <c r="BA27" s="16"/>
      <c r="BE27" s="16"/>
      <c r="BI27" s="16"/>
      <c r="BM27" s="16"/>
      <c r="BQ27" s="16"/>
      <c r="BU27" s="16"/>
      <c r="BY27" s="16"/>
      <c r="CC27" s="16"/>
      <c r="CG27" s="16"/>
      <c r="CK27" s="16"/>
      <c r="CO27" s="16"/>
      <c r="CS27" s="16"/>
    </row>
    <row r="28" spans="1:97" s="18" customFormat="1" x14ac:dyDescent="0.25">
      <c r="A28" s="16"/>
      <c r="B28" s="16"/>
      <c r="C28" s="16"/>
      <c r="D28" s="16"/>
      <c r="E28" s="16"/>
      <c r="F28" s="16"/>
      <c r="G28" s="16"/>
      <c r="H28" s="16"/>
      <c r="I28" s="16"/>
      <c r="J28" s="16"/>
      <c r="K28" s="16"/>
      <c r="L28" s="16"/>
      <c r="M28" s="16"/>
      <c r="N28" s="17"/>
      <c r="O28" s="17"/>
      <c r="P28" s="17"/>
      <c r="Q28" s="17"/>
      <c r="S28" s="19"/>
      <c r="T28" s="19"/>
      <c r="U28" s="19"/>
      <c r="V28" s="19"/>
      <c r="W28" s="19"/>
      <c r="X28" s="19"/>
      <c r="Y28" s="19"/>
      <c r="Z28" s="19"/>
      <c r="AA28" s="19"/>
      <c r="AB28" s="19"/>
      <c r="AC28" s="19"/>
      <c r="AD28" s="19"/>
      <c r="AE28" s="19"/>
      <c r="AF28" s="19"/>
      <c r="AG28" s="19"/>
      <c r="AH28" s="19"/>
      <c r="AK28" s="16"/>
      <c r="AO28" s="16"/>
      <c r="AS28" s="16"/>
      <c r="AW28" s="16"/>
      <c r="BA28" s="16"/>
      <c r="BE28" s="16"/>
      <c r="BI28" s="16"/>
      <c r="BM28" s="16"/>
      <c r="BQ28" s="16"/>
      <c r="BU28" s="16"/>
      <c r="BY28" s="16"/>
      <c r="CC28" s="16"/>
      <c r="CG28" s="16"/>
      <c r="CK28" s="16"/>
      <c r="CO28" s="16"/>
      <c r="CS28" s="16"/>
    </row>
    <row r="29" spans="1:97" s="18" customFormat="1" x14ac:dyDescent="0.25">
      <c r="A29" s="16"/>
      <c r="B29" s="16"/>
      <c r="C29" s="16"/>
      <c r="D29" s="16"/>
      <c r="E29" s="16"/>
      <c r="F29" s="16"/>
      <c r="G29" s="16"/>
      <c r="H29" s="16"/>
      <c r="I29" s="16"/>
      <c r="J29" s="16"/>
      <c r="K29" s="16"/>
      <c r="L29" s="16"/>
      <c r="M29" s="16"/>
      <c r="N29" s="17"/>
      <c r="O29" s="17"/>
      <c r="P29" s="17"/>
      <c r="Q29" s="17"/>
      <c r="S29" s="19"/>
      <c r="T29" s="19"/>
      <c r="U29" s="19"/>
      <c r="V29" s="19"/>
      <c r="W29" s="19"/>
      <c r="X29" s="19"/>
      <c r="Y29" s="19"/>
      <c r="Z29" s="19"/>
      <c r="AA29" s="19"/>
      <c r="AB29" s="19"/>
      <c r="AC29" s="19"/>
      <c r="AD29" s="19"/>
      <c r="AE29" s="19"/>
      <c r="AF29" s="19"/>
      <c r="AG29" s="19"/>
      <c r="AH29" s="19"/>
      <c r="AK29" s="16"/>
      <c r="AO29" s="16"/>
      <c r="AS29" s="16"/>
      <c r="AW29" s="16"/>
      <c r="BA29" s="16"/>
      <c r="BE29" s="16"/>
      <c r="BI29" s="16"/>
      <c r="BM29" s="16"/>
      <c r="BQ29" s="16"/>
      <c r="BU29" s="16"/>
      <c r="BY29" s="16"/>
      <c r="CC29" s="16"/>
      <c r="CG29" s="16"/>
      <c r="CK29" s="16"/>
      <c r="CO29" s="16"/>
      <c r="CS29" s="16"/>
    </row>
    <row r="30" spans="1:97" s="18" customFormat="1" x14ac:dyDescent="0.25">
      <c r="A30" s="16"/>
      <c r="B30" s="16"/>
      <c r="C30" s="16"/>
      <c r="D30" s="16"/>
      <c r="E30" s="16"/>
      <c r="F30" s="16"/>
      <c r="G30" s="16"/>
      <c r="H30" s="16"/>
      <c r="I30" s="16"/>
      <c r="J30" s="16"/>
      <c r="K30" s="16"/>
      <c r="L30" s="16"/>
      <c r="M30" s="16"/>
      <c r="N30" s="17"/>
      <c r="O30" s="17"/>
      <c r="P30" s="17"/>
      <c r="Q30" s="17"/>
      <c r="S30" s="19"/>
      <c r="T30" s="19"/>
      <c r="U30" s="19"/>
      <c r="V30" s="19"/>
      <c r="W30" s="19"/>
      <c r="X30" s="19"/>
      <c r="Y30" s="19"/>
      <c r="Z30" s="19"/>
      <c r="AA30" s="19"/>
      <c r="AB30" s="19"/>
      <c r="AC30" s="19"/>
      <c r="AD30" s="19"/>
      <c r="AE30" s="19"/>
      <c r="AF30" s="19"/>
      <c r="AG30" s="19"/>
      <c r="AH30" s="19"/>
      <c r="AK30" s="16"/>
      <c r="AO30" s="16"/>
      <c r="AS30" s="16"/>
      <c r="AW30" s="16"/>
      <c r="BA30" s="16"/>
      <c r="BE30" s="16"/>
      <c r="BI30" s="16"/>
      <c r="BM30" s="16"/>
      <c r="BQ30" s="16"/>
      <c r="BU30" s="16"/>
      <c r="BY30" s="16"/>
      <c r="CC30" s="16"/>
      <c r="CG30" s="16"/>
      <c r="CK30" s="16"/>
      <c r="CO30" s="16"/>
      <c r="CS30" s="16"/>
    </row>
  </sheetData>
  <sheetProtection algorithmName="SHA-512" hashValue="33dSM23xhfgkcmkgS/JCismZPGsFX5J5+Q8xMBI1sb+g1CypwBiD+ejfuwX4h6GRjtU3xgzVCM3nvmsqWWzplQ==" saltValue="Dya9V4lRUrIgkJ7LhZhHrA==" spinCount="100000" sheet="1" objects="1" scenarios="1" insertRows="0"/>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8"/>
  <sheetViews>
    <sheetView topLeftCell="E4" zoomScaleNormal="100" workbookViewId="0">
      <pane ySplit="5" topLeftCell="A9" activePane="bottomLeft" state="frozen"/>
      <selection activeCell="A4" sqref="A4"/>
      <selection pane="bottomLeft" activeCell="R12" sqref="R12"/>
    </sheetView>
  </sheetViews>
  <sheetFormatPr baseColWidth="10" defaultRowHeight="15" x14ac:dyDescent="0.25"/>
  <cols>
    <col min="1" max="1" width="11.5703125" style="1" customWidth="1"/>
    <col min="2" max="2" width="11.42578125" style="1"/>
    <col min="3" max="3" width="13.5703125" style="1" customWidth="1"/>
    <col min="4" max="4" width="11.42578125" style="1"/>
    <col min="5" max="5" width="15.5703125" style="1" customWidth="1"/>
    <col min="6" max="6" width="15.28515625" style="1" customWidth="1"/>
    <col min="7" max="7" width="15.85546875" style="1" customWidth="1"/>
    <col min="8" max="8" width="27" style="1" customWidth="1"/>
    <col min="9" max="9" width="22.28515625" style="612" customWidth="1"/>
    <col min="10" max="10" width="13.7109375" style="1" customWidth="1"/>
    <col min="11" max="11" width="23.140625" style="1" customWidth="1"/>
    <col min="12" max="12" width="11.42578125" style="1"/>
    <col min="13" max="13" width="13.28515625" style="1" bestFit="1" customWidth="1"/>
    <col min="14" max="16" width="11.42578125" style="1"/>
    <col min="17" max="17" width="18.28515625" style="1" customWidth="1"/>
    <col min="18" max="256" width="11.42578125" style="1"/>
    <col min="257" max="257" width="11.5703125" style="1" customWidth="1"/>
    <col min="258" max="258" width="11.42578125" style="1"/>
    <col min="259" max="259" width="13.5703125" style="1" customWidth="1"/>
    <col min="260" max="260" width="11.42578125" style="1"/>
    <col min="261" max="261" width="15.5703125" style="1" customWidth="1"/>
    <col min="262" max="262" width="15.28515625" style="1" customWidth="1"/>
    <col min="263" max="263" width="15.85546875" style="1" customWidth="1"/>
    <col min="264" max="264" width="27" style="1" customWidth="1"/>
    <col min="265" max="265" width="22.28515625" style="1" customWidth="1"/>
    <col min="266" max="266" width="13.7109375" style="1" customWidth="1"/>
    <col min="267" max="267" width="23.140625" style="1" customWidth="1"/>
    <col min="268" max="268" width="11.42578125" style="1"/>
    <col min="269" max="269" width="13.28515625" style="1" bestFit="1" customWidth="1"/>
    <col min="270" max="272" width="11.42578125" style="1"/>
    <col min="273" max="273" width="18.28515625" style="1" customWidth="1"/>
    <col min="274" max="512" width="11.42578125" style="1"/>
    <col min="513" max="513" width="11.5703125" style="1" customWidth="1"/>
    <col min="514" max="514" width="11.42578125" style="1"/>
    <col min="515" max="515" width="13.5703125" style="1" customWidth="1"/>
    <col min="516" max="516" width="11.42578125" style="1"/>
    <col min="517" max="517" width="15.5703125" style="1" customWidth="1"/>
    <col min="518" max="518" width="15.28515625" style="1" customWidth="1"/>
    <col min="519" max="519" width="15.85546875" style="1" customWidth="1"/>
    <col min="520" max="520" width="27" style="1" customWidth="1"/>
    <col min="521" max="521" width="22.28515625" style="1" customWidth="1"/>
    <col min="522" max="522" width="13.7109375" style="1" customWidth="1"/>
    <col min="523" max="523" width="23.140625" style="1" customWidth="1"/>
    <col min="524" max="524" width="11.42578125" style="1"/>
    <col min="525" max="525" width="13.28515625" style="1" bestFit="1" customWidth="1"/>
    <col min="526" max="528" width="11.42578125" style="1"/>
    <col min="529" max="529" width="18.28515625" style="1" customWidth="1"/>
    <col min="530" max="768" width="11.42578125" style="1"/>
    <col min="769" max="769" width="11.5703125" style="1" customWidth="1"/>
    <col min="770" max="770" width="11.42578125" style="1"/>
    <col min="771" max="771" width="13.5703125" style="1" customWidth="1"/>
    <col min="772" max="772" width="11.42578125" style="1"/>
    <col min="773" max="773" width="15.5703125" style="1" customWidth="1"/>
    <col min="774" max="774" width="15.28515625" style="1" customWidth="1"/>
    <col min="775" max="775" width="15.85546875" style="1" customWidth="1"/>
    <col min="776" max="776" width="27" style="1" customWidth="1"/>
    <col min="777" max="777" width="22.28515625" style="1" customWidth="1"/>
    <col min="778" max="778" width="13.7109375" style="1" customWidth="1"/>
    <col min="779" max="779" width="23.140625" style="1" customWidth="1"/>
    <col min="780" max="780" width="11.42578125" style="1"/>
    <col min="781" max="781" width="13.28515625" style="1" bestFit="1" customWidth="1"/>
    <col min="782" max="784" width="11.42578125" style="1"/>
    <col min="785" max="785" width="18.28515625" style="1" customWidth="1"/>
    <col min="786" max="1024" width="11.42578125" style="1"/>
    <col min="1025" max="1025" width="11.5703125" style="1" customWidth="1"/>
    <col min="1026" max="1026" width="11.42578125" style="1"/>
    <col min="1027" max="1027" width="13.5703125" style="1" customWidth="1"/>
    <col min="1028" max="1028" width="11.42578125" style="1"/>
    <col min="1029" max="1029" width="15.5703125" style="1" customWidth="1"/>
    <col min="1030" max="1030" width="15.28515625" style="1" customWidth="1"/>
    <col min="1031" max="1031" width="15.85546875" style="1" customWidth="1"/>
    <col min="1032" max="1032" width="27" style="1" customWidth="1"/>
    <col min="1033" max="1033" width="22.28515625" style="1" customWidth="1"/>
    <col min="1034" max="1034" width="13.7109375" style="1" customWidth="1"/>
    <col min="1035" max="1035" width="23.140625" style="1" customWidth="1"/>
    <col min="1036" max="1036" width="11.42578125" style="1"/>
    <col min="1037" max="1037" width="13.28515625" style="1" bestFit="1" customWidth="1"/>
    <col min="1038" max="1040" width="11.42578125" style="1"/>
    <col min="1041" max="1041" width="18.28515625" style="1" customWidth="1"/>
    <col min="1042" max="1280" width="11.42578125" style="1"/>
    <col min="1281" max="1281" width="11.5703125" style="1" customWidth="1"/>
    <col min="1282" max="1282" width="11.42578125" style="1"/>
    <col min="1283" max="1283" width="13.5703125" style="1" customWidth="1"/>
    <col min="1284" max="1284" width="11.42578125" style="1"/>
    <col min="1285" max="1285" width="15.5703125" style="1" customWidth="1"/>
    <col min="1286" max="1286" width="15.28515625" style="1" customWidth="1"/>
    <col min="1287" max="1287" width="15.85546875" style="1" customWidth="1"/>
    <col min="1288" max="1288" width="27" style="1" customWidth="1"/>
    <col min="1289" max="1289" width="22.28515625" style="1" customWidth="1"/>
    <col min="1290" max="1290" width="13.7109375" style="1" customWidth="1"/>
    <col min="1291" max="1291" width="23.140625" style="1" customWidth="1"/>
    <col min="1292" max="1292" width="11.42578125" style="1"/>
    <col min="1293" max="1293" width="13.28515625" style="1" bestFit="1" customWidth="1"/>
    <col min="1294" max="1296" width="11.42578125" style="1"/>
    <col min="1297" max="1297" width="18.28515625" style="1" customWidth="1"/>
    <col min="1298" max="1536" width="11.42578125" style="1"/>
    <col min="1537" max="1537" width="11.5703125" style="1" customWidth="1"/>
    <col min="1538" max="1538" width="11.42578125" style="1"/>
    <col min="1539" max="1539" width="13.5703125" style="1" customWidth="1"/>
    <col min="1540" max="1540" width="11.42578125" style="1"/>
    <col min="1541" max="1541" width="15.5703125" style="1" customWidth="1"/>
    <col min="1542" max="1542" width="15.28515625" style="1" customWidth="1"/>
    <col min="1543" max="1543" width="15.85546875" style="1" customWidth="1"/>
    <col min="1544" max="1544" width="27" style="1" customWidth="1"/>
    <col min="1545" max="1545" width="22.28515625" style="1" customWidth="1"/>
    <col min="1546" max="1546" width="13.7109375" style="1" customWidth="1"/>
    <col min="1547" max="1547" width="23.140625" style="1" customWidth="1"/>
    <col min="1548" max="1548" width="11.42578125" style="1"/>
    <col min="1549" max="1549" width="13.28515625" style="1" bestFit="1" customWidth="1"/>
    <col min="1550" max="1552" width="11.42578125" style="1"/>
    <col min="1553" max="1553" width="18.28515625" style="1" customWidth="1"/>
    <col min="1554" max="1792" width="11.42578125" style="1"/>
    <col min="1793" max="1793" width="11.5703125" style="1" customWidth="1"/>
    <col min="1794" max="1794" width="11.42578125" style="1"/>
    <col min="1795" max="1795" width="13.5703125" style="1" customWidth="1"/>
    <col min="1796" max="1796" width="11.42578125" style="1"/>
    <col min="1797" max="1797" width="15.5703125" style="1" customWidth="1"/>
    <col min="1798" max="1798" width="15.28515625" style="1" customWidth="1"/>
    <col min="1799" max="1799" width="15.85546875" style="1" customWidth="1"/>
    <col min="1800" max="1800" width="27" style="1" customWidth="1"/>
    <col min="1801" max="1801" width="22.28515625" style="1" customWidth="1"/>
    <col min="1802" max="1802" width="13.7109375" style="1" customWidth="1"/>
    <col min="1803" max="1803" width="23.140625" style="1" customWidth="1"/>
    <col min="1804" max="1804" width="11.42578125" style="1"/>
    <col min="1805" max="1805" width="13.28515625" style="1" bestFit="1" customWidth="1"/>
    <col min="1806" max="1808" width="11.42578125" style="1"/>
    <col min="1809" max="1809" width="18.28515625" style="1" customWidth="1"/>
    <col min="1810" max="2048" width="11.42578125" style="1"/>
    <col min="2049" max="2049" width="11.5703125" style="1" customWidth="1"/>
    <col min="2050" max="2050" width="11.42578125" style="1"/>
    <col min="2051" max="2051" width="13.5703125" style="1" customWidth="1"/>
    <col min="2052" max="2052" width="11.42578125" style="1"/>
    <col min="2053" max="2053" width="15.5703125" style="1" customWidth="1"/>
    <col min="2054" max="2054" width="15.28515625" style="1" customWidth="1"/>
    <col min="2055" max="2055" width="15.85546875" style="1" customWidth="1"/>
    <col min="2056" max="2056" width="27" style="1" customWidth="1"/>
    <col min="2057" max="2057" width="22.28515625" style="1" customWidth="1"/>
    <col min="2058" max="2058" width="13.7109375" style="1" customWidth="1"/>
    <col min="2059" max="2059" width="23.140625" style="1" customWidth="1"/>
    <col min="2060" max="2060" width="11.42578125" style="1"/>
    <col min="2061" max="2061" width="13.28515625" style="1" bestFit="1" customWidth="1"/>
    <col min="2062" max="2064" width="11.42578125" style="1"/>
    <col min="2065" max="2065" width="18.28515625" style="1" customWidth="1"/>
    <col min="2066" max="2304" width="11.42578125" style="1"/>
    <col min="2305" max="2305" width="11.5703125" style="1" customWidth="1"/>
    <col min="2306" max="2306" width="11.42578125" style="1"/>
    <col min="2307" max="2307" width="13.5703125" style="1" customWidth="1"/>
    <col min="2308" max="2308" width="11.42578125" style="1"/>
    <col min="2309" max="2309" width="15.5703125" style="1" customWidth="1"/>
    <col min="2310" max="2310" width="15.28515625" style="1" customWidth="1"/>
    <col min="2311" max="2311" width="15.85546875" style="1" customWidth="1"/>
    <col min="2312" max="2312" width="27" style="1" customWidth="1"/>
    <col min="2313" max="2313" width="22.28515625" style="1" customWidth="1"/>
    <col min="2314" max="2314" width="13.7109375" style="1" customWidth="1"/>
    <col min="2315" max="2315" width="23.140625" style="1" customWidth="1"/>
    <col min="2316" max="2316" width="11.42578125" style="1"/>
    <col min="2317" max="2317" width="13.28515625" style="1" bestFit="1" customWidth="1"/>
    <col min="2318" max="2320" width="11.42578125" style="1"/>
    <col min="2321" max="2321" width="18.28515625" style="1" customWidth="1"/>
    <col min="2322" max="2560" width="11.42578125" style="1"/>
    <col min="2561" max="2561" width="11.5703125" style="1" customWidth="1"/>
    <col min="2562" max="2562" width="11.42578125" style="1"/>
    <col min="2563" max="2563" width="13.5703125" style="1" customWidth="1"/>
    <col min="2564" max="2564" width="11.42578125" style="1"/>
    <col min="2565" max="2565" width="15.5703125" style="1" customWidth="1"/>
    <col min="2566" max="2566" width="15.28515625" style="1" customWidth="1"/>
    <col min="2567" max="2567" width="15.85546875" style="1" customWidth="1"/>
    <col min="2568" max="2568" width="27" style="1" customWidth="1"/>
    <col min="2569" max="2569" width="22.28515625" style="1" customWidth="1"/>
    <col min="2570" max="2570" width="13.7109375" style="1" customWidth="1"/>
    <col min="2571" max="2571" width="23.140625" style="1" customWidth="1"/>
    <col min="2572" max="2572" width="11.42578125" style="1"/>
    <col min="2573" max="2573" width="13.28515625" style="1" bestFit="1" customWidth="1"/>
    <col min="2574" max="2576" width="11.42578125" style="1"/>
    <col min="2577" max="2577" width="18.28515625" style="1" customWidth="1"/>
    <col min="2578" max="2816" width="11.42578125" style="1"/>
    <col min="2817" max="2817" width="11.5703125" style="1" customWidth="1"/>
    <col min="2818" max="2818" width="11.42578125" style="1"/>
    <col min="2819" max="2819" width="13.5703125" style="1" customWidth="1"/>
    <col min="2820" max="2820" width="11.42578125" style="1"/>
    <col min="2821" max="2821" width="15.5703125" style="1" customWidth="1"/>
    <col min="2822" max="2822" width="15.28515625" style="1" customWidth="1"/>
    <col min="2823" max="2823" width="15.85546875" style="1" customWidth="1"/>
    <col min="2824" max="2824" width="27" style="1" customWidth="1"/>
    <col min="2825" max="2825" width="22.28515625" style="1" customWidth="1"/>
    <col min="2826" max="2826" width="13.7109375" style="1" customWidth="1"/>
    <col min="2827" max="2827" width="23.140625" style="1" customWidth="1"/>
    <col min="2828" max="2828" width="11.42578125" style="1"/>
    <col min="2829" max="2829" width="13.28515625" style="1" bestFit="1" customWidth="1"/>
    <col min="2830" max="2832" width="11.42578125" style="1"/>
    <col min="2833" max="2833" width="18.28515625" style="1" customWidth="1"/>
    <col min="2834" max="3072" width="11.42578125" style="1"/>
    <col min="3073" max="3073" width="11.5703125" style="1" customWidth="1"/>
    <col min="3074" max="3074" width="11.42578125" style="1"/>
    <col min="3075" max="3075" width="13.5703125" style="1" customWidth="1"/>
    <col min="3076" max="3076" width="11.42578125" style="1"/>
    <col min="3077" max="3077" width="15.5703125" style="1" customWidth="1"/>
    <col min="3078" max="3078" width="15.28515625" style="1" customWidth="1"/>
    <col min="3079" max="3079" width="15.85546875" style="1" customWidth="1"/>
    <col min="3080" max="3080" width="27" style="1" customWidth="1"/>
    <col min="3081" max="3081" width="22.28515625" style="1" customWidth="1"/>
    <col min="3082" max="3082" width="13.7109375" style="1" customWidth="1"/>
    <col min="3083" max="3083" width="23.140625" style="1" customWidth="1"/>
    <col min="3084" max="3084" width="11.42578125" style="1"/>
    <col min="3085" max="3085" width="13.28515625" style="1" bestFit="1" customWidth="1"/>
    <col min="3086" max="3088" width="11.42578125" style="1"/>
    <col min="3089" max="3089" width="18.28515625" style="1" customWidth="1"/>
    <col min="3090" max="3328" width="11.42578125" style="1"/>
    <col min="3329" max="3329" width="11.5703125" style="1" customWidth="1"/>
    <col min="3330" max="3330" width="11.42578125" style="1"/>
    <col min="3331" max="3331" width="13.5703125" style="1" customWidth="1"/>
    <col min="3332" max="3332" width="11.42578125" style="1"/>
    <col min="3333" max="3333" width="15.5703125" style="1" customWidth="1"/>
    <col min="3334" max="3334" width="15.28515625" style="1" customWidth="1"/>
    <col min="3335" max="3335" width="15.85546875" style="1" customWidth="1"/>
    <col min="3336" max="3336" width="27" style="1" customWidth="1"/>
    <col min="3337" max="3337" width="22.28515625" style="1" customWidth="1"/>
    <col min="3338" max="3338" width="13.7109375" style="1" customWidth="1"/>
    <col min="3339" max="3339" width="23.140625" style="1" customWidth="1"/>
    <col min="3340" max="3340" width="11.42578125" style="1"/>
    <col min="3341" max="3341" width="13.28515625" style="1" bestFit="1" customWidth="1"/>
    <col min="3342" max="3344" width="11.42578125" style="1"/>
    <col min="3345" max="3345" width="18.28515625" style="1" customWidth="1"/>
    <col min="3346" max="3584" width="11.42578125" style="1"/>
    <col min="3585" max="3585" width="11.5703125" style="1" customWidth="1"/>
    <col min="3586" max="3586" width="11.42578125" style="1"/>
    <col min="3587" max="3587" width="13.5703125" style="1" customWidth="1"/>
    <col min="3588" max="3588" width="11.42578125" style="1"/>
    <col min="3589" max="3589" width="15.5703125" style="1" customWidth="1"/>
    <col min="3590" max="3590" width="15.28515625" style="1" customWidth="1"/>
    <col min="3591" max="3591" width="15.85546875" style="1" customWidth="1"/>
    <col min="3592" max="3592" width="27" style="1" customWidth="1"/>
    <col min="3593" max="3593" width="22.28515625" style="1" customWidth="1"/>
    <col min="3594" max="3594" width="13.7109375" style="1" customWidth="1"/>
    <col min="3595" max="3595" width="23.140625" style="1" customWidth="1"/>
    <col min="3596" max="3596" width="11.42578125" style="1"/>
    <col min="3597" max="3597" width="13.28515625" style="1" bestFit="1" customWidth="1"/>
    <col min="3598" max="3600" width="11.42578125" style="1"/>
    <col min="3601" max="3601" width="18.28515625" style="1" customWidth="1"/>
    <col min="3602" max="3840" width="11.42578125" style="1"/>
    <col min="3841" max="3841" width="11.5703125" style="1" customWidth="1"/>
    <col min="3842" max="3842" width="11.42578125" style="1"/>
    <col min="3843" max="3843" width="13.5703125" style="1" customWidth="1"/>
    <col min="3844" max="3844" width="11.42578125" style="1"/>
    <col min="3845" max="3845" width="15.5703125" style="1" customWidth="1"/>
    <col min="3846" max="3846" width="15.28515625" style="1" customWidth="1"/>
    <col min="3847" max="3847" width="15.85546875" style="1" customWidth="1"/>
    <col min="3848" max="3848" width="27" style="1" customWidth="1"/>
    <col min="3849" max="3849" width="22.28515625" style="1" customWidth="1"/>
    <col min="3850" max="3850" width="13.7109375" style="1" customWidth="1"/>
    <col min="3851" max="3851" width="23.140625" style="1" customWidth="1"/>
    <col min="3852" max="3852" width="11.42578125" style="1"/>
    <col min="3853" max="3853" width="13.28515625" style="1" bestFit="1" customWidth="1"/>
    <col min="3854" max="3856" width="11.42578125" style="1"/>
    <col min="3857" max="3857" width="18.28515625" style="1" customWidth="1"/>
    <col min="3858" max="4096" width="11.42578125" style="1"/>
    <col min="4097" max="4097" width="11.5703125" style="1" customWidth="1"/>
    <col min="4098" max="4098" width="11.42578125" style="1"/>
    <col min="4099" max="4099" width="13.5703125" style="1" customWidth="1"/>
    <col min="4100" max="4100" width="11.42578125" style="1"/>
    <col min="4101" max="4101" width="15.5703125" style="1" customWidth="1"/>
    <col min="4102" max="4102" width="15.28515625" style="1" customWidth="1"/>
    <col min="4103" max="4103" width="15.85546875" style="1" customWidth="1"/>
    <col min="4104" max="4104" width="27" style="1" customWidth="1"/>
    <col min="4105" max="4105" width="22.28515625" style="1" customWidth="1"/>
    <col min="4106" max="4106" width="13.7109375" style="1" customWidth="1"/>
    <col min="4107" max="4107" width="23.140625" style="1" customWidth="1"/>
    <col min="4108" max="4108" width="11.42578125" style="1"/>
    <col min="4109" max="4109" width="13.28515625" style="1" bestFit="1" customWidth="1"/>
    <col min="4110" max="4112" width="11.42578125" style="1"/>
    <col min="4113" max="4113" width="18.28515625" style="1" customWidth="1"/>
    <col min="4114" max="4352" width="11.42578125" style="1"/>
    <col min="4353" max="4353" width="11.5703125" style="1" customWidth="1"/>
    <col min="4354" max="4354" width="11.42578125" style="1"/>
    <col min="4355" max="4355" width="13.5703125" style="1" customWidth="1"/>
    <col min="4356" max="4356" width="11.42578125" style="1"/>
    <col min="4357" max="4357" width="15.5703125" style="1" customWidth="1"/>
    <col min="4358" max="4358" width="15.28515625" style="1" customWidth="1"/>
    <col min="4359" max="4359" width="15.85546875" style="1" customWidth="1"/>
    <col min="4360" max="4360" width="27" style="1" customWidth="1"/>
    <col min="4361" max="4361" width="22.28515625" style="1" customWidth="1"/>
    <col min="4362" max="4362" width="13.7109375" style="1" customWidth="1"/>
    <col min="4363" max="4363" width="23.140625" style="1" customWidth="1"/>
    <col min="4364" max="4364" width="11.42578125" style="1"/>
    <col min="4365" max="4365" width="13.28515625" style="1" bestFit="1" customWidth="1"/>
    <col min="4366" max="4368" width="11.42578125" style="1"/>
    <col min="4369" max="4369" width="18.28515625" style="1" customWidth="1"/>
    <col min="4370" max="4608" width="11.42578125" style="1"/>
    <col min="4609" max="4609" width="11.5703125" style="1" customWidth="1"/>
    <col min="4610" max="4610" width="11.42578125" style="1"/>
    <col min="4611" max="4611" width="13.5703125" style="1" customWidth="1"/>
    <col min="4612" max="4612" width="11.42578125" style="1"/>
    <col min="4613" max="4613" width="15.5703125" style="1" customWidth="1"/>
    <col min="4614" max="4614" width="15.28515625" style="1" customWidth="1"/>
    <col min="4615" max="4615" width="15.85546875" style="1" customWidth="1"/>
    <col min="4616" max="4616" width="27" style="1" customWidth="1"/>
    <col min="4617" max="4617" width="22.28515625" style="1" customWidth="1"/>
    <col min="4618" max="4618" width="13.7109375" style="1" customWidth="1"/>
    <col min="4619" max="4619" width="23.140625" style="1" customWidth="1"/>
    <col min="4620" max="4620" width="11.42578125" style="1"/>
    <col min="4621" max="4621" width="13.28515625" style="1" bestFit="1" customWidth="1"/>
    <col min="4622" max="4624" width="11.42578125" style="1"/>
    <col min="4625" max="4625" width="18.28515625" style="1" customWidth="1"/>
    <col min="4626" max="4864" width="11.42578125" style="1"/>
    <col min="4865" max="4865" width="11.5703125" style="1" customWidth="1"/>
    <col min="4866" max="4866" width="11.42578125" style="1"/>
    <col min="4867" max="4867" width="13.5703125" style="1" customWidth="1"/>
    <col min="4868" max="4868" width="11.42578125" style="1"/>
    <col min="4869" max="4869" width="15.5703125" style="1" customWidth="1"/>
    <col min="4870" max="4870" width="15.28515625" style="1" customWidth="1"/>
    <col min="4871" max="4871" width="15.85546875" style="1" customWidth="1"/>
    <col min="4872" max="4872" width="27" style="1" customWidth="1"/>
    <col min="4873" max="4873" width="22.28515625" style="1" customWidth="1"/>
    <col min="4874" max="4874" width="13.7109375" style="1" customWidth="1"/>
    <col min="4875" max="4875" width="23.140625" style="1" customWidth="1"/>
    <col min="4876" max="4876" width="11.42578125" style="1"/>
    <col min="4877" max="4877" width="13.28515625" style="1" bestFit="1" customWidth="1"/>
    <col min="4878" max="4880" width="11.42578125" style="1"/>
    <col min="4881" max="4881" width="18.28515625" style="1" customWidth="1"/>
    <col min="4882" max="5120" width="11.42578125" style="1"/>
    <col min="5121" max="5121" width="11.5703125" style="1" customWidth="1"/>
    <col min="5122" max="5122" width="11.42578125" style="1"/>
    <col min="5123" max="5123" width="13.5703125" style="1" customWidth="1"/>
    <col min="5124" max="5124" width="11.42578125" style="1"/>
    <col min="5125" max="5125" width="15.5703125" style="1" customWidth="1"/>
    <col min="5126" max="5126" width="15.28515625" style="1" customWidth="1"/>
    <col min="5127" max="5127" width="15.85546875" style="1" customWidth="1"/>
    <col min="5128" max="5128" width="27" style="1" customWidth="1"/>
    <col min="5129" max="5129" width="22.28515625" style="1" customWidth="1"/>
    <col min="5130" max="5130" width="13.7109375" style="1" customWidth="1"/>
    <col min="5131" max="5131" width="23.140625" style="1" customWidth="1"/>
    <col min="5132" max="5132" width="11.42578125" style="1"/>
    <col min="5133" max="5133" width="13.28515625" style="1" bestFit="1" customWidth="1"/>
    <col min="5134" max="5136" width="11.42578125" style="1"/>
    <col min="5137" max="5137" width="18.28515625" style="1" customWidth="1"/>
    <col min="5138" max="5376" width="11.42578125" style="1"/>
    <col min="5377" max="5377" width="11.5703125" style="1" customWidth="1"/>
    <col min="5378" max="5378" width="11.42578125" style="1"/>
    <col min="5379" max="5379" width="13.5703125" style="1" customWidth="1"/>
    <col min="5380" max="5380" width="11.42578125" style="1"/>
    <col min="5381" max="5381" width="15.5703125" style="1" customWidth="1"/>
    <col min="5382" max="5382" width="15.28515625" style="1" customWidth="1"/>
    <col min="5383" max="5383" width="15.85546875" style="1" customWidth="1"/>
    <col min="5384" max="5384" width="27" style="1" customWidth="1"/>
    <col min="5385" max="5385" width="22.28515625" style="1" customWidth="1"/>
    <col min="5386" max="5386" width="13.7109375" style="1" customWidth="1"/>
    <col min="5387" max="5387" width="23.140625" style="1" customWidth="1"/>
    <col min="5388" max="5388" width="11.42578125" style="1"/>
    <col min="5389" max="5389" width="13.28515625" style="1" bestFit="1" customWidth="1"/>
    <col min="5390" max="5392" width="11.42578125" style="1"/>
    <col min="5393" max="5393" width="18.28515625" style="1" customWidth="1"/>
    <col min="5394" max="5632" width="11.42578125" style="1"/>
    <col min="5633" max="5633" width="11.5703125" style="1" customWidth="1"/>
    <col min="5634" max="5634" width="11.42578125" style="1"/>
    <col min="5635" max="5635" width="13.5703125" style="1" customWidth="1"/>
    <col min="5636" max="5636" width="11.42578125" style="1"/>
    <col min="5637" max="5637" width="15.5703125" style="1" customWidth="1"/>
    <col min="5638" max="5638" width="15.28515625" style="1" customWidth="1"/>
    <col min="5639" max="5639" width="15.85546875" style="1" customWidth="1"/>
    <col min="5640" max="5640" width="27" style="1" customWidth="1"/>
    <col min="5641" max="5641" width="22.28515625" style="1" customWidth="1"/>
    <col min="5642" max="5642" width="13.7109375" style="1" customWidth="1"/>
    <col min="5643" max="5643" width="23.140625" style="1" customWidth="1"/>
    <col min="5644" max="5644" width="11.42578125" style="1"/>
    <col min="5645" max="5645" width="13.28515625" style="1" bestFit="1" customWidth="1"/>
    <col min="5646" max="5648" width="11.42578125" style="1"/>
    <col min="5649" max="5649" width="18.28515625" style="1" customWidth="1"/>
    <col min="5650" max="5888" width="11.42578125" style="1"/>
    <col min="5889" max="5889" width="11.5703125" style="1" customWidth="1"/>
    <col min="5890" max="5890" width="11.42578125" style="1"/>
    <col min="5891" max="5891" width="13.5703125" style="1" customWidth="1"/>
    <col min="5892" max="5892" width="11.42578125" style="1"/>
    <col min="5893" max="5893" width="15.5703125" style="1" customWidth="1"/>
    <col min="5894" max="5894" width="15.28515625" style="1" customWidth="1"/>
    <col min="5895" max="5895" width="15.85546875" style="1" customWidth="1"/>
    <col min="5896" max="5896" width="27" style="1" customWidth="1"/>
    <col min="5897" max="5897" width="22.28515625" style="1" customWidth="1"/>
    <col min="5898" max="5898" width="13.7109375" style="1" customWidth="1"/>
    <col min="5899" max="5899" width="23.140625" style="1" customWidth="1"/>
    <col min="5900" max="5900" width="11.42578125" style="1"/>
    <col min="5901" max="5901" width="13.28515625" style="1" bestFit="1" customWidth="1"/>
    <col min="5902" max="5904" width="11.42578125" style="1"/>
    <col min="5905" max="5905" width="18.28515625" style="1" customWidth="1"/>
    <col min="5906" max="6144" width="11.42578125" style="1"/>
    <col min="6145" max="6145" width="11.5703125" style="1" customWidth="1"/>
    <col min="6146" max="6146" width="11.42578125" style="1"/>
    <col min="6147" max="6147" width="13.5703125" style="1" customWidth="1"/>
    <col min="6148" max="6148" width="11.42578125" style="1"/>
    <col min="6149" max="6149" width="15.5703125" style="1" customWidth="1"/>
    <col min="6150" max="6150" width="15.28515625" style="1" customWidth="1"/>
    <col min="6151" max="6151" width="15.85546875" style="1" customWidth="1"/>
    <col min="6152" max="6152" width="27" style="1" customWidth="1"/>
    <col min="6153" max="6153" width="22.28515625" style="1" customWidth="1"/>
    <col min="6154" max="6154" width="13.7109375" style="1" customWidth="1"/>
    <col min="6155" max="6155" width="23.140625" style="1" customWidth="1"/>
    <col min="6156" max="6156" width="11.42578125" style="1"/>
    <col min="6157" max="6157" width="13.28515625" style="1" bestFit="1" customWidth="1"/>
    <col min="6158" max="6160" width="11.42578125" style="1"/>
    <col min="6161" max="6161" width="18.28515625" style="1" customWidth="1"/>
    <col min="6162" max="6400" width="11.42578125" style="1"/>
    <col min="6401" max="6401" width="11.5703125" style="1" customWidth="1"/>
    <col min="6402" max="6402" width="11.42578125" style="1"/>
    <col min="6403" max="6403" width="13.5703125" style="1" customWidth="1"/>
    <col min="6404" max="6404" width="11.42578125" style="1"/>
    <col min="6405" max="6405" width="15.5703125" style="1" customWidth="1"/>
    <col min="6406" max="6406" width="15.28515625" style="1" customWidth="1"/>
    <col min="6407" max="6407" width="15.85546875" style="1" customWidth="1"/>
    <col min="6408" max="6408" width="27" style="1" customWidth="1"/>
    <col min="6409" max="6409" width="22.28515625" style="1" customWidth="1"/>
    <col min="6410" max="6410" width="13.7109375" style="1" customWidth="1"/>
    <col min="6411" max="6411" width="23.140625" style="1" customWidth="1"/>
    <col min="6412" max="6412" width="11.42578125" style="1"/>
    <col min="6413" max="6413" width="13.28515625" style="1" bestFit="1" customWidth="1"/>
    <col min="6414" max="6416" width="11.42578125" style="1"/>
    <col min="6417" max="6417" width="18.28515625" style="1" customWidth="1"/>
    <col min="6418" max="6656" width="11.42578125" style="1"/>
    <col min="6657" max="6657" width="11.5703125" style="1" customWidth="1"/>
    <col min="6658" max="6658" width="11.42578125" style="1"/>
    <col min="6659" max="6659" width="13.5703125" style="1" customWidth="1"/>
    <col min="6660" max="6660" width="11.42578125" style="1"/>
    <col min="6661" max="6661" width="15.5703125" style="1" customWidth="1"/>
    <col min="6662" max="6662" width="15.28515625" style="1" customWidth="1"/>
    <col min="6663" max="6663" width="15.85546875" style="1" customWidth="1"/>
    <col min="6664" max="6664" width="27" style="1" customWidth="1"/>
    <col min="6665" max="6665" width="22.28515625" style="1" customWidth="1"/>
    <col min="6666" max="6666" width="13.7109375" style="1" customWidth="1"/>
    <col min="6667" max="6667" width="23.140625" style="1" customWidth="1"/>
    <col min="6668" max="6668" width="11.42578125" style="1"/>
    <col min="6669" max="6669" width="13.28515625" style="1" bestFit="1" customWidth="1"/>
    <col min="6670" max="6672" width="11.42578125" style="1"/>
    <col min="6673" max="6673" width="18.28515625" style="1" customWidth="1"/>
    <col min="6674" max="6912" width="11.42578125" style="1"/>
    <col min="6913" max="6913" width="11.5703125" style="1" customWidth="1"/>
    <col min="6914" max="6914" width="11.42578125" style="1"/>
    <col min="6915" max="6915" width="13.5703125" style="1" customWidth="1"/>
    <col min="6916" max="6916" width="11.42578125" style="1"/>
    <col min="6917" max="6917" width="15.5703125" style="1" customWidth="1"/>
    <col min="6918" max="6918" width="15.28515625" style="1" customWidth="1"/>
    <col min="6919" max="6919" width="15.85546875" style="1" customWidth="1"/>
    <col min="6920" max="6920" width="27" style="1" customWidth="1"/>
    <col min="6921" max="6921" width="22.28515625" style="1" customWidth="1"/>
    <col min="6922" max="6922" width="13.7109375" style="1" customWidth="1"/>
    <col min="6923" max="6923" width="23.140625" style="1" customWidth="1"/>
    <col min="6924" max="6924" width="11.42578125" style="1"/>
    <col min="6925" max="6925" width="13.28515625" style="1" bestFit="1" customWidth="1"/>
    <col min="6926" max="6928" width="11.42578125" style="1"/>
    <col min="6929" max="6929" width="18.28515625" style="1" customWidth="1"/>
    <col min="6930" max="7168" width="11.42578125" style="1"/>
    <col min="7169" max="7169" width="11.5703125" style="1" customWidth="1"/>
    <col min="7170" max="7170" width="11.42578125" style="1"/>
    <col min="7171" max="7171" width="13.5703125" style="1" customWidth="1"/>
    <col min="7172" max="7172" width="11.42578125" style="1"/>
    <col min="7173" max="7173" width="15.5703125" style="1" customWidth="1"/>
    <col min="7174" max="7174" width="15.28515625" style="1" customWidth="1"/>
    <col min="7175" max="7175" width="15.85546875" style="1" customWidth="1"/>
    <col min="7176" max="7176" width="27" style="1" customWidth="1"/>
    <col min="7177" max="7177" width="22.28515625" style="1" customWidth="1"/>
    <col min="7178" max="7178" width="13.7109375" style="1" customWidth="1"/>
    <col min="7179" max="7179" width="23.140625" style="1" customWidth="1"/>
    <col min="7180" max="7180" width="11.42578125" style="1"/>
    <col min="7181" max="7181" width="13.28515625" style="1" bestFit="1" customWidth="1"/>
    <col min="7182" max="7184" width="11.42578125" style="1"/>
    <col min="7185" max="7185" width="18.28515625" style="1" customWidth="1"/>
    <col min="7186" max="7424" width="11.42578125" style="1"/>
    <col min="7425" max="7425" width="11.5703125" style="1" customWidth="1"/>
    <col min="7426" max="7426" width="11.42578125" style="1"/>
    <col min="7427" max="7427" width="13.5703125" style="1" customWidth="1"/>
    <col min="7428" max="7428" width="11.42578125" style="1"/>
    <col min="7429" max="7429" width="15.5703125" style="1" customWidth="1"/>
    <col min="7430" max="7430" width="15.28515625" style="1" customWidth="1"/>
    <col min="7431" max="7431" width="15.85546875" style="1" customWidth="1"/>
    <col min="7432" max="7432" width="27" style="1" customWidth="1"/>
    <col min="7433" max="7433" width="22.28515625" style="1" customWidth="1"/>
    <col min="7434" max="7434" width="13.7109375" style="1" customWidth="1"/>
    <col min="7435" max="7435" width="23.140625" style="1" customWidth="1"/>
    <col min="7436" max="7436" width="11.42578125" style="1"/>
    <col min="7437" max="7437" width="13.28515625" style="1" bestFit="1" customWidth="1"/>
    <col min="7438" max="7440" width="11.42578125" style="1"/>
    <col min="7441" max="7441" width="18.28515625" style="1" customWidth="1"/>
    <col min="7442" max="7680" width="11.42578125" style="1"/>
    <col min="7681" max="7681" width="11.5703125" style="1" customWidth="1"/>
    <col min="7682" max="7682" width="11.42578125" style="1"/>
    <col min="7683" max="7683" width="13.5703125" style="1" customWidth="1"/>
    <col min="7684" max="7684" width="11.42578125" style="1"/>
    <col min="7685" max="7685" width="15.5703125" style="1" customWidth="1"/>
    <col min="7686" max="7686" width="15.28515625" style="1" customWidth="1"/>
    <col min="7687" max="7687" width="15.85546875" style="1" customWidth="1"/>
    <col min="7688" max="7688" width="27" style="1" customWidth="1"/>
    <col min="7689" max="7689" width="22.28515625" style="1" customWidth="1"/>
    <col min="7690" max="7690" width="13.7109375" style="1" customWidth="1"/>
    <col min="7691" max="7691" width="23.140625" style="1" customWidth="1"/>
    <col min="7692" max="7692" width="11.42578125" style="1"/>
    <col min="7693" max="7693" width="13.28515625" style="1" bestFit="1" customWidth="1"/>
    <col min="7694" max="7696" width="11.42578125" style="1"/>
    <col min="7697" max="7697" width="18.28515625" style="1" customWidth="1"/>
    <col min="7698" max="7936" width="11.42578125" style="1"/>
    <col min="7937" max="7937" width="11.5703125" style="1" customWidth="1"/>
    <col min="7938" max="7938" width="11.42578125" style="1"/>
    <col min="7939" max="7939" width="13.5703125" style="1" customWidth="1"/>
    <col min="7940" max="7940" width="11.42578125" style="1"/>
    <col min="7941" max="7941" width="15.5703125" style="1" customWidth="1"/>
    <col min="7942" max="7942" width="15.28515625" style="1" customWidth="1"/>
    <col min="7943" max="7943" width="15.85546875" style="1" customWidth="1"/>
    <col min="7944" max="7944" width="27" style="1" customWidth="1"/>
    <col min="7945" max="7945" width="22.28515625" style="1" customWidth="1"/>
    <col min="7946" max="7946" width="13.7109375" style="1" customWidth="1"/>
    <col min="7947" max="7947" width="23.140625" style="1" customWidth="1"/>
    <col min="7948" max="7948" width="11.42578125" style="1"/>
    <col min="7949" max="7949" width="13.28515625" style="1" bestFit="1" customWidth="1"/>
    <col min="7950" max="7952" width="11.42578125" style="1"/>
    <col min="7953" max="7953" width="18.28515625" style="1" customWidth="1"/>
    <col min="7954" max="8192" width="11.42578125" style="1"/>
    <col min="8193" max="8193" width="11.5703125" style="1" customWidth="1"/>
    <col min="8194" max="8194" width="11.42578125" style="1"/>
    <col min="8195" max="8195" width="13.5703125" style="1" customWidth="1"/>
    <col min="8196" max="8196" width="11.42578125" style="1"/>
    <col min="8197" max="8197" width="15.5703125" style="1" customWidth="1"/>
    <col min="8198" max="8198" width="15.28515625" style="1" customWidth="1"/>
    <col min="8199" max="8199" width="15.85546875" style="1" customWidth="1"/>
    <col min="8200" max="8200" width="27" style="1" customWidth="1"/>
    <col min="8201" max="8201" width="22.28515625" style="1" customWidth="1"/>
    <col min="8202" max="8202" width="13.7109375" style="1" customWidth="1"/>
    <col min="8203" max="8203" width="23.140625" style="1" customWidth="1"/>
    <col min="8204" max="8204" width="11.42578125" style="1"/>
    <col min="8205" max="8205" width="13.28515625" style="1" bestFit="1" customWidth="1"/>
    <col min="8206" max="8208" width="11.42578125" style="1"/>
    <col min="8209" max="8209" width="18.28515625" style="1" customWidth="1"/>
    <col min="8210" max="8448" width="11.42578125" style="1"/>
    <col min="8449" max="8449" width="11.5703125" style="1" customWidth="1"/>
    <col min="8450" max="8450" width="11.42578125" style="1"/>
    <col min="8451" max="8451" width="13.5703125" style="1" customWidth="1"/>
    <col min="8452" max="8452" width="11.42578125" style="1"/>
    <col min="8453" max="8453" width="15.5703125" style="1" customWidth="1"/>
    <col min="8454" max="8454" width="15.28515625" style="1" customWidth="1"/>
    <col min="8455" max="8455" width="15.85546875" style="1" customWidth="1"/>
    <col min="8456" max="8456" width="27" style="1" customWidth="1"/>
    <col min="8457" max="8457" width="22.28515625" style="1" customWidth="1"/>
    <col min="8458" max="8458" width="13.7109375" style="1" customWidth="1"/>
    <col min="8459" max="8459" width="23.140625" style="1" customWidth="1"/>
    <col min="8460" max="8460" width="11.42578125" style="1"/>
    <col min="8461" max="8461" width="13.28515625" style="1" bestFit="1" customWidth="1"/>
    <col min="8462" max="8464" width="11.42578125" style="1"/>
    <col min="8465" max="8465" width="18.28515625" style="1" customWidth="1"/>
    <col min="8466" max="8704" width="11.42578125" style="1"/>
    <col min="8705" max="8705" width="11.5703125" style="1" customWidth="1"/>
    <col min="8706" max="8706" width="11.42578125" style="1"/>
    <col min="8707" max="8707" width="13.5703125" style="1" customWidth="1"/>
    <col min="8708" max="8708" width="11.42578125" style="1"/>
    <col min="8709" max="8709" width="15.5703125" style="1" customWidth="1"/>
    <col min="8710" max="8710" width="15.28515625" style="1" customWidth="1"/>
    <col min="8711" max="8711" width="15.85546875" style="1" customWidth="1"/>
    <col min="8712" max="8712" width="27" style="1" customWidth="1"/>
    <col min="8713" max="8713" width="22.28515625" style="1" customWidth="1"/>
    <col min="8714" max="8714" width="13.7109375" style="1" customWidth="1"/>
    <col min="8715" max="8715" width="23.140625" style="1" customWidth="1"/>
    <col min="8716" max="8716" width="11.42578125" style="1"/>
    <col min="8717" max="8717" width="13.28515625" style="1" bestFit="1" customWidth="1"/>
    <col min="8718" max="8720" width="11.42578125" style="1"/>
    <col min="8721" max="8721" width="18.28515625" style="1" customWidth="1"/>
    <col min="8722" max="8960" width="11.42578125" style="1"/>
    <col min="8961" max="8961" width="11.5703125" style="1" customWidth="1"/>
    <col min="8962" max="8962" width="11.42578125" style="1"/>
    <col min="8963" max="8963" width="13.5703125" style="1" customWidth="1"/>
    <col min="8964" max="8964" width="11.42578125" style="1"/>
    <col min="8965" max="8965" width="15.5703125" style="1" customWidth="1"/>
    <col min="8966" max="8966" width="15.28515625" style="1" customWidth="1"/>
    <col min="8967" max="8967" width="15.85546875" style="1" customWidth="1"/>
    <col min="8968" max="8968" width="27" style="1" customWidth="1"/>
    <col min="8969" max="8969" width="22.28515625" style="1" customWidth="1"/>
    <col min="8970" max="8970" width="13.7109375" style="1" customWidth="1"/>
    <col min="8971" max="8971" width="23.140625" style="1" customWidth="1"/>
    <col min="8972" max="8972" width="11.42578125" style="1"/>
    <col min="8973" max="8973" width="13.28515625" style="1" bestFit="1" customWidth="1"/>
    <col min="8974" max="8976" width="11.42578125" style="1"/>
    <col min="8977" max="8977" width="18.28515625" style="1" customWidth="1"/>
    <col min="8978" max="9216" width="11.42578125" style="1"/>
    <col min="9217" max="9217" width="11.5703125" style="1" customWidth="1"/>
    <col min="9218" max="9218" width="11.42578125" style="1"/>
    <col min="9219" max="9219" width="13.5703125" style="1" customWidth="1"/>
    <col min="9220" max="9220" width="11.42578125" style="1"/>
    <col min="9221" max="9221" width="15.5703125" style="1" customWidth="1"/>
    <col min="9222" max="9222" width="15.28515625" style="1" customWidth="1"/>
    <col min="9223" max="9223" width="15.85546875" style="1" customWidth="1"/>
    <col min="9224" max="9224" width="27" style="1" customWidth="1"/>
    <col min="9225" max="9225" width="22.28515625" style="1" customWidth="1"/>
    <col min="9226" max="9226" width="13.7109375" style="1" customWidth="1"/>
    <col min="9227" max="9227" width="23.140625" style="1" customWidth="1"/>
    <col min="9228" max="9228" width="11.42578125" style="1"/>
    <col min="9229" max="9229" width="13.28515625" style="1" bestFit="1" customWidth="1"/>
    <col min="9230" max="9232" width="11.42578125" style="1"/>
    <col min="9233" max="9233" width="18.28515625" style="1" customWidth="1"/>
    <col min="9234" max="9472" width="11.42578125" style="1"/>
    <col min="9473" max="9473" width="11.5703125" style="1" customWidth="1"/>
    <col min="9474" max="9474" width="11.42578125" style="1"/>
    <col min="9475" max="9475" width="13.5703125" style="1" customWidth="1"/>
    <col min="9476" max="9476" width="11.42578125" style="1"/>
    <col min="9477" max="9477" width="15.5703125" style="1" customWidth="1"/>
    <col min="9478" max="9478" width="15.28515625" style="1" customWidth="1"/>
    <col min="9479" max="9479" width="15.85546875" style="1" customWidth="1"/>
    <col min="9480" max="9480" width="27" style="1" customWidth="1"/>
    <col min="9481" max="9481" width="22.28515625" style="1" customWidth="1"/>
    <col min="9482" max="9482" width="13.7109375" style="1" customWidth="1"/>
    <col min="9483" max="9483" width="23.140625" style="1" customWidth="1"/>
    <col min="9484" max="9484" width="11.42578125" style="1"/>
    <col min="9485" max="9485" width="13.28515625" style="1" bestFit="1" customWidth="1"/>
    <col min="9486" max="9488" width="11.42578125" style="1"/>
    <col min="9489" max="9489" width="18.28515625" style="1" customWidth="1"/>
    <col min="9490" max="9728" width="11.42578125" style="1"/>
    <col min="9729" max="9729" width="11.5703125" style="1" customWidth="1"/>
    <col min="9730" max="9730" width="11.42578125" style="1"/>
    <col min="9731" max="9731" width="13.5703125" style="1" customWidth="1"/>
    <col min="9732" max="9732" width="11.42578125" style="1"/>
    <col min="9733" max="9733" width="15.5703125" style="1" customWidth="1"/>
    <col min="9734" max="9734" width="15.28515625" style="1" customWidth="1"/>
    <col min="9735" max="9735" width="15.85546875" style="1" customWidth="1"/>
    <col min="9736" max="9736" width="27" style="1" customWidth="1"/>
    <col min="9737" max="9737" width="22.28515625" style="1" customWidth="1"/>
    <col min="9738" max="9738" width="13.7109375" style="1" customWidth="1"/>
    <col min="9739" max="9739" width="23.140625" style="1" customWidth="1"/>
    <col min="9740" max="9740" width="11.42578125" style="1"/>
    <col min="9741" max="9741" width="13.28515625" style="1" bestFit="1" customWidth="1"/>
    <col min="9742" max="9744" width="11.42578125" style="1"/>
    <col min="9745" max="9745" width="18.28515625" style="1" customWidth="1"/>
    <col min="9746" max="9984" width="11.42578125" style="1"/>
    <col min="9985" max="9985" width="11.5703125" style="1" customWidth="1"/>
    <col min="9986" max="9986" width="11.42578125" style="1"/>
    <col min="9987" max="9987" width="13.5703125" style="1" customWidth="1"/>
    <col min="9988" max="9988" width="11.42578125" style="1"/>
    <col min="9989" max="9989" width="15.5703125" style="1" customWidth="1"/>
    <col min="9990" max="9990" width="15.28515625" style="1" customWidth="1"/>
    <col min="9991" max="9991" width="15.85546875" style="1" customWidth="1"/>
    <col min="9992" max="9992" width="27" style="1" customWidth="1"/>
    <col min="9993" max="9993" width="22.28515625" style="1" customWidth="1"/>
    <col min="9994" max="9994" width="13.7109375" style="1" customWidth="1"/>
    <col min="9995" max="9995" width="23.140625" style="1" customWidth="1"/>
    <col min="9996" max="9996" width="11.42578125" style="1"/>
    <col min="9997" max="9997" width="13.28515625" style="1" bestFit="1" customWidth="1"/>
    <col min="9998" max="10000" width="11.42578125" style="1"/>
    <col min="10001" max="10001" width="18.28515625" style="1" customWidth="1"/>
    <col min="10002" max="10240" width="11.42578125" style="1"/>
    <col min="10241" max="10241" width="11.5703125" style="1" customWidth="1"/>
    <col min="10242" max="10242" width="11.42578125" style="1"/>
    <col min="10243" max="10243" width="13.5703125" style="1" customWidth="1"/>
    <col min="10244" max="10244" width="11.42578125" style="1"/>
    <col min="10245" max="10245" width="15.5703125" style="1" customWidth="1"/>
    <col min="10246" max="10246" width="15.28515625" style="1" customWidth="1"/>
    <col min="10247" max="10247" width="15.85546875" style="1" customWidth="1"/>
    <col min="10248" max="10248" width="27" style="1" customWidth="1"/>
    <col min="10249" max="10249" width="22.28515625" style="1" customWidth="1"/>
    <col min="10250" max="10250" width="13.7109375" style="1" customWidth="1"/>
    <col min="10251" max="10251" width="23.140625" style="1" customWidth="1"/>
    <col min="10252" max="10252" width="11.42578125" style="1"/>
    <col min="10253" max="10253" width="13.28515625" style="1" bestFit="1" customWidth="1"/>
    <col min="10254" max="10256" width="11.42578125" style="1"/>
    <col min="10257" max="10257" width="18.28515625" style="1" customWidth="1"/>
    <col min="10258" max="10496" width="11.42578125" style="1"/>
    <col min="10497" max="10497" width="11.5703125" style="1" customWidth="1"/>
    <col min="10498" max="10498" width="11.42578125" style="1"/>
    <col min="10499" max="10499" width="13.5703125" style="1" customWidth="1"/>
    <col min="10500" max="10500" width="11.42578125" style="1"/>
    <col min="10501" max="10501" width="15.5703125" style="1" customWidth="1"/>
    <col min="10502" max="10502" width="15.28515625" style="1" customWidth="1"/>
    <col min="10503" max="10503" width="15.85546875" style="1" customWidth="1"/>
    <col min="10504" max="10504" width="27" style="1" customWidth="1"/>
    <col min="10505" max="10505" width="22.28515625" style="1" customWidth="1"/>
    <col min="10506" max="10506" width="13.7109375" style="1" customWidth="1"/>
    <col min="10507" max="10507" width="23.140625" style="1" customWidth="1"/>
    <col min="10508" max="10508" width="11.42578125" style="1"/>
    <col min="10509" max="10509" width="13.28515625" style="1" bestFit="1" customWidth="1"/>
    <col min="10510" max="10512" width="11.42578125" style="1"/>
    <col min="10513" max="10513" width="18.28515625" style="1" customWidth="1"/>
    <col min="10514" max="10752" width="11.42578125" style="1"/>
    <col min="10753" max="10753" width="11.5703125" style="1" customWidth="1"/>
    <col min="10754" max="10754" width="11.42578125" style="1"/>
    <col min="10755" max="10755" width="13.5703125" style="1" customWidth="1"/>
    <col min="10756" max="10756" width="11.42578125" style="1"/>
    <col min="10757" max="10757" width="15.5703125" style="1" customWidth="1"/>
    <col min="10758" max="10758" width="15.28515625" style="1" customWidth="1"/>
    <col min="10759" max="10759" width="15.85546875" style="1" customWidth="1"/>
    <col min="10760" max="10760" width="27" style="1" customWidth="1"/>
    <col min="10761" max="10761" width="22.28515625" style="1" customWidth="1"/>
    <col min="10762" max="10762" width="13.7109375" style="1" customWidth="1"/>
    <col min="10763" max="10763" width="23.140625" style="1" customWidth="1"/>
    <col min="10764" max="10764" width="11.42578125" style="1"/>
    <col min="10765" max="10765" width="13.28515625" style="1" bestFit="1" customWidth="1"/>
    <col min="10766" max="10768" width="11.42578125" style="1"/>
    <col min="10769" max="10769" width="18.28515625" style="1" customWidth="1"/>
    <col min="10770" max="11008" width="11.42578125" style="1"/>
    <col min="11009" max="11009" width="11.5703125" style="1" customWidth="1"/>
    <col min="11010" max="11010" width="11.42578125" style="1"/>
    <col min="11011" max="11011" width="13.5703125" style="1" customWidth="1"/>
    <col min="11012" max="11012" width="11.42578125" style="1"/>
    <col min="11013" max="11013" width="15.5703125" style="1" customWidth="1"/>
    <col min="11014" max="11014" width="15.28515625" style="1" customWidth="1"/>
    <col min="11015" max="11015" width="15.85546875" style="1" customWidth="1"/>
    <col min="11016" max="11016" width="27" style="1" customWidth="1"/>
    <col min="11017" max="11017" width="22.28515625" style="1" customWidth="1"/>
    <col min="11018" max="11018" width="13.7109375" style="1" customWidth="1"/>
    <col min="11019" max="11019" width="23.140625" style="1" customWidth="1"/>
    <col min="11020" max="11020" width="11.42578125" style="1"/>
    <col min="11021" max="11021" width="13.28515625" style="1" bestFit="1" customWidth="1"/>
    <col min="11022" max="11024" width="11.42578125" style="1"/>
    <col min="11025" max="11025" width="18.28515625" style="1" customWidth="1"/>
    <col min="11026" max="11264" width="11.42578125" style="1"/>
    <col min="11265" max="11265" width="11.5703125" style="1" customWidth="1"/>
    <col min="11266" max="11266" width="11.42578125" style="1"/>
    <col min="11267" max="11267" width="13.5703125" style="1" customWidth="1"/>
    <col min="11268" max="11268" width="11.42578125" style="1"/>
    <col min="11269" max="11269" width="15.5703125" style="1" customWidth="1"/>
    <col min="11270" max="11270" width="15.28515625" style="1" customWidth="1"/>
    <col min="11271" max="11271" width="15.85546875" style="1" customWidth="1"/>
    <col min="11272" max="11272" width="27" style="1" customWidth="1"/>
    <col min="11273" max="11273" width="22.28515625" style="1" customWidth="1"/>
    <col min="11274" max="11274" width="13.7109375" style="1" customWidth="1"/>
    <col min="11275" max="11275" width="23.140625" style="1" customWidth="1"/>
    <col min="11276" max="11276" width="11.42578125" style="1"/>
    <col min="11277" max="11277" width="13.28515625" style="1" bestFit="1" customWidth="1"/>
    <col min="11278" max="11280" width="11.42578125" style="1"/>
    <col min="11281" max="11281" width="18.28515625" style="1" customWidth="1"/>
    <col min="11282" max="11520" width="11.42578125" style="1"/>
    <col min="11521" max="11521" width="11.5703125" style="1" customWidth="1"/>
    <col min="11522" max="11522" width="11.42578125" style="1"/>
    <col min="11523" max="11523" width="13.5703125" style="1" customWidth="1"/>
    <col min="11524" max="11524" width="11.42578125" style="1"/>
    <col min="11525" max="11525" width="15.5703125" style="1" customWidth="1"/>
    <col min="11526" max="11526" width="15.28515625" style="1" customWidth="1"/>
    <col min="11527" max="11527" width="15.85546875" style="1" customWidth="1"/>
    <col min="11528" max="11528" width="27" style="1" customWidth="1"/>
    <col min="11529" max="11529" width="22.28515625" style="1" customWidth="1"/>
    <col min="11530" max="11530" width="13.7109375" style="1" customWidth="1"/>
    <col min="11531" max="11531" width="23.140625" style="1" customWidth="1"/>
    <col min="11532" max="11532" width="11.42578125" style="1"/>
    <col min="11533" max="11533" width="13.28515625" style="1" bestFit="1" customWidth="1"/>
    <col min="11534" max="11536" width="11.42578125" style="1"/>
    <col min="11537" max="11537" width="18.28515625" style="1" customWidth="1"/>
    <col min="11538" max="11776" width="11.42578125" style="1"/>
    <col min="11777" max="11777" width="11.5703125" style="1" customWidth="1"/>
    <col min="11778" max="11778" width="11.42578125" style="1"/>
    <col min="11779" max="11779" width="13.5703125" style="1" customWidth="1"/>
    <col min="11780" max="11780" width="11.42578125" style="1"/>
    <col min="11781" max="11781" width="15.5703125" style="1" customWidth="1"/>
    <col min="11782" max="11782" width="15.28515625" style="1" customWidth="1"/>
    <col min="11783" max="11783" width="15.85546875" style="1" customWidth="1"/>
    <col min="11784" max="11784" width="27" style="1" customWidth="1"/>
    <col min="11785" max="11785" width="22.28515625" style="1" customWidth="1"/>
    <col min="11786" max="11786" width="13.7109375" style="1" customWidth="1"/>
    <col min="11787" max="11787" width="23.140625" style="1" customWidth="1"/>
    <col min="11788" max="11788" width="11.42578125" style="1"/>
    <col min="11789" max="11789" width="13.28515625" style="1" bestFit="1" customWidth="1"/>
    <col min="11790" max="11792" width="11.42578125" style="1"/>
    <col min="11793" max="11793" width="18.28515625" style="1" customWidth="1"/>
    <col min="11794" max="12032" width="11.42578125" style="1"/>
    <col min="12033" max="12033" width="11.5703125" style="1" customWidth="1"/>
    <col min="12034" max="12034" width="11.42578125" style="1"/>
    <col min="12035" max="12035" width="13.5703125" style="1" customWidth="1"/>
    <col min="12036" max="12036" width="11.42578125" style="1"/>
    <col min="12037" max="12037" width="15.5703125" style="1" customWidth="1"/>
    <col min="12038" max="12038" width="15.28515625" style="1" customWidth="1"/>
    <col min="12039" max="12039" width="15.85546875" style="1" customWidth="1"/>
    <col min="12040" max="12040" width="27" style="1" customWidth="1"/>
    <col min="12041" max="12041" width="22.28515625" style="1" customWidth="1"/>
    <col min="12042" max="12042" width="13.7109375" style="1" customWidth="1"/>
    <col min="12043" max="12043" width="23.140625" style="1" customWidth="1"/>
    <col min="12044" max="12044" width="11.42578125" style="1"/>
    <col min="12045" max="12045" width="13.28515625" style="1" bestFit="1" customWidth="1"/>
    <col min="12046" max="12048" width="11.42578125" style="1"/>
    <col min="12049" max="12049" width="18.28515625" style="1" customWidth="1"/>
    <col min="12050" max="12288" width="11.42578125" style="1"/>
    <col min="12289" max="12289" width="11.5703125" style="1" customWidth="1"/>
    <col min="12290" max="12290" width="11.42578125" style="1"/>
    <col min="12291" max="12291" width="13.5703125" style="1" customWidth="1"/>
    <col min="12292" max="12292" width="11.42578125" style="1"/>
    <col min="12293" max="12293" width="15.5703125" style="1" customWidth="1"/>
    <col min="12294" max="12294" width="15.28515625" style="1" customWidth="1"/>
    <col min="12295" max="12295" width="15.85546875" style="1" customWidth="1"/>
    <col min="12296" max="12296" width="27" style="1" customWidth="1"/>
    <col min="12297" max="12297" width="22.28515625" style="1" customWidth="1"/>
    <col min="12298" max="12298" width="13.7109375" style="1" customWidth="1"/>
    <col min="12299" max="12299" width="23.140625" style="1" customWidth="1"/>
    <col min="12300" max="12300" width="11.42578125" style="1"/>
    <col min="12301" max="12301" width="13.28515625" style="1" bestFit="1" customWidth="1"/>
    <col min="12302" max="12304" width="11.42578125" style="1"/>
    <col min="12305" max="12305" width="18.28515625" style="1" customWidth="1"/>
    <col min="12306" max="12544" width="11.42578125" style="1"/>
    <col min="12545" max="12545" width="11.5703125" style="1" customWidth="1"/>
    <col min="12546" max="12546" width="11.42578125" style="1"/>
    <col min="12547" max="12547" width="13.5703125" style="1" customWidth="1"/>
    <col min="12548" max="12548" width="11.42578125" style="1"/>
    <col min="12549" max="12549" width="15.5703125" style="1" customWidth="1"/>
    <col min="12550" max="12550" width="15.28515625" style="1" customWidth="1"/>
    <col min="12551" max="12551" width="15.85546875" style="1" customWidth="1"/>
    <col min="12552" max="12552" width="27" style="1" customWidth="1"/>
    <col min="12553" max="12553" width="22.28515625" style="1" customWidth="1"/>
    <col min="12554" max="12554" width="13.7109375" style="1" customWidth="1"/>
    <col min="12555" max="12555" width="23.140625" style="1" customWidth="1"/>
    <col min="12556" max="12556" width="11.42578125" style="1"/>
    <col min="12557" max="12557" width="13.28515625" style="1" bestFit="1" customWidth="1"/>
    <col min="12558" max="12560" width="11.42578125" style="1"/>
    <col min="12561" max="12561" width="18.28515625" style="1" customWidth="1"/>
    <col min="12562" max="12800" width="11.42578125" style="1"/>
    <col min="12801" max="12801" width="11.5703125" style="1" customWidth="1"/>
    <col min="12802" max="12802" width="11.42578125" style="1"/>
    <col min="12803" max="12803" width="13.5703125" style="1" customWidth="1"/>
    <col min="12804" max="12804" width="11.42578125" style="1"/>
    <col min="12805" max="12805" width="15.5703125" style="1" customWidth="1"/>
    <col min="12806" max="12806" width="15.28515625" style="1" customWidth="1"/>
    <col min="12807" max="12807" width="15.85546875" style="1" customWidth="1"/>
    <col min="12808" max="12808" width="27" style="1" customWidth="1"/>
    <col min="12809" max="12809" width="22.28515625" style="1" customWidth="1"/>
    <col min="12810" max="12810" width="13.7109375" style="1" customWidth="1"/>
    <col min="12811" max="12811" width="23.140625" style="1" customWidth="1"/>
    <col min="12812" max="12812" width="11.42578125" style="1"/>
    <col min="12813" max="12813" width="13.28515625" style="1" bestFit="1" customWidth="1"/>
    <col min="12814" max="12816" width="11.42578125" style="1"/>
    <col min="12817" max="12817" width="18.28515625" style="1" customWidth="1"/>
    <col min="12818" max="13056" width="11.42578125" style="1"/>
    <col min="13057" max="13057" width="11.5703125" style="1" customWidth="1"/>
    <col min="13058" max="13058" width="11.42578125" style="1"/>
    <col min="13059" max="13059" width="13.5703125" style="1" customWidth="1"/>
    <col min="13060" max="13060" width="11.42578125" style="1"/>
    <col min="13061" max="13061" width="15.5703125" style="1" customWidth="1"/>
    <col min="13062" max="13062" width="15.28515625" style="1" customWidth="1"/>
    <col min="13063" max="13063" width="15.85546875" style="1" customWidth="1"/>
    <col min="13064" max="13064" width="27" style="1" customWidth="1"/>
    <col min="13065" max="13065" width="22.28515625" style="1" customWidth="1"/>
    <col min="13066" max="13066" width="13.7109375" style="1" customWidth="1"/>
    <col min="13067" max="13067" width="23.140625" style="1" customWidth="1"/>
    <col min="13068" max="13068" width="11.42578125" style="1"/>
    <col min="13069" max="13069" width="13.28515625" style="1" bestFit="1" customWidth="1"/>
    <col min="13070" max="13072" width="11.42578125" style="1"/>
    <col min="13073" max="13073" width="18.28515625" style="1" customWidth="1"/>
    <col min="13074" max="13312" width="11.42578125" style="1"/>
    <col min="13313" max="13313" width="11.5703125" style="1" customWidth="1"/>
    <col min="13314" max="13314" width="11.42578125" style="1"/>
    <col min="13315" max="13315" width="13.5703125" style="1" customWidth="1"/>
    <col min="13316" max="13316" width="11.42578125" style="1"/>
    <col min="13317" max="13317" width="15.5703125" style="1" customWidth="1"/>
    <col min="13318" max="13318" width="15.28515625" style="1" customWidth="1"/>
    <col min="13319" max="13319" width="15.85546875" style="1" customWidth="1"/>
    <col min="13320" max="13320" width="27" style="1" customWidth="1"/>
    <col min="13321" max="13321" width="22.28515625" style="1" customWidth="1"/>
    <col min="13322" max="13322" width="13.7109375" style="1" customWidth="1"/>
    <col min="13323" max="13323" width="23.140625" style="1" customWidth="1"/>
    <col min="13324" max="13324" width="11.42578125" style="1"/>
    <col min="13325" max="13325" width="13.28515625" style="1" bestFit="1" customWidth="1"/>
    <col min="13326" max="13328" width="11.42578125" style="1"/>
    <col min="13329" max="13329" width="18.28515625" style="1" customWidth="1"/>
    <col min="13330" max="13568" width="11.42578125" style="1"/>
    <col min="13569" max="13569" width="11.5703125" style="1" customWidth="1"/>
    <col min="13570" max="13570" width="11.42578125" style="1"/>
    <col min="13571" max="13571" width="13.5703125" style="1" customWidth="1"/>
    <col min="13572" max="13572" width="11.42578125" style="1"/>
    <col min="13573" max="13573" width="15.5703125" style="1" customWidth="1"/>
    <col min="13574" max="13574" width="15.28515625" style="1" customWidth="1"/>
    <col min="13575" max="13575" width="15.85546875" style="1" customWidth="1"/>
    <col min="13576" max="13576" width="27" style="1" customWidth="1"/>
    <col min="13577" max="13577" width="22.28515625" style="1" customWidth="1"/>
    <col min="13578" max="13578" width="13.7109375" style="1" customWidth="1"/>
    <col min="13579" max="13579" width="23.140625" style="1" customWidth="1"/>
    <col min="13580" max="13580" width="11.42578125" style="1"/>
    <col min="13581" max="13581" width="13.28515625" style="1" bestFit="1" customWidth="1"/>
    <col min="13582" max="13584" width="11.42578125" style="1"/>
    <col min="13585" max="13585" width="18.28515625" style="1" customWidth="1"/>
    <col min="13586" max="13824" width="11.42578125" style="1"/>
    <col min="13825" max="13825" width="11.5703125" style="1" customWidth="1"/>
    <col min="13826" max="13826" width="11.42578125" style="1"/>
    <col min="13827" max="13827" width="13.5703125" style="1" customWidth="1"/>
    <col min="13828" max="13828" width="11.42578125" style="1"/>
    <col min="13829" max="13829" width="15.5703125" style="1" customWidth="1"/>
    <col min="13830" max="13830" width="15.28515625" style="1" customWidth="1"/>
    <col min="13831" max="13831" width="15.85546875" style="1" customWidth="1"/>
    <col min="13832" max="13832" width="27" style="1" customWidth="1"/>
    <col min="13833" max="13833" width="22.28515625" style="1" customWidth="1"/>
    <col min="13834" max="13834" width="13.7109375" style="1" customWidth="1"/>
    <col min="13835" max="13835" width="23.140625" style="1" customWidth="1"/>
    <col min="13836" max="13836" width="11.42578125" style="1"/>
    <col min="13837" max="13837" width="13.28515625" style="1" bestFit="1" customWidth="1"/>
    <col min="13838" max="13840" width="11.42578125" style="1"/>
    <col min="13841" max="13841" width="18.28515625" style="1" customWidth="1"/>
    <col min="13842" max="14080" width="11.42578125" style="1"/>
    <col min="14081" max="14081" width="11.5703125" style="1" customWidth="1"/>
    <col min="14082" max="14082" width="11.42578125" style="1"/>
    <col min="14083" max="14083" width="13.5703125" style="1" customWidth="1"/>
    <col min="14084" max="14084" width="11.42578125" style="1"/>
    <col min="14085" max="14085" width="15.5703125" style="1" customWidth="1"/>
    <col min="14086" max="14086" width="15.28515625" style="1" customWidth="1"/>
    <col min="14087" max="14087" width="15.85546875" style="1" customWidth="1"/>
    <col min="14088" max="14088" width="27" style="1" customWidth="1"/>
    <col min="14089" max="14089" width="22.28515625" style="1" customWidth="1"/>
    <col min="14090" max="14090" width="13.7109375" style="1" customWidth="1"/>
    <col min="14091" max="14091" width="23.140625" style="1" customWidth="1"/>
    <col min="14092" max="14092" width="11.42578125" style="1"/>
    <col min="14093" max="14093" width="13.28515625" style="1" bestFit="1" customWidth="1"/>
    <col min="14094" max="14096" width="11.42578125" style="1"/>
    <col min="14097" max="14097" width="18.28515625" style="1" customWidth="1"/>
    <col min="14098" max="14336" width="11.42578125" style="1"/>
    <col min="14337" max="14337" width="11.5703125" style="1" customWidth="1"/>
    <col min="14338" max="14338" width="11.42578125" style="1"/>
    <col min="14339" max="14339" width="13.5703125" style="1" customWidth="1"/>
    <col min="14340" max="14340" width="11.42578125" style="1"/>
    <col min="14341" max="14341" width="15.5703125" style="1" customWidth="1"/>
    <col min="14342" max="14342" width="15.28515625" style="1" customWidth="1"/>
    <col min="14343" max="14343" width="15.85546875" style="1" customWidth="1"/>
    <col min="14344" max="14344" width="27" style="1" customWidth="1"/>
    <col min="14345" max="14345" width="22.28515625" style="1" customWidth="1"/>
    <col min="14346" max="14346" width="13.7109375" style="1" customWidth="1"/>
    <col min="14347" max="14347" width="23.140625" style="1" customWidth="1"/>
    <col min="14348" max="14348" width="11.42578125" style="1"/>
    <col min="14349" max="14349" width="13.28515625" style="1" bestFit="1" customWidth="1"/>
    <col min="14350" max="14352" width="11.42578125" style="1"/>
    <col min="14353" max="14353" width="18.28515625" style="1" customWidth="1"/>
    <col min="14354" max="14592" width="11.42578125" style="1"/>
    <col min="14593" max="14593" width="11.5703125" style="1" customWidth="1"/>
    <col min="14594" max="14594" width="11.42578125" style="1"/>
    <col min="14595" max="14595" width="13.5703125" style="1" customWidth="1"/>
    <col min="14596" max="14596" width="11.42578125" style="1"/>
    <col min="14597" max="14597" width="15.5703125" style="1" customWidth="1"/>
    <col min="14598" max="14598" width="15.28515625" style="1" customWidth="1"/>
    <col min="14599" max="14599" width="15.85546875" style="1" customWidth="1"/>
    <col min="14600" max="14600" width="27" style="1" customWidth="1"/>
    <col min="14601" max="14601" width="22.28515625" style="1" customWidth="1"/>
    <col min="14602" max="14602" width="13.7109375" style="1" customWidth="1"/>
    <col min="14603" max="14603" width="23.140625" style="1" customWidth="1"/>
    <col min="14604" max="14604" width="11.42578125" style="1"/>
    <col min="14605" max="14605" width="13.28515625" style="1" bestFit="1" customWidth="1"/>
    <col min="14606" max="14608" width="11.42578125" style="1"/>
    <col min="14609" max="14609" width="18.28515625" style="1" customWidth="1"/>
    <col min="14610" max="14848" width="11.42578125" style="1"/>
    <col min="14849" max="14849" width="11.5703125" style="1" customWidth="1"/>
    <col min="14850" max="14850" width="11.42578125" style="1"/>
    <col min="14851" max="14851" width="13.5703125" style="1" customWidth="1"/>
    <col min="14852" max="14852" width="11.42578125" style="1"/>
    <col min="14853" max="14853" width="15.5703125" style="1" customWidth="1"/>
    <col min="14854" max="14854" width="15.28515625" style="1" customWidth="1"/>
    <col min="14855" max="14855" width="15.85546875" style="1" customWidth="1"/>
    <col min="14856" max="14856" width="27" style="1" customWidth="1"/>
    <col min="14857" max="14857" width="22.28515625" style="1" customWidth="1"/>
    <col min="14858" max="14858" width="13.7109375" style="1" customWidth="1"/>
    <col min="14859" max="14859" width="23.140625" style="1" customWidth="1"/>
    <col min="14860" max="14860" width="11.42578125" style="1"/>
    <col min="14861" max="14861" width="13.28515625" style="1" bestFit="1" customWidth="1"/>
    <col min="14862" max="14864" width="11.42578125" style="1"/>
    <col min="14865" max="14865" width="18.28515625" style="1" customWidth="1"/>
    <col min="14866" max="15104" width="11.42578125" style="1"/>
    <col min="15105" max="15105" width="11.5703125" style="1" customWidth="1"/>
    <col min="15106" max="15106" width="11.42578125" style="1"/>
    <col min="15107" max="15107" width="13.5703125" style="1" customWidth="1"/>
    <col min="15108" max="15108" width="11.42578125" style="1"/>
    <col min="15109" max="15109" width="15.5703125" style="1" customWidth="1"/>
    <col min="15110" max="15110" width="15.28515625" style="1" customWidth="1"/>
    <col min="15111" max="15111" width="15.85546875" style="1" customWidth="1"/>
    <col min="15112" max="15112" width="27" style="1" customWidth="1"/>
    <col min="15113" max="15113" width="22.28515625" style="1" customWidth="1"/>
    <col min="15114" max="15114" width="13.7109375" style="1" customWidth="1"/>
    <col min="15115" max="15115" width="23.140625" style="1" customWidth="1"/>
    <col min="15116" max="15116" width="11.42578125" style="1"/>
    <col min="15117" max="15117" width="13.28515625" style="1" bestFit="1" customWidth="1"/>
    <col min="15118" max="15120" width="11.42578125" style="1"/>
    <col min="15121" max="15121" width="18.28515625" style="1" customWidth="1"/>
    <col min="15122" max="15360" width="11.42578125" style="1"/>
    <col min="15361" max="15361" width="11.5703125" style="1" customWidth="1"/>
    <col min="15362" max="15362" width="11.42578125" style="1"/>
    <col min="15363" max="15363" width="13.5703125" style="1" customWidth="1"/>
    <col min="15364" max="15364" width="11.42578125" style="1"/>
    <col min="15365" max="15365" width="15.5703125" style="1" customWidth="1"/>
    <col min="15366" max="15366" width="15.28515625" style="1" customWidth="1"/>
    <col min="15367" max="15367" width="15.85546875" style="1" customWidth="1"/>
    <col min="15368" max="15368" width="27" style="1" customWidth="1"/>
    <col min="15369" max="15369" width="22.28515625" style="1" customWidth="1"/>
    <col min="15370" max="15370" width="13.7109375" style="1" customWidth="1"/>
    <col min="15371" max="15371" width="23.140625" style="1" customWidth="1"/>
    <col min="15372" max="15372" width="11.42578125" style="1"/>
    <col min="15373" max="15373" width="13.28515625" style="1" bestFit="1" customWidth="1"/>
    <col min="15374" max="15376" width="11.42578125" style="1"/>
    <col min="15377" max="15377" width="18.28515625" style="1" customWidth="1"/>
    <col min="15378" max="15616" width="11.42578125" style="1"/>
    <col min="15617" max="15617" width="11.5703125" style="1" customWidth="1"/>
    <col min="15618" max="15618" width="11.42578125" style="1"/>
    <col min="15619" max="15619" width="13.5703125" style="1" customWidth="1"/>
    <col min="15620" max="15620" width="11.42578125" style="1"/>
    <col min="15621" max="15621" width="15.5703125" style="1" customWidth="1"/>
    <col min="15622" max="15622" width="15.28515625" style="1" customWidth="1"/>
    <col min="15623" max="15623" width="15.85546875" style="1" customWidth="1"/>
    <col min="15624" max="15624" width="27" style="1" customWidth="1"/>
    <col min="15625" max="15625" width="22.28515625" style="1" customWidth="1"/>
    <col min="15626" max="15626" width="13.7109375" style="1" customWidth="1"/>
    <col min="15627" max="15627" width="23.140625" style="1" customWidth="1"/>
    <col min="15628" max="15628" width="11.42578125" style="1"/>
    <col min="15629" max="15629" width="13.28515625" style="1" bestFit="1" customWidth="1"/>
    <col min="15630" max="15632" width="11.42578125" style="1"/>
    <col min="15633" max="15633" width="18.28515625" style="1" customWidth="1"/>
    <col min="15634" max="15872" width="11.42578125" style="1"/>
    <col min="15873" max="15873" width="11.5703125" style="1" customWidth="1"/>
    <col min="15874" max="15874" width="11.42578125" style="1"/>
    <col min="15875" max="15875" width="13.5703125" style="1" customWidth="1"/>
    <col min="15876" max="15876" width="11.42578125" style="1"/>
    <col min="15877" max="15877" width="15.5703125" style="1" customWidth="1"/>
    <col min="15878" max="15878" width="15.28515625" style="1" customWidth="1"/>
    <col min="15879" max="15879" width="15.85546875" style="1" customWidth="1"/>
    <col min="15880" max="15880" width="27" style="1" customWidth="1"/>
    <col min="15881" max="15881" width="22.28515625" style="1" customWidth="1"/>
    <col min="15882" max="15882" width="13.7109375" style="1" customWidth="1"/>
    <col min="15883" max="15883" width="23.140625" style="1" customWidth="1"/>
    <col min="15884" max="15884" width="11.42578125" style="1"/>
    <col min="15885" max="15885" width="13.28515625" style="1" bestFit="1" customWidth="1"/>
    <col min="15886" max="15888" width="11.42578125" style="1"/>
    <col min="15889" max="15889" width="18.28515625" style="1" customWidth="1"/>
    <col min="15890" max="16128" width="11.42578125" style="1"/>
    <col min="16129" max="16129" width="11.5703125" style="1" customWidth="1"/>
    <col min="16130" max="16130" width="11.42578125" style="1"/>
    <col min="16131" max="16131" width="13.5703125" style="1" customWidth="1"/>
    <col min="16132" max="16132" width="11.42578125" style="1"/>
    <col min="16133" max="16133" width="15.5703125" style="1" customWidth="1"/>
    <col min="16134" max="16134" width="15.28515625" style="1" customWidth="1"/>
    <col min="16135" max="16135" width="15.85546875" style="1" customWidth="1"/>
    <col min="16136" max="16136" width="27" style="1" customWidth="1"/>
    <col min="16137" max="16137" width="22.28515625" style="1" customWidth="1"/>
    <col min="16138" max="16138" width="13.7109375" style="1" customWidth="1"/>
    <col min="16139" max="16139" width="23.140625" style="1" customWidth="1"/>
    <col min="16140" max="16140" width="11.42578125" style="1"/>
    <col min="16141" max="16141" width="13.28515625" style="1" bestFit="1" customWidth="1"/>
    <col min="16142" max="16144" width="11.42578125" style="1"/>
    <col min="16145" max="16145" width="18.28515625" style="1" customWidth="1"/>
    <col min="16146"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645">
        <v>2013</v>
      </c>
      <c r="B4" s="645"/>
      <c r="C4" s="645"/>
      <c r="D4" s="645"/>
      <c r="E4" s="645"/>
      <c r="F4" s="645"/>
      <c r="G4" s="645"/>
      <c r="H4" s="645"/>
      <c r="I4" s="645"/>
      <c r="J4" s="645"/>
      <c r="K4" s="645"/>
      <c r="L4" s="645"/>
      <c r="M4" s="645"/>
      <c r="N4" s="645"/>
      <c r="O4" s="645"/>
    </row>
    <row r="5" spans="1:21" x14ac:dyDescent="0.25">
      <c r="A5" s="2"/>
      <c r="B5" s="2"/>
      <c r="C5" s="2"/>
      <c r="D5" s="2"/>
      <c r="E5" s="2"/>
      <c r="F5" s="2"/>
      <c r="G5" s="2"/>
      <c r="H5" s="2"/>
      <c r="I5" s="611"/>
      <c r="J5" s="2"/>
      <c r="K5" s="2"/>
      <c r="L5" s="3"/>
      <c r="M5" s="563"/>
      <c r="N5" s="4"/>
      <c r="O5" s="4"/>
    </row>
    <row r="6" spans="1:21" x14ac:dyDescent="0.25">
      <c r="A6" s="576" t="s">
        <v>4</v>
      </c>
      <c r="B6" s="646" t="s">
        <v>3713</v>
      </c>
      <c r="C6" s="646"/>
      <c r="D6" s="646"/>
      <c r="E6" s="646"/>
      <c r="F6" s="646"/>
      <c r="G6" s="646"/>
      <c r="H6" s="646"/>
      <c r="I6" s="646"/>
      <c r="J6" s="646"/>
      <c r="K6" s="646"/>
      <c r="L6" s="646"/>
      <c r="M6" s="646"/>
      <c r="N6" s="646"/>
      <c r="O6" s="646"/>
    </row>
    <row r="7" spans="1:21" x14ac:dyDescent="0.25">
      <c r="A7" s="637" t="s">
        <v>6</v>
      </c>
      <c r="B7" s="637" t="s">
        <v>7</v>
      </c>
      <c r="C7" s="637" t="s">
        <v>8</v>
      </c>
      <c r="D7" s="637" t="s">
        <v>9</v>
      </c>
      <c r="E7" s="637" t="s">
        <v>10</v>
      </c>
      <c r="F7" s="637" t="s">
        <v>11</v>
      </c>
      <c r="G7" s="637" t="s">
        <v>12</v>
      </c>
      <c r="H7" s="637" t="s">
        <v>13</v>
      </c>
      <c r="I7" s="659" t="s">
        <v>14</v>
      </c>
      <c r="J7" s="643" t="s">
        <v>15</v>
      </c>
      <c r="K7" s="637" t="s">
        <v>16</v>
      </c>
      <c r="L7" s="637" t="s">
        <v>17</v>
      </c>
      <c r="M7" s="637" t="s">
        <v>18</v>
      </c>
      <c r="N7" s="639" t="s">
        <v>19</v>
      </c>
      <c r="O7" s="639" t="s">
        <v>20</v>
      </c>
      <c r="P7" s="639" t="s">
        <v>21</v>
      </c>
      <c r="Q7" s="641" t="s">
        <v>22</v>
      </c>
    </row>
    <row r="8" spans="1:21" ht="32.25" customHeight="1" x14ac:dyDescent="0.25">
      <c r="A8" s="638"/>
      <c r="B8" s="638"/>
      <c r="C8" s="638"/>
      <c r="D8" s="638"/>
      <c r="E8" s="638"/>
      <c r="F8" s="638"/>
      <c r="G8" s="638"/>
      <c r="H8" s="638"/>
      <c r="I8" s="660"/>
      <c r="J8" s="644"/>
      <c r="K8" s="638"/>
      <c r="L8" s="638"/>
      <c r="M8" s="638"/>
      <c r="N8" s="640"/>
      <c r="O8" s="640"/>
      <c r="P8" s="640"/>
      <c r="Q8" s="642"/>
      <c r="S8" s="6"/>
      <c r="T8" s="6"/>
      <c r="U8" s="6"/>
    </row>
    <row r="9" spans="1:21" ht="76.5" customHeight="1" x14ac:dyDescent="0.25">
      <c r="A9" s="37" t="s">
        <v>87</v>
      </c>
      <c r="B9" s="37" t="s">
        <v>352</v>
      </c>
      <c r="C9" s="37" t="s">
        <v>1817</v>
      </c>
      <c r="D9" s="37">
        <v>251510000</v>
      </c>
      <c r="E9" s="37" t="s">
        <v>3748</v>
      </c>
      <c r="F9" s="127" t="s">
        <v>3714</v>
      </c>
      <c r="G9" s="37" t="s">
        <v>3715</v>
      </c>
      <c r="H9" s="37" t="s">
        <v>3716</v>
      </c>
      <c r="I9" s="416">
        <v>498460545</v>
      </c>
      <c r="J9" s="170"/>
      <c r="K9" s="37" t="s">
        <v>3749</v>
      </c>
      <c r="L9" s="37">
        <v>104</v>
      </c>
      <c r="M9" s="10"/>
      <c r="N9" s="37"/>
      <c r="O9" s="10">
        <v>104</v>
      </c>
      <c r="P9" s="170"/>
      <c r="Q9" s="37"/>
      <c r="R9" s="14"/>
      <c r="U9" s="97"/>
    </row>
    <row r="10" spans="1:21" ht="66" customHeight="1" x14ac:dyDescent="0.25">
      <c r="A10" s="37"/>
      <c r="B10" s="37"/>
      <c r="C10" s="37"/>
      <c r="D10" s="37"/>
      <c r="E10" s="37"/>
      <c r="F10" s="127"/>
      <c r="G10" s="37"/>
      <c r="H10" s="37"/>
      <c r="I10" s="415"/>
      <c r="J10" s="36"/>
      <c r="K10" s="37" t="s">
        <v>3750</v>
      </c>
      <c r="L10" s="37">
        <v>13</v>
      </c>
      <c r="M10" s="10"/>
      <c r="N10" s="37"/>
      <c r="O10" s="10">
        <v>9</v>
      </c>
      <c r="P10" s="37"/>
      <c r="Q10" s="37"/>
      <c r="R10" s="14"/>
      <c r="U10" s="97"/>
    </row>
    <row r="11" spans="1:21" ht="66" customHeight="1" x14ac:dyDescent="0.25">
      <c r="A11" s="37"/>
      <c r="B11" s="37"/>
      <c r="C11" s="37"/>
      <c r="D11" s="37"/>
      <c r="E11" s="37"/>
      <c r="F11" s="127"/>
      <c r="G11" s="37"/>
      <c r="H11" s="37"/>
      <c r="I11" s="416"/>
      <c r="J11" s="37"/>
      <c r="K11" s="37" t="s">
        <v>3751</v>
      </c>
      <c r="L11" s="37">
        <v>25</v>
      </c>
      <c r="M11" s="10"/>
      <c r="N11" s="36"/>
      <c r="O11" s="10">
        <v>20</v>
      </c>
      <c r="P11" s="36"/>
      <c r="Q11" s="36"/>
      <c r="R11" s="14"/>
      <c r="U11" s="97"/>
    </row>
    <row r="12" spans="1:21" ht="121.5" customHeight="1" x14ac:dyDescent="0.25">
      <c r="A12" s="37" t="s">
        <v>87</v>
      </c>
      <c r="B12" s="37" t="s">
        <v>352</v>
      </c>
      <c r="C12" s="37" t="s">
        <v>1817</v>
      </c>
      <c r="D12" s="37">
        <v>251560000</v>
      </c>
      <c r="E12" s="37" t="s">
        <v>3752</v>
      </c>
      <c r="F12" s="127" t="s">
        <v>3724</v>
      </c>
      <c r="G12" s="37" t="s">
        <v>3725</v>
      </c>
      <c r="H12" s="37" t="s">
        <v>3726</v>
      </c>
      <c r="I12" s="416">
        <v>325800000</v>
      </c>
      <c r="J12" s="37"/>
      <c r="K12" s="37" t="s">
        <v>3753</v>
      </c>
      <c r="L12" s="37">
        <v>80</v>
      </c>
      <c r="M12" s="10"/>
      <c r="N12" s="36"/>
      <c r="O12" s="10">
        <v>100</v>
      </c>
      <c r="P12" s="36"/>
      <c r="Q12" s="36"/>
      <c r="R12" s="14"/>
      <c r="U12" s="97"/>
    </row>
    <row r="13" spans="1:21" ht="45" x14ac:dyDescent="0.25">
      <c r="A13" s="37"/>
      <c r="B13" s="37"/>
      <c r="C13" s="37"/>
      <c r="D13" s="37"/>
      <c r="E13" s="37"/>
      <c r="F13" s="127"/>
      <c r="G13" s="37"/>
      <c r="H13" s="37"/>
      <c r="I13" s="416"/>
      <c r="J13" s="37"/>
      <c r="K13" s="37" t="s">
        <v>3754</v>
      </c>
      <c r="L13" s="37">
        <v>30</v>
      </c>
      <c r="M13" s="10"/>
      <c r="N13" s="36"/>
      <c r="O13" s="10">
        <v>0</v>
      </c>
      <c r="P13" s="36"/>
      <c r="Q13" s="36" t="s">
        <v>3755</v>
      </c>
      <c r="R13" s="14"/>
      <c r="U13" s="97"/>
    </row>
    <row r="14" spans="1:21" ht="75" x14ac:dyDescent="0.25">
      <c r="A14" s="37" t="s">
        <v>87</v>
      </c>
      <c r="B14" s="37" t="s">
        <v>352</v>
      </c>
      <c r="C14" s="37" t="s">
        <v>1817</v>
      </c>
      <c r="D14" s="37">
        <v>251520000</v>
      </c>
      <c r="E14" s="37" t="s">
        <v>3756</v>
      </c>
      <c r="F14" s="127" t="s">
        <v>3729</v>
      </c>
      <c r="G14" s="37" t="s">
        <v>3730</v>
      </c>
      <c r="H14" s="37" t="s">
        <v>3731</v>
      </c>
      <c r="I14" s="416">
        <v>350000000</v>
      </c>
      <c r="J14" s="37"/>
      <c r="K14" s="37" t="s">
        <v>3757</v>
      </c>
      <c r="L14" s="37">
        <v>3</v>
      </c>
      <c r="M14" s="10"/>
      <c r="N14" s="36"/>
      <c r="O14" s="10">
        <v>0</v>
      </c>
      <c r="P14" s="36"/>
      <c r="Q14" s="36" t="s">
        <v>3758</v>
      </c>
      <c r="R14" s="14"/>
      <c r="U14" s="97"/>
    </row>
    <row r="15" spans="1:21" ht="75" x14ac:dyDescent="0.25">
      <c r="A15" s="37" t="s">
        <v>87</v>
      </c>
      <c r="B15" s="37" t="s">
        <v>352</v>
      </c>
      <c r="C15" s="37" t="s">
        <v>1817</v>
      </c>
      <c r="D15" s="37">
        <v>251530000</v>
      </c>
      <c r="E15" s="37" t="s">
        <v>3759</v>
      </c>
      <c r="F15" s="127" t="s">
        <v>3732</v>
      </c>
      <c r="G15" s="37" t="s">
        <v>3733</v>
      </c>
      <c r="H15" s="37" t="s">
        <v>3734</v>
      </c>
      <c r="I15" s="614">
        <v>-439896000</v>
      </c>
      <c r="J15" s="37"/>
      <c r="K15" s="37" t="s">
        <v>3760</v>
      </c>
      <c r="L15" s="37">
        <v>60</v>
      </c>
      <c r="M15" s="10"/>
      <c r="N15" s="36"/>
      <c r="O15" s="10">
        <v>98</v>
      </c>
      <c r="P15" s="36"/>
      <c r="Q15" s="36"/>
      <c r="R15" s="14"/>
      <c r="U15" s="97"/>
    </row>
    <row r="16" spans="1:21" ht="72.75" customHeight="1" x14ac:dyDescent="0.25">
      <c r="A16" s="37" t="s">
        <v>87</v>
      </c>
      <c r="B16" s="37" t="s">
        <v>352</v>
      </c>
      <c r="C16" s="37" t="s">
        <v>1817</v>
      </c>
      <c r="D16" s="37">
        <v>251540000</v>
      </c>
      <c r="E16" s="37" t="s">
        <v>3761</v>
      </c>
      <c r="F16" s="127" t="s">
        <v>3736</v>
      </c>
      <c r="G16" s="37" t="s">
        <v>3737</v>
      </c>
      <c r="H16" s="37" t="s">
        <v>3738</v>
      </c>
      <c r="I16" s="416">
        <v>0</v>
      </c>
      <c r="J16" s="37"/>
      <c r="K16" s="37" t="s">
        <v>3762</v>
      </c>
      <c r="L16" s="37">
        <v>80</v>
      </c>
      <c r="M16" s="10"/>
      <c r="N16" s="36"/>
      <c r="O16" s="10">
        <v>86</v>
      </c>
      <c r="P16" s="36"/>
      <c r="Q16" s="36"/>
      <c r="R16" s="14"/>
      <c r="U16" s="97"/>
    </row>
    <row r="17" spans="1:21" ht="82.5" customHeight="1" x14ac:dyDescent="0.25">
      <c r="A17" s="37" t="s">
        <v>87</v>
      </c>
      <c r="B17" s="37" t="s">
        <v>352</v>
      </c>
      <c r="C17" s="37" t="s">
        <v>1817</v>
      </c>
      <c r="D17" s="37">
        <v>251570000</v>
      </c>
      <c r="E17" s="37" t="s">
        <v>3763</v>
      </c>
      <c r="F17" s="127" t="s">
        <v>3740</v>
      </c>
      <c r="G17" s="37" t="s">
        <v>3741</v>
      </c>
      <c r="H17" s="8" t="s">
        <v>3742</v>
      </c>
      <c r="I17" s="615">
        <v>-1032307045</v>
      </c>
      <c r="J17" s="8"/>
      <c r="K17" s="8" t="s">
        <v>3764</v>
      </c>
      <c r="L17" s="8">
        <v>45</v>
      </c>
      <c r="M17" s="10"/>
      <c r="N17" s="36"/>
      <c r="O17" s="10">
        <v>2</v>
      </c>
      <c r="P17" s="36"/>
      <c r="Q17" s="36" t="s">
        <v>3758</v>
      </c>
      <c r="R17" s="14"/>
      <c r="U17" s="97"/>
    </row>
    <row r="18" spans="1:21" ht="96.75" customHeight="1" x14ac:dyDescent="0.25">
      <c r="A18" s="37" t="s">
        <v>87</v>
      </c>
      <c r="B18" s="37" t="s">
        <v>352</v>
      </c>
      <c r="C18" s="37" t="s">
        <v>1817</v>
      </c>
      <c r="D18" s="37">
        <v>251570000</v>
      </c>
      <c r="E18" s="37" t="s">
        <v>3763</v>
      </c>
      <c r="F18" s="127" t="s">
        <v>3744</v>
      </c>
      <c r="G18" s="37" t="s">
        <v>3745</v>
      </c>
      <c r="H18" s="8" t="s">
        <v>3746</v>
      </c>
      <c r="I18" s="616">
        <v>6104389545</v>
      </c>
      <c r="J18" s="8"/>
      <c r="K18" s="8" t="s">
        <v>3764</v>
      </c>
      <c r="L18" s="8">
        <v>45</v>
      </c>
      <c r="M18" s="10"/>
      <c r="N18" s="36"/>
      <c r="O18" s="10">
        <v>45</v>
      </c>
      <c r="P18" s="36"/>
      <c r="Q18" s="36"/>
      <c r="R18" s="14"/>
      <c r="U18" s="97"/>
    </row>
  </sheetData>
  <sheetProtection algorithmName="SHA-512" hashValue="eHOW+SZj+VNYcMT2eSVtow1F1vimCo/Nu2ADix8zC5toBgT9mGR/7UzU9mmAgsjb8ph3X5IW9Vx8oZLw/KcdNA==" saltValue="4drdPBnNqacyWqfhGXaUmg==" spinCount="100000" sheet="1" formatCells="0" insertRows="0" selectLockedCells="1"/>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50"/>
  <sheetViews>
    <sheetView showZeros="0" topLeftCell="AC4" zoomScale="80" zoomScaleNormal="80" workbookViewId="0">
      <pane ySplit="5" topLeftCell="A9" activePane="bottomLeft" state="frozen"/>
      <selection activeCell="A4" sqref="A4"/>
      <selection pane="bottomLeft" activeCell="AS15" sqref="AS15"/>
    </sheetView>
  </sheetViews>
  <sheetFormatPr baseColWidth="10" defaultRowHeight="15" x14ac:dyDescent="0.25"/>
  <cols>
    <col min="1" max="1" width="14.85546875" style="1" customWidth="1"/>
    <col min="2" max="2" width="15" style="1" customWidth="1"/>
    <col min="3" max="3" width="15.7109375" style="1" customWidth="1"/>
    <col min="4" max="4" width="18.42578125" style="1" customWidth="1"/>
    <col min="5" max="5" width="16.7109375" style="1" customWidth="1"/>
    <col min="6" max="6" width="13.42578125" style="1" customWidth="1"/>
    <col min="7" max="7" width="20.42578125" style="1" customWidth="1"/>
    <col min="8" max="8" width="14.140625" style="1" customWidth="1"/>
    <col min="9" max="9" width="18.140625" style="1" customWidth="1"/>
    <col min="10" max="10" width="13.7109375" style="1" customWidth="1"/>
    <col min="11" max="11" width="12.85546875" style="1" customWidth="1"/>
    <col min="12" max="12" width="15.42578125" style="1" customWidth="1"/>
    <col min="13" max="13" width="12.140625" style="1" customWidth="1"/>
    <col min="14" max="14" width="16.42578125" style="1" customWidth="1"/>
    <col min="15" max="15" width="13.5703125" style="1" customWidth="1"/>
    <col min="16" max="16" width="13.7109375" style="1" customWidth="1"/>
    <col min="17" max="17" width="16" style="1" customWidth="1"/>
    <col min="18" max="18" width="12.7109375" style="1" customWidth="1"/>
    <col min="19" max="19" width="15" style="1" customWidth="1"/>
    <col min="20" max="20" width="26.5703125" style="1" customWidth="1"/>
    <col min="21" max="21" width="10.7109375" style="1" customWidth="1"/>
    <col min="22" max="22" width="11.42578125" style="1"/>
    <col min="23" max="23" width="12.7109375" style="1" customWidth="1"/>
    <col min="24" max="24" width="13.140625" style="1" customWidth="1"/>
    <col min="25" max="25" width="11.7109375" style="1" customWidth="1"/>
    <col min="26" max="26" width="11.42578125" style="1"/>
    <col min="27" max="27" width="14.85546875" style="1" customWidth="1"/>
    <col min="28" max="29" width="11.42578125" style="1"/>
    <col min="30" max="30" width="75.140625" style="1" customWidth="1"/>
    <col min="31" max="31" width="12.5703125" style="1" customWidth="1"/>
    <col min="32" max="32" width="13" style="1" customWidth="1"/>
    <col min="33" max="33" width="14.28515625" style="1" customWidth="1"/>
    <col min="34" max="34" width="13.7109375" style="1" customWidth="1"/>
    <col min="35" max="35" width="10.85546875" style="1" customWidth="1"/>
    <col min="36" max="36" width="12.28515625" style="1" customWidth="1"/>
    <col min="37" max="37" width="16.7109375" style="1" customWidth="1"/>
    <col min="38" max="38" width="11.85546875" style="1" customWidth="1"/>
    <col min="39" max="39" width="10.85546875" style="1" customWidth="1"/>
    <col min="40" max="40" width="12.140625" style="1" customWidth="1"/>
    <col min="41" max="41" width="17" style="1" customWidth="1"/>
    <col min="42" max="42" width="11" style="1" bestFit="1" customWidth="1"/>
    <col min="43" max="16384" width="11.42578125" style="1"/>
  </cols>
  <sheetData>
    <row r="1" spans="1:43" x14ac:dyDescent="0.25">
      <c r="A1" s="645" t="s">
        <v>0</v>
      </c>
      <c r="B1" s="645"/>
      <c r="C1" s="645"/>
      <c r="D1" s="645"/>
      <c r="E1" s="645"/>
      <c r="F1" s="645"/>
      <c r="G1" s="645"/>
      <c r="H1" s="645"/>
      <c r="I1" s="645"/>
      <c r="J1" s="645"/>
      <c r="K1" s="645"/>
      <c r="L1" s="645"/>
      <c r="M1" s="645"/>
      <c r="N1" s="645"/>
      <c r="O1" s="645"/>
      <c r="P1" s="645"/>
    </row>
    <row r="2" spans="1:43" x14ac:dyDescent="0.25">
      <c r="A2" s="645" t="s">
        <v>1</v>
      </c>
      <c r="B2" s="645"/>
      <c r="C2" s="645"/>
      <c r="D2" s="645"/>
      <c r="E2" s="645"/>
      <c r="F2" s="645"/>
      <c r="G2" s="645"/>
      <c r="H2" s="645"/>
      <c r="I2" s="645"/>
      <c r="J2" s="645"/>
      <c r="K2" s="645"/>
      <c r="L2" s="645"/>
      <c r="M2" s="645"/>
      <c r="N2" s="645"/>
      <c r="O2" s="645"/>
      <c r="P2" s="645"/>
    </row>
    <row r="3" spans="1:43" x14ac:dyDescent="0.25">
      <c r="A3" s="645" t="s">
        <v>111</v>
      </c>
      <c r="B3" s="645"/>
      <c r="C3" s="645"/>
      <c r="D3" s="645"/>
      <c r="E3" s="645"/>
      <c r="F3" s="645"/>
      <c r="G3" s="645"/>
      <c r="H3" s="645"/>
      <c r="I3" s="645"/>
      <c r="J3" s="645"/>
      <c r="K3" s="645"/>
      <c r="L3" s="645"/>
      <c r="M3" s="645"/>
      <c r="N3" s="645"/>
      <c r="O3" s="645"/>
      <c r="P3" s="645"/>
    </row>
    <row r="4" spans="1:43"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3" x14ac:dyDescent="0.25">
      <c r="A5" s="712" t="s">
        <v>4</v>
      </c>
      <c r="B5" s="712"/>
      <c r="C5" s="175" t="s">
        <v>5</v>
      </c>
      <c r="D5" s="175"/>
      <c r="E5" s="175"/>
      <c r="F5" s="175"/>
      <c r="G5" s="175"/>
      <c r="H5" s="175"/>
      <c r="I5" s="176"/>
      <c r="J5" s="176"/>
      <c r="K5" s="175"/>
      <c r="L5" s="176"/>
      <c r="M5" s="176"/>
      <c r="N5" s="176"/>
      <c r="O5" s="176"/>
      <c r="P5" s="176"/>
      <c r="Q5" s="177"/>
      <c r="R5" s="177"/>
      <c r="S5" s="177"/>
      <c r="T5" s="177"/>
      <c r="U5" s="177"/>
      <c r="V5" s="177"/>
      <c r="W5" s="177"/>
      <c r="X5" s="177"/>
      <c r="Y5" s="177"/>
      <c r="Z5" s="177"/>
      <c r="AA5" s="177"/>
      <c r="AB5" s="177"/>
      <c r="AC5" s="177"/>
      <c r="AD5" s="177"/>
      <c r="AE5" s="168"/>
      <c r="AF5" s="168"/>
      <c r="AG5" s="168"/>
      <c r="AH5" s="168"/>
      <c r="AI5" s="168"/>
      <c r="AJ5" s="168"/>
      <c r="AK5" s="168"/>
      <c r="AL5" s="168"/>
      <c r="AM5" s="168"/>
      <c r="AN5" s="168"/>
      <c r="AO5" s="168"/>
      <c r="AP5" s="168"/>
    </row>
    <row r="6" spans="1:43" x14ac:dyDescent="0.2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3" s="23" customFormat="1" ht="14.25"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3" ht="54"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3" ht="72" x14ac:dyDescent="0.25">
      <c r="A9" s="28" t="s">
        <v>23</v>
      </c>
      <c r="B9" s="28" t="s">
        <v>24</v>
      </c>
      <c r="C9" s="28" t="s">
        <v>25</v>
      </c>
      <c r="D9" s="28">
        <v>211110000</v>
      </c>
      <c r="E9" s="29" t="s">
        <v>27</v>
      </c>
      <c r="F9" s="28" t="s">
        <v>28</v>
      </c>
      <c r="G9" s="28" t="s">
        <v>29</v>
      </c>
      <c r="H9" s="85">
        <v>191000000</v>
      </c>
      <c r="I9" s="86">
        <v>0</v>
      </c>
      <c r="J9" s="86"/>
      <c r="K9" s="86">
        <v>0</v>
      </c>
      <c r="L9" s="86"/>
      <c r="M9" s="86"/>
      <c r="N9" s="86">
        <f>H9+K9</f>
        <v>191000000</v>
      </c>
      <c r="O9" s="86">
        <f>I9+L9</f>
        <v>0</v>
      </c>
      <c r="P9" s="86">
        <f>J9+M9</f>
        <v>0</v>
      </c>
      <c r="Q9" s="86">
        <v>0</v>
      </c>
      <c r="R9" s="86"/>
      <c r="S9" s="86">
        <f>Q9+R9</f>
        <v>0</v>
      </c>
      <c r="T9" s="33" t="s">
        <v>148</v>
      </c>
      <c r="U9" s="33" t="s">
        <v>149</v>
      </c>
      <c r="V9" s="90">
        <v>60</v>
      </c>
      <c r="W9" s="91">
        <v>60</v>
      </c>
      <c r="X9" s="91"/>
      <c r="Y9" s="91">
        <v>0</v>
      </c>
      <c r="Z9" s="91"/>
      <c r="AA9" s="91">
        <v>300</v>
      </c>
      <c r="AB9" s="91"/>
      <c r="AC9" s="91"/>
      <c r="AD9" s="35" t="s">
        <v>150</v>
      </c>
      <c r="AE9" s="36">
        <v>0</v>
      </c>
      <c r="AF9" s="37">
        <v>0</v>
      </c>
      <c r="AG9" s="37">
        <v>63000000</v>
      </c>
      <c r="AH9" s="37">
        <v>0</v>
      </c>
      <c r="AI9" s="37">
        <v>0</v>
      </c>
      <c r="AJ9" s="37">
        <v>64000000</v>
      </c>
      <c r="AK9" s="37">
        <v>0</v>
      </c>
      <c r="AL9" s="37">
        <v>0</v>
      </c>
      <c r="AM9" s="37">
        <v>0</v>
      </c>
      <c r="AN9" s="37">
        <v>0</v>
      </c>
      <c r="AO9" s="37">
        <v>64000000</v>
      </c>
      <c r="AP9" s="37">
        <v>0</v>
      </c>
    </row>
    <row r="10" spans="1:43" ht="409.5" x14ac:dyDescent="0.25">
      <c r="A10" s="28" t="s">
        <v>23</v>
      </c>
      <c r="B10" s="28" t="s">
        <v>32</v>
      </c>
      <c r="C10" s="28" t="s">
        <v>33</v>
      </c>
      <c r="D10" s="28">
        <v>214210000</v>
      </c>
      <c r="E10" s="29" t="s">
        <v>35</v>
      </c>
      <c r="F10" s="28" t="s">
        <v>36</v>
      </c>
      <c r="G10" s="28" t="s">
        <v>37</v>
      </c>
      <c r="H10" s="85">
        <v>4200000000</v>
      </c>
      <c r="I10" s="87">
        <v>4333863879</v>
      </c>
      <c r="J10" s="87"/>
      <c r="K10" s="87"/>
      <c r="L10" s="87"/>
      <c r="M10" s="87"/>
      <c r="N10" s="86">
        <f t="shared" ref="N10:P26" si="0">H10+K10</f>
        <v>4200000000</v>
      </c>
      <c r="O10" s="86">
        <f t="shared" si="0"/>
        <v>4333863879</v>
      </c>
      <c r="P10" s="86">
        <f t="shared" si="0"/>
        <v>0</v>
      </c>
      <c r="Q10" s="86">
        <v>0</v>
      </c>
      <c r="R10" s="86"/>
      <c r="S10" s="86">
        <f t="shared" ref="S10:S26" si="1">Q10+R10</f>
        <v>0</v>
      </c>
      <c r="T10" s="33" t="s">
        <v>151</v>
      </c>
      <c r="U10" s="33" t="s">
        <v>152</v>
      </c>
      <c r="V10" s="90">
        <v>2817</v>
      </c>
      <c r="W10" s="278">
        <v>2817</v>
      </c>
      <c r="X10" s="278"/>
      <c r="Y10" s="278">
        <v>1163</v>
      </c>
      <c r="Z10" s="278"/>
      <c r="AA10" s="91">
        <v>365</v>
      </c>
      <c r="AB10" s="314">
        <f>365/2</f>
        <v>182.5</v>
      </c>
      <c r="AC10" s="278"/>
      <c r="AD10" s="28" t="s">
        <v>153</v>
      </c>
      <c r="AE10" s="39">
        <v>0</v>
      </c>
      <c r="AF10" s="40">
        <v>0</v>
      </c>
      <c r="AG10" s="40">
        <v>0</v>
      </c>
      <c r="AH10" s="40">
        <v>0</v>
      </c>
      <c r="AI10" s="40">
        <v>0</v>
      </c>
      <c r="AJ10" s="40">
        <v>0</v>
      </c>
      <c r="AK10" s="40">
        <v>2100000000</v>
      </c>
      <c r="AL10" s="40">
        <v>0</v>
      </c>
      <c r="AM10" s="40">
        <v>0</v>
      </c>
      <c r="AN10" s="40">
        <v>0</v>
      </c>
      <c r="AO10" s="40">
        <v>2100000000</v>
      </c>
      <c r="AP10" s="40">
        <v>0</v>
      </c>
    </row>
    <row r="11" spans="1:43" ht="409.5" x14ac:dyDescent="0.25">
      <c r="A11" s="28" t="s">
        <v>23</v>
      </c>
      <c r="B11" s="28" t="s">
        <v>32</v>
      </c>
      <c r="C11" s="28" t="s">
        <v>33</v>
      </c>
      <c r="D11" s="28">
        <v>214220000</v>
      </c>
      <c r="E11" s="29" t="s">
        <v>41</v>
      </c>
      <c r="F11" s="28" t="s">
        <v>42</v>
      </c>
      <c r="G11" s="28" t="s">
        <v>43</v>
      </c>
      <c r="H11" s="85">
        <v>1584000000</v>
      </c>
      <c r="I11" s="87">
        <v>3513675812</v>
      </c>
      <c r="J11" s="87"/>
      <c r="K11" s="87"/>
      <c r="L11" s="315">
        <v>199950000</v>
      </c>
      <c r="M11" s="87"/>
      <c r="N11" s="86">
        <f t="shared" si="0"/>
        <v>1584000000</v>
      </c>
      <c r="O11" s="86">
        <f t="shared" si="0"/>
        <v>3713625812</v>
      </c>
      <c r="P11" s="86">
        <f t="shared" si="0"/>
        <v>0</v>
      </c>
      <c r="Q11" s="87">
        <v>508771662</v>
      </c>
      <c r="R11" s="86"/>
      <c r="S11" s="86">
        <f t="shared" si="1"/>
        <v>508771662</v>
      </c>
      <c r="T11" s="33" t="s">
        <v>154</v>
      </c>
      <c r="U11" s="33" t="s">
        <v>152</v>
      </c>
      <c r="V11" s="90">
        <v>310</v>
      </c>
      <c r="W11" s="278">
        <v>310</v>
      </c>
      <c r="X11" s="278"/>
      <c r="Y11" s="278">
        <v>91</v>
      </c>
      <c r="Z11" s="278"/>
      <c r="AA11" s="91">
        <v>300</v>
      </c>
      <c r="AB11" s="278">
        <f>30*5</f>
        <v>150</v>
      </c>
      <c r="AC11" s="278"/>
      <c r="AD11" s="316" t="s">
        <v>45</v>
      </c>
      <c r="AE11" s="36">
        <v>0</v>
      </c>
      <c r="AF11" s="37">
        <v>0</v>
      </c>
      <c r="AG11" s="37">
        <v>150000000</v>
      </c>
      <c r="AH11" s="37">
        <v>0</v>
      </c>
      <c r="AI11" s="37">
        <v>380000000</v>
      </c>
      <c r="AJ11" s="37">
        <v>0</v>
      </c>
      <c r="AK11" s="37">
        <v>400000000</v>
      </c>
      <c r="AL11" s="37">
        <v>0</v>
      </c>
      <c r="AM11" s="37">
        <v>354000000</v>
      </c>
      <c r="AN11" s="37">
        <v>0</v>
      </c>
      <c r="AO11" s="37">
        <v>300000000</v>
      </c>
      <c r="AP11" s="37">
        <v>0</v>
      </c>
    </row>
    <row r="12" spans="1:43" ht="96" x14ac:dyDescent="0.25">
      <c r="A12" s="28" t="s">
        <v>23</v>
      </c>
      <c r="B12" s="28" t="s">
        <v>32</v>
      </c>
      <c r="C12" s="28" t="s">
        <v>33</v>
      </c>
      <c r="D12" s="28">
        <v>214230000</v>
      </c>
      <c r="E12" s="29" t="s">
        <v>47</v>
      </c>
      <c r="F12" s="28" t="s">
        <v>48</v>
      </c>
      <c r="G12" s="28" t="s">
        <v>49</v>
      </c>
      <c r="H12" s="85">
        <v>630000000</v>
      </c>
      <c r="I12" s="87">
        <v>0</v>
      </c>
      <c r="J12" s="87"/>
      <c r="K12" s="87"/>
      <c r="L12" s="87"/>
      <c r="M12" s="87"/>
      <c r="N12" s="86">
        <f t="shared" si="0"/>
        <v>630000000</v>
      </c>
      <c r="O12" s="86">
        <f t="shared" si="0"/>
        <v>0</v>
      </c>
      <c r="P12" s="86">
        <f t="shared" si="0"/>
        <v>0</v>
      </c>
      <c r="Q12" s="86">
        <v>0</v>
      </c>
      <c r="R12" s="86"/>
      <c r="S12" s="86">
        <f t="shared" si="1"/>
        <v>0</v>
      </c>
      <c r="T12" s="33" t="s">
        <v>155</v>
      </c>
      <c r="U12" s="33" t="s">
        <v>152</v>
      </c>
      <c r="V12" s="90">
        <v>1800</v>
      </c>
      <c r="W12" s="278">
        <v>1800</v>
      </c>
      <c r="X12" s="278"/>
      <c r="Y12" s="278">
        <v>349</v>
      </c>
      <c r="Z12" s="278"/>
      <c r="AA12" s="91">
        <v>330</v>
      </c>
      <c r="AB12" s="278">
        <f>30*5</f>
        <v>150</v>
      </c>
      <c r="AC12" s="278"/>
      <c r="AD12" s="28" t="s">
        <v>51</v>
      </c>
      <c r="AE12" s="36">
        <v>0</v>
      </c>
      <c r="AF12" s="37">
        <v>100000000</v>
      </c>
      <c r="AG12" s="37">
        <v>0</v>
      </c>
      <c r="AH12" s="37">
        <v>100000000</v>
      </c>
      <c r="AI12" s="37">
        <v>0</v>
      </c>
      <c r="AJ12" s="37">
        <v>130000000</v>
      </c>
      <c r="AK12" s="37">
        <v>0</v>
      </c>
      <c r="AL12" s="37">
        <v>100000000</v>
      </c>
      <c r="AM12" s="37">
        <v>0</v>
      </c>
      <c r="AN12" s="37">
        <v>100000000</v>
      </c>
      <c r="AO12" s="37">
        <v>0</v>
      </c>
      <c r="AP12" s="37">
        <v>100000000</v>
      </c>
    </row>
    <row r="13" spans="1:43" ht="60" x14ac:dyDescent="0.25">
      <c r="A13" s="28" t="s">
        <v>52</v>
      </c>
      <c r="B13" s="28" t="s">
        <v>53</v>
      </c>
      <c r="C13" s="28" t="s">
        <v>54</v>
      </c>
      <c r="D13" s="28">
        <v>222350000</v>
      </c>
      <c r="E13" s="29" t="s">
        <v>56</v>
      </c>
      <c r="F13" s="28" t="s">
        <v>57</v>
      </c>
      <c r="G13" s="28" t="s">
        <v>58</v>
      </c>
      <c r="H13" s="85">
        <v>5579837175</v>
      </c>
      <c r="I13" s="87">
        <v>20380675201</v>
      </c>
      <c r="J13" s="87"/>
      <c r="K13" s="87"/>
      <c r="L13" s="315">
        <v>420582915</v>
      </c>
      <c r="M13" s="87"/>
      <c r="N13" s="86">
        <f t="shared" si="0"/>
        <v>5579837175</v>
      </c>
      <c r="O13" s="86">
        <f t="shared" si="0"/>
        <v>20801258116</v>
      </c>
      <c r="P13" s="86">
        <f t="shared" si="0"/>
        <v>0</v>
      </c>
      <c r="Q13" s="87">
        <v>5428272302</v>
      </c>
      <c r="R13" s="86"/>
      <c r="S13" s="86">
        <f t="shared" si="1"/>
        <v>5428272302</v>
      </c>
      <c r="T13" s="33">
        <v>0</v>
      </c>
      <c r="U13" s="33">
        <v>0</v>
      </c>
      <c r="V13" s="90">
        <v>0</v>
      </c>
      <c r="W13" s="278"/>
      <c r="X13" s="278"/>
      <c r="Y13" s="278"/>
      <c r="Z13" s="278"/>
      <c r="AA13" s="91">
        <v>0</v>
      </c>
      <c r="AB13" s="278"/>
      <c r="AC13" s="278"/>
      <c r="AD13" s="36"/>
      <c r="AE13" s="36">
        <v>250000000</v>
      </c>
      <c r="AF13" s="37">
        <v>250000000</v>
      </c>
      <c r="AG13" s="37">
        <v>250000000</v>
      </c>
      <c r="AH13" s="37">
        <v>1250000000</v>
      </c>
      <c r="AI13" s="37">
        <v>250000000</v>
      </c>
      <c r="AJ13" s="37">
        <v>250000000</v>
      </c>
      <c r="AK13" s="37">
        <v>1250000000</v>
      </c>
      <c r="AL13" s="37">
        <v>250000000</v>
      </c>
      <c r="AM13" s="37">
        <v>279837000</v>
      </c>
      <c r="AN13" s="37">
        <v>300000000</v>
      </c>
      <c r="AO13" s="37">
        <v>1000000000</v>
      </c>
      <c r="AP13" s="37">
        <v>0</v>
      </c>
    </row>
    <row r="14" spans="1:43" ht="409.5" x14ac:dyDescent="0.25">
      <c r="A14" s="28">
        <v>0</v>
      </c>
      <c r="B14" s="28">
        <v>0</v>
      </c>
      <c r="C14" s="28">
        <v>0</v>
      </c>
      <c r="D14" s="28">
        <v>0</v>
      </c>
      <c r="E14" s="29">
        <v>0</v>
      </c>
      <c r="F14" s="28">
        <v>0</v>
      </c>
      <c r="G14" s="28">
        <v>0</v>
      </c>
      <c r="H14" s="85">
        <v>0</v>
      </c>
      <c r="I14" s="87"/>
      <c r="J14" s="87"/>
      <c r="K14" s="87"/>
      <c r="L14" s="87"/>
      <c r="M14" s="87"/>
      <c r="N14" s="86">
        <f t="shared" si="0"/>
        <v>0</v>
      </c>
      <c r="O14" s="86">
        <f t="shared" si="0"/>
        <v>0</v>
      </c>
      <c r="P14" s="86">
        <f t="shared" si="0"/>
        <v>0</v>
      </c>
      <c r="Q14" s="86"/>
      <c r="R14" s="86"/>
      <c r="S14" s="86">
        <f t="shared" si="1"/>
        <v>0</v>
      </c>
      <c r="T14" s="33" t="s">
        <v>61</v>
      </c>
      <c r="U14" s="33" t="s">
        <v>152</v>
      </c>
      <c r="V14" s="90">
        <v>340</v>
      </c>
      <c r="W14" s="278">
        <v>340</v>
      </c>
      <c r="X14" s="278"/>
      <c r="Y14" s="278">
        <v>0</v>
      </c>
      <c r="Z14" s="278"/>
      <c r="AA14" s="91">
        <v>300</v>
      </c>
      <c r="AB14" s="278"/>
      <c r="AC14" s="278"/>
      <c r="AD14" s="316" t="s">
        <v>156</v>
      </c>
      <c r="AE14" s="36">
        <v>0</v>
      </c>
      <c r="AF14" s="37">
        <v>0</v>
      </c>
      <c r="AG14" s="37">
        <v>0</v>
      </c>
      <c r="AH14" s="37">
        <v>0</v>
      </c>
      <c r="AI14" s="37">
        <v>0</v>
      </c>
      <c r="AJ14" s="37">
        <v>0</v>
      </c>
      <c r="AK14" s="37">
        <v>0</v>
      </c>
      <c r="AL14" s="37">
        <v>0</v>
      </c>
      <c r="AM14" s="37">
        <v>0</v>
      </c>
      <c r="AN14" s="37">
        <v>0</v>
      </c>
      <c r="AO14" s="37">
        <v>0</v>
      </c>
      <c r="AP14" s="37">
        <v>0</v>
      </c>
    </row>
    <row r="15" spans="1:43" ht="240" x14ac:dyDescent="0.25">
      <c r="A15" s="28">
        <v>0</v>
      </c>
      <c r="B15" s="28">
        <v>0</v>
      </c>
      <c r="C15" s="28">
        <v>0</v>
      </c>
      <c r="D15" s="28">
        <v>0</v>
      </c>
      <c r="E15" s="29">
        <v>0</v>
      </c>
      <c r="F15" s="28">
        <v>0</v>
      </c>
      <c r="G15" s="28">
        <v>0</v>
      </c>
      <c r="H15" s="85">
        <v>0</v>
      </c>
      <c r="I15" s="87"/>
      <c r="J15" s="87"/>
      <c r="K15" s="87"/>
      <c r="L15" s="87"/>
      <c r="M15" s="87"/>
      <c r="N15" s="86">
        <f t="shared" si="0"/>
        <v>0</v>
      </c>
      <c r="O15" s="86">
        <f t="shared" si="0"/>
        <v>0</v>
      </c>
      <c r="P15" s="86">
        <f t="shared" si="0"/>
        <v>0</v>
      </c>
      <c r="Q15" s="86"/>
      <c r="R15" s="86"/>
      <c r="S15" s="86">
        <f t="shared" si="1"/>
        <v>0</v>
      </c>
      <c r="T15" s="33" t="s">
        <v>157</v>
      </c>
      <c r="U15" s="33" t="s">
        <v>152</v>
      </c>
      <c r="V15" s="90">
        <v>20</v>
      </c>
      <c r="W15" s="278">
        <v>20</v>
      </c>
      <c r="X15" s="278"/>
      <c r="Y15" s="278">
        <v>0</v>
      </c>
      <c r="Z15" s="278"/>
      <c r="AA15" s="91">
        <v>300</v>
      </c>
      <c r="AB15" s="278"/>
      <c r="AC15" s="278"/>
      <c r="AD15" s="28" t="s">
        <v>60</v>
      </c>
      <c r="AE15" s="36">
        <v>0</v>
      </c>
      <c r="AF15" s="37">
        <v>0</v>
      </c>
      <c r="AG15" s="37">
        <v>0</v>
      </c>
      <c r="AH15" s="37">
        <v>0</v>
      </c>
      <c r="AI15" s="37">
        <v>0</v>
      </c>
      <c r="AJ15" s="37">
        <v>0</v>
      </c>
      <c r="AK15" s="37">
        <v>0</v>
      </c>
      <c r="AL15" s="37">
        <v>0</v>
      </c>
      <c r="AM15" s="37">
        <v>0</v>
      </c>
      <c r="AN15" s="37">
        <v>0</v>
      </c>
      <c r="AO15" s="37">
        <v>0</v>
      </c>
      <c r="AP15" s="37">
        <v>0</v>
      </c>
    </row>
    <row r="16" spans="1:43" ht="90" x14ac:dyDescent="0.25">
      <c r="A16" s="28">
        <v>0</v>
      </c>
      <c r="B16" s="28">
        <v>0</v>
      </c>
      <c r="C16" s="28">
        <v>0</v>
      </c>
      <c r="D16" s="28">
        <v>0</v>
      </c>
      <c r="E16" s="29">
        <v>0</v>
      </c>
      <c r="F16" s="28">
        <v>0</v>
      </c>
      <c r="G16" s="28">
        <v>0</v>
      </c>
      <c r="H16" s="85">
        <v>0</v>
      </c>
      <c r="I16" s="87"/>
      <c r="J16" s="87"/>
      <c r="K16" s="87"/>
      <c r="L16" s="87"/>
      <c r="M16" s="87"/>
      <c r="N16" s="86">
        <f t="shared" si="0"/>
        <v>0</v>
      </c>
      <c r="O16" s="86">
        <f t="shared" si="0"/>
        <v>0</v>
      </c>
      <c r="P16" s="86">
        <f t="shared" si="0"/>
        <v>0</v>
      </c>
      <c r="Q16" s="86"/>
      <c r="R16" s="86"/>
      <c r="S16" s="86">
        <f t="shared" si="1"/>
        <v>0</v>
      </c>
      <c r="T16" s="33" t="s">
        <v>158</v>
      </c>
      <c r="U16" s="33" t="s">
        <v>152</v>
      </c>
      <c r="V16" s="90">
        <v>10</v>
      </c>
      <c r="W16" s="278">
        <v>10</v>
      </c>
      <c r="X16" s="278"/>
      <c r="Y16" s="317">
        <v>4</v>
      </c>
      <c r="Z16" s="278"/>
      <c r="AA16" s="91">
        <v>330</v>
      </c>
      <c r="AB16" s="317">
        <v>46</v>
      </c>
      <c r="AC16" s="278"/>
      <c r="AD16" s="35" t="s">
        <v>159</v>
      </c>
      <c r="AE16" s="36">
        <v>0</v>
      </c>
      <c r="AF16" s="37">
        <v>0</v>
      </c>
      <c r="AG16" s="37">
        <v>0</v>
      </c>
      <c r="AH16" s="37">
        <v>0</v>
      </c>
      <c r="AI16" s="37">
        <v>0</v>
      </c>
      <c r="AJ16" s="37">
        <v>0</v>
      </c>
      <c r="AK16" s="37">
        <v>0</v>
      </c>
      <c r="AL16" s="37">
        <v>0</v>
      </c>
      <c r="AM16" s="37">
        <v>0</v>
      </c>
      <c r="AN16" s="37">
        <v>0</v>
      </c>
      <c r="AO16" s="37">
        <v>0</v>
      </c>
      <c r="AP16" s="37">
        <v>0</v>
      </c>
      <c r="AQ16" s="41" t="s">
        <v>160</v>
      </c>
    </row>
    <row r="17" spans="1:44" ht="132" x14ac:dyDescent="0.25">
      <c r="A17" s="28" t="s">
        <v>52</v>
      </c>
      <c r="B17" s="28" t="s">
        <v>53</v>
      </c>
      <c r="C17" s="28" t="s">
        <v>54</v>
      </c>
      <c r="D17" s="28">
        <v>222360000</v>
      </c>
      <c r="E17" s="29" t="s">
        <v>64</v>
      </c>
      <c r="F17" s="28" t="s">
        <v>65</v>
      </c>
      <c r="G17" s="28" t="s">
        <v>66</v>
      </c>
      <c r="H17" s="85">
        <v>3350000000</v>
      </c>
      <c r="I17" s="87">
        <v>4100000000</v>
      </c>
      <c r="J17" s="87"/>
      <c r="K17" s="87"/>
      <c r="L17" s="87"/>
      <c r="M17" s="87"/>
      <c r="N17" s="86">
        <f t="shared" si="0"/>
        <v>3350000000</v>
      </c>
      <c r="O17" s="86">
        <f t="shared" si="0"/>
        <v>4100000000</v>
      </c>
      <c r="P17" s="86">
        <f t="shared" si="0"/>
        <v>0</v>
      </c>
      <c r="Q17" s="86">
        <v>0</v>
      </c>
      <c r="R17" s="86"/>
      <c r="S17" s="86">
        <f t="shared" si="1"/>
        <v>0</v>
      </c>
      <c r="T17" s="33" t="s">
        <v>161</v>
      </c>
      <c r="U17" s="33" t="s">
        <v>152</v>
      </c>
      <c r="V17" s="90">
        <v>1</v>
      </c>
      <c r="W17" s="278">
        <v>1</v>
      </c>
      <c r="X17" s="278"/>
      <c r="Y17" s="278">
        <v>0</v>
      </c>
      <c r="Z17" s="278"/>
      <c r="AA17" s="91">
        <v>300</v>
      </c>
      <c r="AB17" s="278"/>
      <c r="AC17" s="278"/>
      <c r="AD17" s="28" t="s">
        <v>68</v>
      </c>
      <c r="AE17" s="36">
        <v>0</v>
      </c>
      <c r="AF17" s="37">
        <v>0</v>
      </c>
      <c r="AG17" s="37">
        <v>0</v>
      </c>
      <c r="AH17" s="37">
        <v>1000000000</v>
      </c>
      <c r="AI17" s="37">
        <v>0</v>
      </c>
      <c r="AJ17" s="37">
        <v>0</v>
      </c>
      <c r="AK17" s="37">
        <v>1350000000</v>
      </c>
      <c r="AL17" s="37">
        <v>0</v>
      </c>
      <c r="AM17" s="37">
        <v>0</v>
      </c>
      <c r="AN17" s="37">
        <v>0</v>
      </c>
      <c r="AO17" s="37">
        <v>0</v>
      </c>
      <c r="AP17" s="37">
        <v>1000000000</v>
      </c>
    </row>
    <row r="18" spans="1:44" ht="120" x14ac:dyDescent="0.25">
      <c r="A18" s="28" t="s">
        <v>52</v>
      </c>
      <c r="B18" s="28" t="s">
        <v>53</v>
      </c>
      <c r="C18" s="28" t="s">
        <v>69</v>
      </c>
      <c r="D18" s="28">
        <v>222730000</v>
      </c>
      <c r="E18" s="29" t="s">
        <v>71</v>
      </c>
      <c r="F18" s="28" t="s">
        <v>72</v>
      </c>
      <c r="G18" s="28" t="s">
        <v>73</v>
      </c>
      <c r="H18" s="85">
        <v>193779060</v>
      </c>
      <c r="I18" s="87">
        <v>415138340</v>
      </c>
      <c r="J18" s="87"/>
      <c r="K18" s="87"/>
      <c r="L18" s="87"/>
      <c r="M18" s="87"/>
      <c r="N18" s="86">
        <f t="shared" si="0"/>
        <v>193779060</v>
      </c>
      <c r="O18" s="86">
        <f t="shared" si="0"/>
        <v>415138340</v>
      </c>
      <c r="P18" s="86">
        <f t="shared" si="0"/>
        <v>0</v>
      </c>
      <c r="Q18" s="86"/>
      <c r="R18" s="86"/>
      <c r="S18" s="86">
        <f t="shared" si="1"/>
        <v>0</v>
      </c>
      <c r="T18" s="33">
        <v>0</v>
      </c>
      <c r="U18" s="33">
        <v>0</v>
      </c>
      <c r="V18" s="90">
        <v>0</v>
      </c>
      <c r="W18" s="278"/>
      <c r="X18" s="278"/>
      <c r="Y18" s="278"/>
      <c r="Z18" s="278"/>
      <c r="AA18" s="91">
        <v>0</v>
      </c>
      <c r="AB18" s="278"/>
      <c r="AC18" s="278"/>
      <c r="AD18" s="36"/>
      <c r="AE18" s="36">
        <v>0</v>
      </c>
      <c r="AF18" s="37">
        <v>0</v>
      </c>
      <c r="AG18" s="37">
        <v>0</v>
      </c>
      <c r="AH18" s="37">
        <v>0</v>
      </c>
      <c r="AI18" s="37">
        <v>50000000</v>
      </c>
      <c r="AJ18" s="37">
        <v>0</v>
      </c>
      <c r="AK18" s="37">
        <v>93779000</v>
      </c>
      <c r="AL18" s="37">
        <v>0</v>
      </c>
      <c r="AM18" s="37">
        <v>50000000</v>
      </c>
      <c r="AN18" s="37">
        <v>0</v>
      </c>
      <c r="AO18" s="37">
        <v>0</v>
      </c>
      <c r="AP18" s="37">
        <v>0</v>
      </c>
    </row>
    <row r="19" spans="1:44" ht="102" x14ac:dyDescent="0.25">
      <c r="A19" s="28">
        <v>0</v>
      </c>
      <c r="B19" s="28">
        <v>0</v>
      </c>
      <c r="C19" s="28">
        <v>0</v>
      </c>
      <c r="D19" s="28">
        <v>0</v>
      </c>
      <c r="E19" s="29">
        <v>0</v>
      </c>
      <c r="F19" s="28">
        <v>0</v>
      </c>
      <c r="G19" s="28">
        <v>0</v>
      </c>
      <c r="H19" s="85">
        <v>0</v>
      </c>
      <c r="I19" s="87"/>
      <c r="J19" s="87"/>
      <c r="K19" s="87"/>
      <c r="L19" s="87"/>
      <c r="M19" s="87"/>
      <c r="N19" s="86">
        <f t="shared" si="0"/>
        <v>0</v>
      </c>
      <c r="O19" s="86">
        <f t="shared" si="0"/>
        <v>0</v>
      </c>
      <c r="P19" s="86">
        <f t="shared" si="0"/>
        <v>0</v>
      </c>
      <c r="Q19" s="86"/>
      <c r="R19" s="86"/>
      <c r="S19" s="86">
        <f t="shared" si="1"/>
        <v>0</v>
      </c>
      <c r="T19" s="33" t="s">
        <v>162</v>
      </c>
      <c r="U19" s="33" t="s">
        <v>152</v>
      </c>
      <c r="V19" s="90">
        <v>10</v>
      </c>
      <c r="W19" s="278">
        <v>10</v>
      </c>
      <c r="X19" s="278"/>
      <c r="Y19" s="278">
        <v>0</v>
      </c>
      <c r="Z19" s="278"/>
      <c r="AA19" s="91">
        <v>300</v>
      </c>
      <c r="AB19" s="278"/>
      <c r="AC19" s="278"/>
      <c r="AD19" s="200" t="s">
        <v>75</v>
      </c>
      <c r="AE19" s="36">
        <v>0</v>
      </c>
      <c r="AF19" s="37">
        <v>0</v>
      </c>
      <c r="AG19" s="37">
        <v>0</v>
      </c>
      <c r="AH19" s="37">
        <v>0</v>
      </c>
      <c r="AI19" s="37">
        <v>0</v>
      </c>
      <c r="AJ19" s="37">
        <v>0</v>
      </c>
      <c r="AK19" s="37">
        <v>0</v>
      </c>
      <c r="AL19" s="37">
        <v>0</v>
      </c>
      <c r="AM19" s="37">
        <v>0</v>
      </c>
      <c r="AN19" s="37">
        <v>0</v>
      </c>
      <c r="AO19" s="37">
        <v>0</v>
      </c>
      <c r="AP19" s="37">
        <v>0</v>
      </c>
    </row>
    <row r="20" spans="1:44" ht="114.75" x14ac:dyDescent="0.25">
      <c r="A20" s="28">
        <v>0</v>
      </c>
      <c r="B20" s="28">
        <v>0</v>
      </c>
      <c r="C20" s="28">
        <v>0</v>
      </c>
      <c r="D20" s="28">
        <v>0</v>
      </c>
      <c r="E20" s="29">
        <v>0</v>
      </c>
      <c r="F20" s="28">
        <v>0</v>
      </c>
      <c r="G20" s="28">
        <v>0</v>
      </c>
      <c r="H20" s="85">
        <v>0</v>
      </c>
      <c r="I20" s="87"/>
      <c r="J20" s="87"/>
      <c r="K20" s="87"/>
      <c r="L20" s="87"/>
      <c r="M20" s="87"/>
      <c r="N20" s="86">
        <f t="shared" si="0"/>
        <v>0</v>
      </c>
      <c r="O20" s="86">
        <f t="shared" si="0"/>
        <v>0</v>
      </c>
      <c r="P20" s="86">
        <f t="shared" si="0"/>
        <v>0</v>
      </c>
      <c r="Q20" s="86"/>
      <c r="R20" s="86"/>
      <c r="S20" s="86">
        <f t="shared" si="1"/>
        <v>0</v>
      </c>
      <c r="T20" s="33" t="s">
        <v>163</v>
      </c>
      <c r="U20" s="33" t="s">
        <v>152</v>
      </c>
      <c r="V20" s="90">
        <v>5</v>
      </c>
      <c r="W20" s="278">
        <v>5</v>
      </c>
      <c r="X20" s="278"/>
      <c r="Y20" s="278">
        <v>0</v>
      </c>
      <c r="Z20" s="278"/>
      <c r="AA20" s="91">
        <v>300</v>
      </c>
      <c r="AB20" s="278"/>
      <c r="AC20" s="278"/>
      <c r="AD20" s="200" t="s">
        <v>164</v>
      </c>
      <c r="AE20" s="36">
        <v>0</v>
      </c>
      <c r="AF20" s="37">
        <v>0</v>
      </c>
      <c r="AG20" s="37">
        <v>0</v>
      </c>
      <c r="AH20" s="37">
        <v>0</v>
      </c>
      <c r="AI20" s="37">
        <v>0</v>
      </c>
      <c r="AJ20" s="37">
        <v>0</v>
      </c>
      <c r="AK20" s="37">
        <v>0</v>
      </c>
      <c r="AL20" s="37">
        <v>0</v>
      </c>
      <c r="AM20" s="37">
        <v>0</v>
      </c>
      <c r="AN20" s="37">
        <v>0</v>
      </c>
      <c r="AO20" s="37">
        <v>0</v>
      </c>
      <c r="AP20" s="37">
        <v>0</v>
      </c>
    </row>
    <row r="21" spans="1:44" ht="96" x14ac:dyDescent="0.25">
      <c r="A21" s="28" t="s">
        <v>78</v>
      </c>
      <c r="B21" s="28" t="s">
        <v>79</v>
      </c>
      <c r="C21" s="28" t="s">
        <v>80</v>
      </c>
      <c r="D21" s="28">
        <v>234220005</v>
      </c>
      <c r="E21" s="29" t="s">
        <v>82</v>
      </c>
      <c r="F21" s="28" t="s">
        <v>83</v>
      </c>
      <c r="G21" s="28" t="s">
        <v>84</v>
      </c>
      <c r="H21" s="85">
        <v>200000000</v>
      </c>
      <c r="I21" s="87">
        <v>200000000</v>
      </c>
      <c r="J21" s="87"/>
      <c r="K21" s="87"/>
      <c r="L21" s="87"/>
      <c r="M21" s="87"/>
      <c r="N21" s="86">
        <f t="shared" si="0"/>
        <v>200000000</v>
      </c>
      <c r="O21" s="86">
        <f t="shared" si="0"/>
        <v>200000000</v>
      </c>
      <c r="P21" s="86">
        <f t="shared" si="0"/>
        <v>0</v>
      </c>
      <c r="Q21" s="86">
        <v>0</v>
      </c>
      <c r="R21" s="86"/>
      <c r="S21" s="86">
        <f t="shared" si="1"/>
        <v>0</v>
      </c>
      <c r="T21" s="33" t="s">
        <v>165</v>
      </c>
      <c r="U21" s="33" t="s">
        <v>152</v>
      </c>
      <c r="V21" s="90">
        <v>40</v>
      </c>
      <c r="W21" s="278">
        <v>40</v>
      </c>
      <c r="X21" s="278"/>
      <c r="Y21" s="278">
        <v>0</v>
      </c>
      <c r="Z21" s="278"/>
      <c r="AA21" s="91">
        <v>300</v>
      </c>
      <c r="AB21" s="278"/>
      <c r="AC21" s="278"/>
      <c r="AD21" s="35" t="s">
        <v>166</v>
      </c>
      <c r="AE21" s="36">
        <v>0</v>
      </c>
      <c r="AF21" s="37">
        <v>0</v>
      </c>
      <c r="AG21" s="37">
        <v>50000000</v>
      </c>
      <c r="AH21" s="37">
        <v>0</v>
      </c>
      <c r="AI21" s="37">
        <v>0</v>
      </c>
      <c r="AJ21" s="37">
        <v>100000000</v>
      </c>
      <c r="AK21" s="37">
        <v>0</v>
      </c>
      <c r="AL21" s="37">
        <v>0</v>
      </c>
      <c r="AM21" s="37">
        <v>0</v>
      </c>
      <c r="AN21" s="37">
        <v>0</v>
      </c>
      <c r="AO21" s="37">
        <v>50000000</v>
      </c>
      <c r="AP21" s="37">
        <v>0</v>
      </c>
    </row>
    <row r="22" spans="1:44" ht="132" x14ac:dyDescent="0.25">
      <c r="A22" s="28" t="s">
        <v>87</v>
      </c>
      <c r="B22" s="28" t="s">
        <v>88</v>
      </c>
      <c r="C22" s="28" t="s">
        <v>89</v>
      </c>
      <c r="D22" s="28">
        <v>252210000</v>
      </c>
      <c r="E22" s="29" t="s">
        <v>91</v>
      </c>
      <c r="F22" s="28" t="s">
        <v>92</v>
      </c>
      <c r="G22" s="28" t="s">
        <v>93</v>
      </c>
      <c r="H22" s="85">
        <v>1500000000</v>
      </c>
      <c r="I22" s="87">
        <v>1744968628</v>
      </c>
      <c r="J22" s="87"/>
      <c r="K22" s="87"/>
      <c r="L22" s="87"/>
      <c r="M22" s="87"/>
      <c r="N22" s="86">
        <f t="shared" si="0"/>
        <v>1500000000</v>
      </c>
      <c r="O22" s="86">
        <f t="shared" si="0"/>
        <v>1744968628</v>
      </c>
      <c r="P22" s="86">
        <f t="shared" si="0"/>
        <v>0</v>
      </c>
      <c r="Q22" s="87">
        <v>624427129</v>
      </c>
      <c r="R22" s="86"/>
      <c r="S22" s="86">
        <f t="shared" si="1"/>
        <v>624427129</v>
      </c>
      <c r="T22" s="33" t="s">
        <v>167</v>
      </c>
      <c r="U22" s="33" t="s">
        <v>152</v>
      </c>
      <c r="V22" s="90">
        <v>1500</v>
      </c>
      <c r="W22" s="278">
        <v>1500</v>
      </c>
      <c r="X22" s="278"/>
      <c r="Y22" s="278">
        <v>738</v>
      </c>
      <c r="Z22" s="278"/>
      <c r="AA22" s="91">
        <v>300</v>
      </c>
      <c r="AB22" s="278">
        <f>6*30</f>
        <v>180</v>
      </c>
      <c r="AC22" s="278"/>
      <c r="AD22" s="35" t="s">
        <v>95</v>
      </c>
      <c r="AE22" s="36">
        <v>150000000</v>
      </c>
      <c r="AF22" s="37">
        <v>150000000</v>
      </c>
      <c r="AG22" s="37">
        <v>150000000</v>
      </c>
      <c r="AH22" s="37">
        <v>150000000</v>
      </c>
      <c r="AI22" s="37">
        <v>150000000</v>
      </c>
      <c r="AJ22" s="37">
        <v>150000000</v>
      </c>
      <c r="AK22" s="37">
        <v>150000000</v>
      </c>
      <c r="AL22" s="37">
        <v>150000000</v>
      </c>
      <c r="AM22" s="37">
        <v>150000000</v>
      </c>
      <c r="AN22" s="37">
        <v>150000000</v>
      </c>
      <c r="AO22" s="37">
        <v>0</v>
      </c>
      <c r="AP22" s="37">
        <v>0</v>
      </c>
    </row>
    <row r="23" spans="1:44" ht="48" x14ac:dyDescent="0.25">
      <c r="A23" s="28" t="s">
        <v>87</v>
      </c>
      <c r="B23" s="28" t="s">
        <v>88</v>
      </c>
      <c r="C23" s="28" t="s">
        <v>89</v>
      </c>
      <c r="D23" s="28">
        <v>252220000</v>
      </c>
      <c r="E23" s="29" t="s">
        <v>97</v>
      </c>
      <c r="F23" s="28" t="s">
        <v>98</v>
      </c>
      <c r="G23" s="28" t="s">
        <v>99</v>
      </c>
      <c r="H23" s="85">
        <v>402480000</v>
      </c>
      <c r="I23" s="87">
        <v>717460000</v>
      </c>
      <c r="J23" s="87"/>
      <c r="K23" s="87"/>
      <c r="L23" s="87"/>
      <c r="M23" s="87"/>
      <c r="N23" s="86">
        <f t="shared" si="0"/>
        <v>402480000</v>
      </c>
      <c r="O23" s="86">
        <f t="shared" si="0"/>
        <v>717460000</v>
      </c>
      <c r="P23" s="86">
        <f t="shared" si="0"/>
        <v>0</v>
      </c>
      <c r="Q23" s="86"/>
      <c r="R23" s="86"/>
      <c r="S23" s="86">
        <f t="shared" si="1"/>
        <v>0</v>
      </c>
      <c r="T23" s="33">
        <v>0</v>
      </c>
      <c r="U23" s="33">
        <v>0</v>
      </c>
      <c r="V23" s="90">
        <v>0</v>
      </c>
      <c r="W23" s="278"/>
      <c r="X23" s="278"/>
      <c r="Y23" s="278"/>
      <c r="Z23" s="278"/>
      <c r="AA23" s="91">
        <v>0</v>
      </c>
      <c r="AB23" s="278"/>
      <c r="AC23" s="278"/>
      <c r="AD23" s="36"/>
      <c r="AE23" s="36">
        <v>0</v>
      </c>
      <c r="AF23" s="37">
        <v>0</v>
      </c>
      <c r="AG23" s="37">
        <v>0</v>
      </c>
      <c r="AH23" s="37">
        <v>100000000</v>
      </c>
      <c r="AI23" s="37">
        <v>0</v>
      </c>
      <c r="AJ23" s="37">
        <v>202480000</v>
      </c>
      <c r="AK23" s="37">
        <v>0</v>
      </c>
      <c r="AL23" s="37">
        <v>100000000</v>
      </c>
      <c r="AM23" s="37">
        <v>0</v>
      </c>
      <c r="AN23" s="37">
        <v>0</v>
      </c>
      <c r="AO23" s="37">
        <v>0</v>
      </c>
      <c r="AP23" s="37">
        <v>0</v>
      </c>
    </row>
    <row r="24" spans="1:44" ht="132" x14ac:dyDescent="0.25">
      <c r="A24" s="28">
        <v>0</v>
      </c>
      <c r="B24" s="28">
        <v>0</v>
      </c>
      <c r="C24" s="28">
        <v>0</v>
      </c>
      <c r="D24" s="28">
        <v>0</v>
      </c>
      <c r="E24" s="29">
        <v>0</v>
      </c>
      <c r="F24" s="28">
        <v>0</v>
      </c>
      <c r="G24" s="28">
        <v>0</v>
      </c>
      <c r="H24" s="85">
        <v>0</v>
      </c>
      <c r="I24" s="87"/>
      <c r="J24" s="87"/>
      <c r="K24" s="87"/>
      <c r="L24" s="87"/>
      <c r="M24" s="87"/>
      <c r="N24" s="86">
        <f t="shared" si="0"/>
        <v>0</v>
      </c>
      <c r="O24" s="86">
        <f t="shared" si="0"/>
        <v>0</v>
      </c>
      <c r="P24" s="86">
        <f t="shared" si="0"/>
        <v>0</v>
      </c>
      <c r="Q24" s="86"/>
      <c r="R24" s="86"/>
      <c r="S24" s="86">
        <f t="shared" si="1"/>
        <v>0</v>
      </c>
      <c r="T24" s="33" t="s">
        <v>168</v>
      </c>
      <c r="U24" s="33" t="s">
        <v>152</v>
      </c>
      <c r="V24" s="90">
        <v>2000</v>
      </c>
      <c r="W24" s="278">
        <v>2000</v>
      </c>
      <c r="X24" s="278"/>
      <c r="Y24" s="278">
        <v>0</v>
      </c>
      <c r="Z24" s="278"/>
      <c r="AA24" s="91">
        <v>300</v>
      </c>
      <c r="AB24" s="278"/>
      <c r="AC24" s="278"/>
      <c r="AD24" s="316" t="s">
        <v>101</v>
      </c>
      <c r="AE24" s="36">
        <v>0</v>
      </c>
      <c r="AF24" s="37">
        <v>0</v>
      </c>
      <c r="AG24" s="37">
        <v>0</v>
      </c>
      <c r="AH24" s="37">
        <v>0</v>
      </c>
      <c r="AI24" s="37">
        <v>0</v>
      </c>
      <c r="AJ24" s="37">
        <v>0</v>
      </c>
      <c r="AK24" s="37">
        <v>0</v>
      </c>
      <c r="AL24" s="37">
        <v>0</v>
      </c>
      <c r="AM24" s="37">
        <v>0</v>
      </c>
      <c r="AN24" s="37">
        <v>0</v>
      </c>
      <c r="AO24" s="37">
        <v>0</v>
      </c>
      <c r="AP24" s="37">
        <v>0</v>
      </c>
    </row>
    <row r="25" spans="1:44" ht="60" x14ac:dyDescent="0.25">
      <c r="A25" s="28">
        <v>0</v>
      </c>
      <c r="B25" s="28">
        <v>0</v>
      </c>
      <c r="C25" s="28">
        <v>0</v>
      </c>
      <c r="D25" s="28">
        <v>0</v>
      </c>
      <c r="E25" s="29">
        <v>0</v>
      </c>
      <c r="F25" s="28">
        <v>0</v>
      </c>
      <c r="G25" s="28">
        <v>0</v>
      </c>
      <c r="H25" s="85">
        <v>0</v>
      </c>
      <c r="I25" s="87"/>
      <c r="J25" s="87"/>
      <c r="K25" s="87"/>
      <c r="L25" s="87"/>
      <c r="M25" s="87"/>
      <c r="N25" s="86">
        <f t="shared" si="0"/>
        <v>0</v>
      </c>
      <c r="O25" s="86">
        <f t="shared" si="0"/>
        <v>0</v>
      </c>
      <c r="P25" s="86">
        <f t="shared" si="0"/>
        <v>0</v>
      </c>
      <c r="Q25" s="86"/>
      <c r="R25" s="86"/>
      <c r="S25" s="86">
        <f t="shared" si="1"/>
        <v>0</v>
      </c>
      <c r="T25" s="33" t="s">
        <v>169</v>
      </c>
      <c r="U25" s="33" t="s">
        <v>152</v>
      </c>
      <c r="V25" s="90">
        <v>20</v>
      </c>
      <c r="W25" s="278">
        <v>20</v>
      </c>
      <c r="X25" s="278"/>
      <c r="Y25" s="278">
        <v>0</v>
      </c>
      <c r="Z25" s="278"/>
      <c r="AA25" s="91">
        <v>300</v>
      </c>
      <c r="AB25" s="278"/>
      <c r="AC25" s="278"/>
      <c r="AD25" s="316" t="s">
        <v>104</v>
      </c>
      <c r="AE25" s="36">
        <v>0</v>
      </c>
      <c r="AF25" s="37">
        <v>0</v>
      </c>
      <c r="AG25" s="37">
        <v>0</v>
      </c>
      <c r="AH25" s="37">
        <v>0</v>
      </c>
      <c r="AI25" s="37">
        <v>0</v>
      </c>
      <c r="AJ25" s="37">
        <v>0</v>
      </c>
      <c r="AK25" s="37">
        <v>0</v>
      </c>
      <c r="AL25" s="37">
        <v>0</v>
      </c>
      <c r="AM25" s="37">
        <v>0</v>
      </c>
      <c r="AN25" s="37">
        <v>0</v>
      </c>
      <c r="AO25" s="37">
        <v>0</v>
      </c>
      <c r="AP25" s="37">
        <v>0</v>
      </c>
    </row>
    <row r="26" spans="1:44" ht="288" x14ac:dyDescent="0.25">
      <c r="A26" s="42" t="s">
        <v>87</v>
      </c>
      <c r="B26" s="42" t="s">
        <v>88</v>
      </c>
      <c r="C26" s="42" t="s">
        <v>89</v>
      </c>
      <c r="D26" s="42">
        <v>252230000</v>
      </c>
      <c r="E26" s="43" t="s">
        <v>106</v>
      </c>
      <c r="F26" s="42" t="s">
        <v>107</v>
      </c>
      <c r="G26" s="42" t="s">
        <v>108</v>
      </c>
      <c r="H26" s="88">
        <v>423697275</v>
      </c>
      <c r="I26" s="87">
        <v>564929425</v>
      </c>
      <c r="J26" s="89"/>
      <c r="K26" s="89"/>
      <c r="L26" s="87">
        <v>581000000</v>
      </c>
      <c r="M26" s="89"/>
      <c r="N26" s="86">
        <f t="shared" si="0"/>
        <v>423697275</v>
      </c>
      <c r="O26" s="86">
        <f t="shared" si="0"/>
        <v>1145929425</v>
      </c>
      <c r="P26" s="86">
        <f t="shared" si="0"/>
        <v>0</v>
      </c>
      <c r="Q26" s="87">
        <v>138693680</v>
      </c>
      <c r="R26" s="86"/>
      <c r="S26" s="86">
        <f t="shared" si="1"/>
        <v>138693680</v>
      </c>
      <c r="T26" s="44" t="s">
        <v>170</v>
      </c>
      <c r="U26" s="44" t="s">
        <v>152</v>
      </c>
      <c r="V26" s="92">
        <v>132</v>
      </c>
      <c r="W26" s="318">
        <v>132</v>
      </c>
      <c r="X26" s="318"/>
      <c r="Y26" s="318">
        <v>103</v>
      </c>
      <c r="Z26" s="318"/>
      <c r="AA26" s="93">
        <v>300</v>
      </c>
      <c r="AB26" s="318">
        <f>6*30</f>
        <v>180</v>
      </c>
      <c r="AC26" s="318"/>
      <c r="AD26" s="316" t="s">
        <v>110</v>
      </c>
      <c r="AE26" s="46">
        <v>0</v>
      </c>
      <c r="AF26" s="47">
        <v>0</v>
      </c>
      <c r="AG26" s="47">
        <v>100000000</v>
      </c>
      <c r="AH26" s="47">
        <v>0</v>
      </c>
      <c r="AI26" s="47">
        <v>223697000</v>
      </c>
      <c r="AJ26" s="47">
        <v>0</v>
      </c>
      <c r="AK26" s="47">
        <v>100000000</v>
      </c>
      <c r="AL26" s="47">
        <v>0</v>
      </c>
      <c r="AM26" s="47">
        <v>0</v>
      </c>
      <c r="AN26" s="47">
        <v>0</v>
      </c>
      <c r="AO26" s="47">
        <v>0</v>
      </c>
      <c r="AP26" s="47">
        <v>0</v>
      </c>
    </row>
    <row r="27" spans="1:44" x14ac:dyDescent="0.25">
      <c r="A27" s="48"/>
      <c r="B27" s="48"/>
      <c r="C27" s="48"/>
      <c r="D27" s="48"/>
      <c r="E27" s="48"/>
      <c r="F27" s="48"/>
      <c r="G27" s="48"/>
      <c r="H27" s="48"/>
      <c r="I27" s="17"/>
      <c r="J27" s="17"/>
      <c r="K27" s="17"/>
      <c r="L27" s="17"/>
      <c r="M27" s="17"/>
      <c r="N27" s="49"/>
      <c r="O27" s="17"/>
      <c r="P27" s="17"/>
      <c r="Q27" s="17"/>
      <c r="R27" s="17"/>
      <c r="S27" s="17"/>
      <c r="T27" s="50"/>
      <c r="U27" s="50"/>
      <c r="V27" s="50"/>
      <c r="W27" s="17"/>
      <c r="X27" s="17"/>
      <c r="Y27" s="17"/>
      <c r="Z27" s="17"/>
      <c r="AA27" s="49"/>
      <c r="AB27" s="17"/>
      <c r="AC27" s="17"/>
      <c r="AD27" s="17"/>
      <c r="AE27" s="17"/>
      <c r="AF27" s="16"/>
      <c r="AG27" s="16"/>
      <c r="AH27" s="16"/>
      <c r="AI27" s="16"/>
      <c r="AJ27" s="16"/>
      <c r="AK27" s="16"/>
      <c r="AL27" s="16"/>
      <c r="AM27" s="16"/>
      <c r="AN27" s="16"/>
      <c r="AO27" s="16"/>
      <c r="AP27" s="16"/>
      <c r="AQ27" s="18"/>
      <c r="AR27" s="18"/>
    </row>
    <row r="28" spans="1:44" x14ac:dyDescent="0.25">
      <c r="A28" s="48"/>
      <c r="B28" s="48"/>
      <c r="C28" s="48"/>
      <c r="D28" s="48"/>
      <c r="E28" s="48"/>
      <c r="F28" s="48"/>
      <c r="G28" s="48"/>
      <c r="H28" s="48"/>
      <c r="I28" s="17"/>
      <c r="J28" s="17"/>
      <c r="K28" s="17"/>
      <c r="L28" s="17"/>
      <c r="M28" s="17"/>
      <c r="N28" s="49"/>
      <c r="O28" s="17"/>
      <c r="P28" s="17"/>
      <c r="Q28" s="17"/>
      <c r="R28" s="17"/>
      <c r="S28" s="17"/>
      <c r="T28" s="50"/>
      <c r="U28" s="50"/>
      <c r="V28" s="50"/>
      <c r="W28" s="17"/>
      <c r="X28" s="17"/>
      <c r="Y28" s="17"/>
      <c r="Z28" s="17"/>
      <c r="AA28" s="49"/>
      <c r="AB28" s="17"/>
      <c r="AC28" s="17"/>
      <c r="AD28" s="17"/>
      <c r="AE28" s="17"/>
      <c r="AF28" s="16"/>
      <c r="AG28" s="16"/>
      <c r="AH28" s="16"/>
      <c r="AI28" s="16"/>
      <c r="AJ28" s="16"/>
      <c r="AK28" s="16"/>
      <c r="AL28" s="16"/>
      <c r="AM28" s="16"/>
      <c r="AN28" s="16"/>
      <c r="AO28" s="16"/>
      <c r="AP28" s="16"/>
      <c r="AQ28" s="18"/>
      <c r="AR28" s="18"/>
    </row>
    <row r="29" spans="1:44" x14ac:dyDescent="0.25">
      <c r="A29" s="48"/>
      <c r="B29" s="48"/>
      <c r="C29" s="48"/>
      <c r="D29" s="48"/>
      <c r="E29" s="48"/>
      <c r="F29" s="48"/>
      <c r="G29" s="48"/>
      <c r="H29" s="48"/>
      <c r="I29" s="17"/>
      <c r="J29" s="17"/>
      <c r="K29" s="17"/>
      <c r="L29" s="17"/>
      <c r="M29" s="17"/>
      <c r="N29" s="49"/>
      <c r="O29" s="17"/>
      <c r="P29" s="17"/>
      <c r="Q29" s="17"/>
      <c r="R29" s="17"/>
      <c r="S29" s="17"/>
      <c r="T29" s="50"/>
      <c r="U29" s="50"/>
      <c r="V29" s="50"/>
      <c r="W29" s="17"/>
      <c r="X29" s="17"/>
      <c r="Y29" s="17"/>
      <c r="Z29" s="17"/>
      <c r="AA29" s="49"/>
      <c r="AB29" s="17"/>
      <c r="AC29" s="17"/>
      <c r="AD29" s="17"/>
      <c r="AE29" s="17"/>
      <c r="AF29" s="16"/>
      <c r="AG29" s="16"/>
      <c r="AH29" s="16"/>
      <c r="AI29" s="16"/>
      <c r="AJ29" s="16"/>
      <c r="AK29" s="16"/>
      <c r="AL29" s="16"/>
      <c r="AM29" s="16"/>
      <c r="AN29" s="16"/>
      <c r="AO29" s="16"/>
      <c r="AP29" s="16"/>
      <c r="AQ29" s="18"/>
      <c r="AR29" s="18"/>
    </row>
    <row r="30" spans="1:44" x14ac:dyDescent="0.25">
      <c r="A30" s="48"/>
      <c r="B30" s="48"/>
      <c r="C30" s="48"/>
      <c r="D30" s="48"/>
      <c r="E30" s="48"/>
      <c r="F30" s="48"/>
      <c r="G30" s="48"/>
      <c r="H30" s="48"/>
      <c r="I30" s="17"/>
      <c r="J30" s="17"/>
      <c r="K30" s="17"/>
      <c r="L30" s="17"/>
      <c r="M30" s="17"/>
      <c r="N30" s="49"/>
      <c r="O30" s="17"/>
      <c r="P30" s="17"/>
      <c r="Q30" s="17"/>
      <c r="R30" s="17"/>
      <c r="S30" s="17"/>
      <c r="T30" s="50"/>
      <c r="U30" s="50"/>
      <c r="V30" s="50"/>
      <c r="W30" s="17"/>
      <c r="X30" s="17"/>
      <c r="Y30" s="17"/>
      <c r="Z30" s="17"/>
      <c r="AA30" s="49"/>
      <c r="AB30" s="17"/>
      <c r="AC30" s="17"/>
      <c r="AD30" s="17"/>
      <c r="AE30" s="17"/>
      <c r="AF30" s="16"/>
      <c r="AG30" s="16"/>
      <c r="AH30" s="16"/>
      <c r="AI30" s="16"/>
      <c r="AJ30" s="16"/>
      <c r="AK30" s="16"/>
      <c r="AL30" s="16"/>
      <c r="AM30" s="16"/>
      <c r="AN30" s="16"/>
      <c r="AO30" s="16"/>
      <c r="AP30" s="16"/>
      <c r="AQ30" s="18"/>
      <c r="AR30" s="18"/>
    </row>
    <row r="31" spans="1:44" x14ac:dyDescent="0.25">
      <c r="A31" s="48"/>
      <c r="B31" s="48"/>
      <c r="C31" s="48"/>
      <c r="D31" s="48"/>
      <c r="E31" s="48"/>
      <c r="F31" s="48"/>
      <c r="G31" s="48"/>
      <c r="H31" s="48"/>
      <c r="I31" s="17"/>
      <c r="J31" s="17"/>
      <c r="K31" s="17"/>
      <c r="L31" s="17"/>
      <c r="M31" s="17"/>
      <c r="N31" s="49"/>
      <c r="O31" s="17"/>
      <c r="P31" s="17"/>
      <c r="Q31" s="17"/>
      <c r="R31" s="17"/>
      <c r="S31" s="17"/>
      <c r="T31" s="50"/>
      <c r="U31" s="50"/>
      <c r="V31" s="50"/>
      <c r="W31" s="17"/>
      <c r="X31" s="17"/>
      <c r="Y31" s="17"/>
      <c r="Z31" s="17"/>
      <c r="AA31" s="49"/>
      <c r="AB31" s="17"/>
      <c r="AC31" s="17"/>
      <c r="AD31" s="17"/>
      <c r="AE31" s="17"/>
      <c r="AF31" s="16"/>
      <c r="AG31" s="16"/>
      <c r="AH31" s="16"/>
      <c r="AI31" s="16"/>
      <c r="AJ31" s="16"/>
      <c r="AK31" s="16"/>
      <c r="AL31" s="16"/>
      <c r="AM31" s="16"/>
      <c r="AN31" s="16"/>
      <c r="AO31" s="16"/>
      <c r="AP31" s="16"/>
      <c r="AQ31" s="18"/>
      <c r="AR31" s="18"/>
    </row>
    <row r="32" spans="1:44" x14ac:dyDescent="0.25">
      <c r="A32" s="48"/>
      <c r="B32" s="48"/>
      <c r="C32" s="48"/>
      <c r="D32" s="48"/>
      <c r="E32" s="48"/>
      <c r="F32" s="48"/>
      <c r="G32" s="48"/>
      <c r="H32" s="48"/>
      <c r="I32" s="17"/>
      <c r="J32" s="17"/>
      <c r="K32" s="17"/>
      <c r="L32" s="17"/>
      <c r="M32" s="17"/>
      <c r="N32" s="49"/>
      <c r="O32" s="17"/>
      <c r="P32" s="17"/>
      <c r="Q32" s="17"/>
      <c r="R32" s="17"/>
      <c r="S32" s="17"/>
      <c r="T32" s="50"/>
      <c r="U32" s="50"/>
      <c r="V32" s="50"/>
      <c r="W32" s="17"/>
      <c r="X32" s="17"/>
      <c r="Y32" s="17"/>
      <c r="Z32" s="17"/>
      <c r="AA32" s="49"/>
      <c r="AB32" s="17"/>
      <c r="AC32" s="17"/>
      <c r="AD32" s="17"/>
      <c r="AE32" s="17"/>
      <c r="AF32" s="16"/>
      <c r="AG32" s="16"/>
      <c r="AH32" s="16"/>
      <c r="AI32" s="16"/>
      <c r="AJ32" s="16"/>
      <c r="AK32" s="16"/>
      <c r="AL32" s="16"/>
      <c r="AM32" s="16"/>
      <c r="AN32" s="16"/>
      <c r="AO32" s="16"/>
      <c r="AP32" s="16"/>
      <c r="AQ32" s="18"/>
      <c r="AR32" s="18"/>
    </row>
    <row r="33" spans="1:44" x14ac:dyDescent="0.25">
      <c r="A33" s="48"/>
      <c r="B33" s="48"/>
      <c r="C33" s="48"/>
      <c r="D33" s="48"/>
      <c r="E33" s="48"/>
      <c r="F33" s="48"/>
      <c r="G33" s="48"/>
      <c r="H33" s="48"/>
      <c r="I33" s="17"/>
      <c r="J33" s="17"/>
      <c r="K33" s="17"/>
      <c r="L33" s="17"/>
      <c r="M33" s="17"/>
      <c r="N33" s="49"/>
      <c r="O33" s="17"/>
      <c r="P33" s="17"/>
      <c r="Q33" s="17"/>
      <c r="R33" s="17"/>
      <c r="S33" s="17"/>
      <c r="T33" s="50"/>
      <c r="U33" s="50"/>
      <c r="V33" s="50"/>
      <c r="W33" s="17"/>
      <c r="X33" s="17"/>
      <c r="Y33" s="17"/>
      <c r="Z33" s="17"/>
      <c r="AA33" s="49"/>
      <c r="AB33" s="17"/>
      <c r="AC33" s="17"/>
      <c r="AD33" s="17"/>
      <c r="AE33" s="17"/>
      <c r="AF33" s="16"/>
      <c r="AG33" s="16"/>
      <c r="AH33" s="16"/>
      <c r="AI33" s="16"/>
      <c r="AJ33" s="16"/>
      <c r="AK33" s="16"/>
      <c r="AL33" s="16"/>
      <c r="AM33" s="16"/>
      <c r="AN33" s="16"/>
      <c r="AO33" s="16"/>
      <c r="AP33" s="16"/>
      <c r="AQ33" s="18"/>
      <c r="AR33" s="18"/>
    </row>
    <row r="34" spans="1:44" x14ac:dyDescent="0.25">
      <c r="A34" s="48"/>
      <c r="B34" s="48"/>
      <c r="C34" s="48"/>
      <c r="D34" s="48"/>
      <c r="E34" s="48"/>
      <c r="F34" s="48"/>
      <c r="G34" s="48"/>
      <c r="H34" s="48"/>
      <c r="I34" s="17"/>
      <c r="J34" s="17"/>
      <c r="K34" s="17"/>
      <c r="L34" s="17"/>
      <c r="M34" s="17"/>
      <c r="N34" s="49"/>
      <c r="O34" s="17"/>
      <c r="P34" s="17"/>
      <c r="Q34" s="17"/>
      <c r="R34" s="17"/>
      <c r="S34" s="17"/>
      <c r="T34" s="50"/>
      <c r="U34" s="50"/>
      <c r="V34" s="50"/>
      <c r="W34" s="17"/>
      <c r="X34" s="17"/>
      <c r="Y34" s="17"/>
      <c r="Z34" s="17"/>
      <c r="AA34" s="49"/>
      <c r="AB34" s="17"/>
      <c r="AC34" s="17"/>
      <c r="AD34" s="17"/>
      <c r="AE34" s="17"/>
      <c r="AF34" s="16"/>
      <c r="AG34" s="16"/>
      <c r="AH34" s="16"/>
      <c r="AI34" s="16"/>
      <c r="AJ34" s="16"/>
      <c r="AK34" s="16"/>
      <c r="AL34" s="16"/>
      <c r="AM34" s="16"/>
      <c r="AN34" s="16"/>
      <c r="AO34" s="16"/>
      <c r="AP34" s="16"/>
      <c r="AQ34" s="18"/>
      <c r="AR34" s="18"/>
    </row>
    <row r="35" spans="1:44" x14ac:dyDescent="0.25">
      <c r="A35" s="48"/>
      <c r="B35" s="48"/>
      <c r="C35" s="48"/>
      <c r="D35" s="48"/>
      <c r="E35" s="48"/>
      <c r="F35" s="48"/>
      <c r="G35" s="48"/>
      <c r="H35" s="48"/>
      <c r="I35" s="17"/>
      <c r="J35" s="17"/>
      <c r="K35" s="17"/>
      <c r="L35" s="17"/>
      <c r="M35" s="17"/>
      <c r="N35" s="49"/>
      <c r="O35" s="17"/>
      <c r="P35" s="17"/>
      <c r="Q35" s="17"/>
      <c r="R35" s="17"/>
      <c r="S35" s="17"/>
      <c r="T35" s="50"/>
      <c r="U35" s="50"/>
      <c r="V35" s="50"/>
      <c r="W35" s="17"/>
      <c r="X35" s="17"/>
      <c r="Y35" s="17"/>
      <c r="Z35" s="17"/>
      <c r="AA35" s="49"/>
      <c r="AB35" s="17"/>
      <c r="AC35" s="17"/>
      <c r="AD35" s="17"/>
      <c r="AE35" s="17"/>
      <c r="AF35" s="16"/>
      <c r="AG35" s="16"/>
      <c r="AH35" s="16"/>
      <c r="AI35" s="16"/>
      <c r="AJ35" s="16"/>
      <c r="AK35" s="16"/>
      <c r="AL35" s="16"/>
      <c r="AM35" s="16"/>
      <c r="AN35" s="16"/>
      <c r="AO35" s="16"/>
      <c r="AP35" s="16"/>
      <c r="AQ35" s="18"/>
      <c r="AR35" s="18"/>
    </row>
    <row r="36" spans="1:44" x14ac:dyDescent="0.25">
      <c r="A36" s="48"/>
      <c r="B36" s="48"/>
      <c r="C36" s="48"/>
      <c r="D36" s="48"/>
      <c r="E36" s="48"/>
      <c r="F36" s="48"/>
      <c r="G36" s="48"/>
      <c r="H36" s="48"/>
      <c r="I36" s="17"/>
      <c r="J36" s="17"/>
      <c r="K36" s="17"/>
      <c r="L36" s="17"/>
      <c r="M36" s="17"/>
      <c r="N36" s="49"/>
      <c r="O36" s="17"/>
      <c r="P36" s="17"/>
      <c r="Q36" s="17"/>
      <c r="R36" s="17"/>
      <c r="S36" s="17"/>
      <c r="T36" s="50"/>
      <c r="U36" s="50"/>
      <c r="V36" s="50"/>
      <c r="W36" s="17"/>
      <c r="X36" s="17"/>
      <c r="Y36" s="17"/>
      <c r="Z36" s="17"/>
      <c r="AA36" s="49"/>
      <c r="AB36" s="17"/>
      <c r="AC36" s="17"/>
      <c r="AD36" s="17"/>
      <c r="AE36" s="17"/>
      <c r="AF36" s="16"/>
      <c r="AG36" s="16"/>
      <c r="AH36" s="16"/>
      <c r="AI36" s="16"/>
      <c r="AJ36" s="16"/>
      <c r="AK36" s="16"/>
      <c r="AL36" s="16"/>
      <c r="AM36" s="16"/>
      <c r="AN36" s="16"/>
      <c r="AO36" s="16"/>
      <c r="AP36" s="16"/>
      <c r="AQ36" s="18"/>
      <c r="AR36" s="18"/>
    </row>
    <row r="37" spans="1:44" x14ac:dyDescent="0.25">
      <c r="A37" s="48"/>
      <c r="B37" s="48"/>
      <c r="C37" s="48"/>
      <c r="D37" s="48"/>
      <c r="E37" s="48"/>
      <c r="F37" s="48"/>
      <c r="G37" s="48"/>
      <c r="H37" s="48"/>
      <c r="I37" s="17"/>
      <c r="J37" s="17"/>
      <c r="K37" s="17"/>
      <c r="L37" s="17"/>
      <c r="M37" s="17"/>
      <c r="N37" s="49"/>
      <c r="O37" s="17"/>
      <c r="P37" s="17"/>
      <c r="Q37" s="17"/>
      <c r="R37" s="17"/>
      <c r="S37" s="17"/>
      <c r="T37" s="50"/>
      <c r="U37" s="50"/>
      <c r="V37" s="50"/>
      <c r="W37" s="17"/>
      <c r="X37" s="17"/>
      <c r="Y37" s="17"/>
      <c r="Z37" s="17"/>
      <c r="AA37" s="49"/>
      <c r="AB37" s="17"/>
      <c r="AC37" s="17"/>
      <c r="AD37" s="17"/>
      <c r="AE37" s="17"/>
      <c r="AF37" s="16"/>
      <c r="AG37" s="16"/>
      <c r="AH37" s="16"/>
      <c r="AI37" s="16"/>
      <c r="AJ37" s="16"/>
      <c r="AK37" s="16"/>
      <c r="AL37" s="16"/>
      <c r="AM37" s="16"/>
      <c r="AN37" s="16"/>
      <c r="AO37" s="16"/>
      <c r="AP37" s="16"/>
      <c r="AQ37" s="18"/>
      <c r="AR37" s="18"/>
    </row>
    <row r="38" spans="1:44" x14ac:dyDescent="0.25">
      <c r="A38" s="48"/>
      <c r="B38" s="48"/>
      <c r="C38" s="48"/>
      <c r="D38" s="48"/>
      <c r="E38" s="48"/>
      <c r="F38" s="48"/>
      <c r="G38" s="48"/>
      <c r="H38" s="48"/>
      <c r="I38" s="17"/>
      <c r="J38" s="17"/>
      <c r="K38" s="17"/>
      <c r="L38" s="17"/>
      <c r="M38" s="17"/>
      <c r="N38" s="49"/>
      <c r="O38" s="17"/>
      <c r="P38" s="17"/>
      <c r="Q38" s="17"/>
      <c r="R38" s="17"/>
      <c r="S38" s="17"/>
      <c r="T38" s="50"/>
      <c r="U38" s="50"/>
      <c r="V38" s="50"/>
      <c r="W38" s="17"/>
      <c r="X38" s="17"/>
      <c r="Y38" s="17"/>
      <c r="Z38" s="17"/>
      <c r="AA38" s="49"/>
      <c r="AB38" s="17"/>
      <c r="AC38" s="17"/>
      <c r="AD38" s="17"/>
      <c r="AE38" s="17"/>
      <c r="AF38" s="16"/>
      <c r="AG38" s="16"/>
      <c r="AH38" s="16"/>
      <c r="AI38" s="16"/>
      <c r="AJ38" s="16"/>
      <c r="AK38" s="16"/>
      <c r="AL38" s="16"/>
      <c r="AM38" s="16"/>
      <c r="AN38" s="16"/>
      <c r="AO38" s="16"/>
      <c r="AP38" s="16"/>
      <c r="AQ38" s="18"/>
      <c r="AR38" s="18"/>
    </row>
    <row r="39" spans="1:44" x14ac:dyDescent="0.25">
      <c r="A39" s="48"/>
      <c r="B39" s="48"/>
      <c r="C39" s="48"/>
      <c r="D39" s="48"/>
      <c r="E39" s="48"/>
      <c r="F39" s="48"/>
      <c r="G39" s="48"/>
      <c r="H39" s="48"/>
      <c r="I39" s="17"/>
      <c r="J39" s="17"/>
      <c r="K39" s="17"/>
      <c r="L39" s="17"/>
      <c r="M39" s="17"/>
      <c r="N39" s="49"/>
      <c r="O39" s="17"/>
      <c r="P39" s="17"/>
      <c r="Q39" s="17"/>
      <c r="R39" s="17"/>
      <c r="S39" s="17"/>
      <c r="T39" s="50"/>
      <c r="U39" s="50"/>
      <c r="V39" s="50"/>
      <c r="W39" s="17"/>
      <c r="X39" s="17"/>
      <c r="Y39" s="17"/>
      <c r="Z39" s="17"/>
      <c r="AA39" s="49"/>
      <c r="AB39" s="17"/>
      <c r="AC39" s="17"/>
      <c r="AD39" s="17"/>
      <c r="AE39" s="17"/>
      <c r="AF39" s="16"/>
      <c r="AG39" s="16"/>
      <c r="AH39" s="16"/>
      <c r="AI39" s="16"/>
      <c r="AJ39" s="16"/>
      <c r="AK39" s="16"/>
      <c r="AL39" s="16"/>
      <c r="AM39" s="16"/>
      <c r="AN39" s="16"/>
      <c r="AO39" s="16"/>
      <c r="AP39" s="16"/>
      <c r="AQ39" s="18"/>
      <c r="AR39" s="18"/>
    </row>
    <row r="40" spans="1:44" x14ac:dyDescent="0.25">
      <c r="A40" s="48"/>
      <c r="B40" s="48"/>
      <c r="C40" s="48"/>
      <c r="D40" s="48"/>
      <c r="E40" s="48"/>
      <c r="F40" s="48"/>
      <c r="G40" s="48"/>
      <c r="H40" s="48"/>
      <c r="I40" s="17"/>
      <c r="J40" s="17"/>
      <c r="K40" s="17"/>
      <c r="L40" s="17"/>
      <c r="M40" s="17"/>
      <c r="N40" s="49"/>
      <c r="O40" s="17"/>
      <c r="P40" s="17"/>
      <c r="Q40" s="17"/>
      <c r="R40" s="17"/>
      <c r="S40" s="17"/>
      <c r="T40" s="50"/>
      <c r="U40" s="50"/>
      <c r="V40" s="50"/>
      <c r="W40" s="17"/>
      <c r="X40" s="17"/>
      <c r="Y40" s="17"/>
      <c r="Z40" s="17"/>
      <c r="AA40" s="49"/>
      <c r="AB40" s="17"/>
      <c r="AC40" s="17"/>
      <c r="AD40" s="17"/>
      <c r="AE40" s="17"/>
      <c r="AF40" s="16"/>
      <c r="AG40" s="16"/>
      <c r="AH40" s="16"/>
      <c r="AI40" s="16"/>
      <c r="AJ40" s="16"/>
      <c r="AK40" s="16"/>
      <c r="AL40" s="16"/>
      <c r="AM40" s="16"/>
      <c r="AN40" s="16"/>
      <c r="AO40" s="16"/>
      <c r="AP40" s="16"/>
      <c r="AQ40" s="18"/>
      <c r="AR40" s="18"/>
    </row>
    <row r="41" spans="1:44" x14ac:dyDescent="0.25">
      <c r="A41" s="48"/>
      <c r="B41" s="48"/>
      <c r="C41" s="48"/>
      <c r="D41" s="48"/>
      <c r="E41" s="48"/>
      <c r="F41" s="48"/>
      <c r="G41" s="48"/>
      <c r="H41" s="48"/>
      <c r="I41" s="17"/>
      <c r="J41" s="17"/>
      <c r="K41" s="17"/>
      <c r="L41" s="17"/>
      <c r="M41" s="17"/>
      <c r="N41" s="49"/>
      <c r="O41" s="17"/>
      <c r="P41" s="17"/>
      <c r="Q41" s="17"/>
      <c r="R41" s="17"/>
      <c r="S41" s="17"/>
      <c r="T41" s="50"/>
      <c r="U41" s="50"/>
      <c r="V41" s="50"/>
      <c r="W41" s="17"/>
      <c r="X41" s="17"/>
      <c r="Y41" s="17"/>
      <c r="Z41" s="17"/>
      <c r="AA41" s="49"/>
      <c r="AB41" s="17"/>
      <c r="AC41" s="17"/>
      <c r="AD41" s="17"/>
      <c r="AE41" s="17"/>
      <c r="AF41" s="16"/>
      <c r="AG41" s="16"/>
      <c r="AH41" s="16"/>
      <c r="AI41" s="16"/>
      <c r="AJ41" s="16"/>
      <c r="AK41" s="16"/>
      <c r="AL41" s="16"/>
      <c r="AM41" s="16"/>
      <c r="AN41" s="16"/>
      <c r="AO41" s="16"/>
      <c r="AP41" s="16"/>
      <c r="AQ41" s="18"/>
      <c r="AR41" s="18"/>
    </row>
    <row r="42" spans="1:44" x14ac:dyDescent="0.25">
      <c r="A42" s="48"/>
      <c r="B42" s="48"/>
      <c r="C42" s="48"/>
      <c r="D42" s="48"/>
      <c r="E42" s="48"/>
      <c r="F42" s="48"/>
      <c r="G42" s="48"/>
      <c r="H42" s="48"/>
      <c r="I42" s="17"/>
      <c r="J42" s="17"/>
      <c r="K42" s="17"/>
      <c r="L42" s="17"/>
      <c r="M42" s="17"/>
      <c r="N42" s="49"/>
      <c r="O42" s="17"/>
      <c r="P42" s="17"/>
      <c r="Q42" s="17"/>
      <c r="R42" s="17"/>
      <c r="S42" s="17"/>
      <c r="T42" s="50"/>
      <c r="U42" s="50"/>
      <c r="V42" s="50"/>
      <c r="W42" s="17"/>
      <c r="X42" s="17"/>
      <c r="Y42" s="17"/>
      <c r="Z42" s="17"/>
      <c r="AA42" s="49"/>
      <c r="AB42" s="17"/>
      <c r="AC42" s="17"/>
      <c r="AD42" s="17"/>
      <c r="AE42" s="17"/>
      <c r="AF42" s="16"/>
      <c r="AG42" s="16"/>
      <c r="AH42" s="16"/>
      <c r="AI42" s="16"/>
      <c r="AJ42" s="16"/>
      <c r="AK42" s="16"/>
      <c r="AL42" s="16"/>
      <c r="AM42" s="16"/>
      <c r="AN42" s="16"/>
      <c r="AO42" s="16"/>
      <c r="AP42" s="16"/>
      <c r="AQ42" s="18"/>
      <c r="AR42" s="18"/>
    </row>
    <row r="43" spans="1:44" x14ac:dyDescent="0.25">
      <c r="A43" s="48"/>
      <c r="B43" s="48"/>
      <c r="C43" s="48"/>
      <c r="D43" s="48"/>
      <c r="E43" s="48"/>
      <c r="F43" s="48"/>
      <c r="G43" s="48"/>
      <c r="H43" s="48"/>
      <c r="I43" s="17"/>
      <c r="J43" s="17"/>
      <c r="K43" s="17"/>
      <c r="L43" s="17"/>
      <c r="M43" s="17"/>
      <c r="N43" s="49"/>
      <c r="O43" s="17"/>
      <c r="P43" s="17"/>
      <c r="Q43" s="17"/>
      <c r="R43" s="17"/>
      <c r="S43" s="17"/>
      <c r="T43" s="50"/>
      <c r="U43" s="50"/>
      <c r="V43" s="50"/>
      <c r="W43" s="17"/>
      <c r="X43" s="17"/>
      <c r="Y43" s="17"/>
      <c r="Z43" s="17"/>
      <c r="AA43" s="49"/>
      <c r="AB43" s="17"/>
      <c r="AC43" s="17"/>
      <c r="AD43" s="17"/>
      <c r="AE43" s="17"/>
      <c r="AF43" s="16"/>
      <c r="AG43" s="16"/>
      <c r="AH43" s="16"/>
      <c r="AI43" s="16"/>
      <c r="AJ43" s="16"/>
      <c r="AK43" s="16"/>
      <c r="AL43" s="16"/>
      <c r="AM43" s="16"/>
      <c r="AN43" s="16"/>
      <c r="AO43" s="16"/>
      <c r="AP43" s="16"/>
      <c r="AQ43" s="18"/>
      <c r="AR43" s="18"/>
    </row>
    <row r="44" spans="1:44" x14ac:dyDescent="0.25">
      <c r="A44" s="48"/>
      <c r="B44" s="48"/>
      <c r="C44" s="48"/>
      <c r="D44" s="48"/>
      <c r="E44" s="48"/>
      <c r="F44" s="48"/>
      <c r="G44" s="48"/>
      <c r="H44" s="48"/>
      <c r="I44" s="17"/>
      <c r="J44" s="17"/>
      <c r="K44" s="17"/>
      <c r="L44" s="17"/>
      <c r="M44" s="17"/>
      <c r="N44" s="49"/>
      <c r="O44" s="17"/>
      <c r="P44" s="17"/>
      <c r="Q44" s="17"/>
      <c r="R44" s="17"/>
      <c r="S44" s="17"/>
      <c r="T44" s="50"/>
      <c r="U44" s="50"/>
      <c r="V44" s="50"/>
      <c r="W44" s="17"/>
      <c r="X44" s="17"/>
      <c r="Y44" s="17"/>
      <c r="Z44" s="17"/>
      <c r="AA44" s="49"/>
      <c r="AB44" s="17"/>
      <c r="AC44" s="17"/>
      <c r="AD44" s="17"/>
      <c r="AE44" s="17"/>
      <c r="AF44" s="16"/>
      <c r="AG44" s="16"/>
      <c r="AH44" s="16"/>
      <c r="AI44" s="16"/>
      <c r="AJ44" s="16"/>
      <c r="AK44" s="16"/>
      <c r="AL44" s="16"/>
      <c r="AM44" s="16"/>
      <c r="AN44" s="16"/>
      <c r="AO44" s="16"/>
      <c r="AP44" s="16"/>
      <c r="AQ44" s="18"/>
      <c r="AR44" s="18"/>
    </row>
    <row r="45" spans="1:44" x14ac:dyDescent="0.25">
      <c r="A45" s="48"/>
      <c r="B45" s="48"/>
      <c r="C45" s="48"/>
      <c r="D45" s="48"/>
      <c r="E45" s="48"/>
      <c r="F45" s="48"/>
      <c r="G45" s="48"/>
      <c r="H45" s="48"/>
      <c r="I45" s="17"/>
      <c r="J45" s="17"/>
      <c r="K45" s="17"/>
      <c r="L45" s="17"/>
      <c r="M45" s="17"/>
      <c r="N45" s="49"/>
      <c r="O45" s="17"/>
      <c r="P45" s="17"/>
      <c r="Q45" s="17"/>
      <c r="R45" s="17"/>
      <c r="S45" s="17"/>
      <c r="T45" s="50"/>
      <c r="U45" s="50"/>
      <c r="V45" s="50"/>
      <c r="W45" s="17"/>
      <c r="X45" s="17"/>
      <c r="Y45" s="17"/>
      <c r="Z45" s="17"/>
      <c r="AA45" s="49"/>
      <c r="AB45" s="17"/>
      <c r="AC45" s="17"/>
      <c r="AD45" s="17"/>
      <c r="AE45" s="17"/>
      <c r="AF45" s="16"/>
      <c r="AG45" s="16"/>
      <c r="AH45" s="16"/>
      <c r="AI45" s="16"/>
      <c r="AJ45" s="16"/>
      <c r="AK45" s="16"/>
      <c r="AL45" s="16"/>
      <c r="AM45" s="16"/>
      <c r="AN45" s="16"/>
      <c r="AO45" s="16"/>
      <c r="AP45" s="16"/>
      <c r="AQ45" s="18"/>
      <c r="AR45" s="18"/>
    </row>
    <row r="46" spans="1:44" x14ac:dyDescent="0.25">
      <c r="A46" s="48"/>
      <c r="B46" s="48"/>
      <c r="C46" s="48"/>
      <c r="D46" s="48"/>
      <c r="E46" s="48"/>
      <c r="F46" s="48"/>
      <c r="G46" s="48"/>
      <c r="H46" s="48"/>
      <c r="I46" s="17"/>
      <c r="J46" s="17"/>
      <c r="K46" s="17"/>
      <c r="L46" s="17"/>
      <c r="M46" s="17"/>
      <c r="N46" s="49"/>
      <c r="O46" s="17"/>
      <c r="P46" s="17"/>
      <c r="Q46" s="17"/>
      <c r="R46" s="17"/>
      <c r="S46" s="17"/>
      <c r="T46" s="50"/>
      <c r="U46" s="50"/>
      <c r="V46" s="50"/>
      <c r="W46" s="17"/>
      <c r="X46" s="17"/>
      <c r="Y46" s="17"/>
      <c r="Z46" s="17"/>
      <c r="AA46" s="49"/>
      <c r="AB46" s="17"/>
      <c r="AC46" s="17"/>
      <c r="AD46" s="17"/>
      <c r="AE46" s="17"/>
      <c r="AF46" s="16"/>
      <c r="AG46" s="16"/>
      <c r="AH46" s="16"/>
      <c r="AI46" s="16"/>
      <c r="AJ46" s="16"/>
      <c r="AK46" s="16"/>
      <c r="AL46" s="16"/>
      <c r="AM46" s="16"/>
      <c r="AN46" s="16"/>
      <c r="AO46" s="16"/>
      <c r="AP46" s="16"/>
      <c r="AQ46" s="18"/>
      <c r="AR46" s="18"/>
    </row>
    <row r="47" spans="1:44" x14ac:dyDescent="0.25">
      <c r="A47" s="48"/>
      <c r="B47" s="48"/>
      <c r="C47" s="48"/>
      <c r="D47" s="48"/>
      <c r="E47" s="48"/>
      <c r="F47" s="48"/>
      <c r="G47" s="48"/>
      <c r="H47" s="48"/>
      <c r="I47" s="17"/>
      <c r="J47" s="17"/>
      <c r="K47" s="17"/>
      <c r="L47" s="17"/>
      <c r="M47" s="17"/>
      <c r="N47" s="49"/>
      <c r="O47" s="17"/>
      <c r="P47" s="17"/>
      <c r="Q47" s="17"/>
      <c r="R47" s="17"/>
      <c r="S47" s="17"/>
      <c r="T47" s="50"/>
      <c r="U47" s="50"/>
      <c r="V47" s="50"/>
      <c r="W47" s="17"/>
      <c r="X47" s="17"/>
      <c r="Y47" s="17"/>
      <c r="Z47" s="17"/>
      <c r="AA47" s="49"/>
      <c r="AB47" s="17"/>
      <c r="AC47" s="17"/>
      <c r="AD47" s="17"/>
      <c r="AE47" s="17"/>
      <c r="AF47" s="16"/>
      <c r="AG47" s="16"/>
      <c r="AH47" s="16"/>
      <c r="AI47" s="16"/>
      <c r="AJ47" s="16"/>
      <c r="AK47" s="16"/>
      <c r="AL47" s="16"/>
      <c r="AM47" s="16"/>
      <c r="AN47" s="16"/>
      <c r="AO47" s="16"/>
      <c r="AP47" s="16"/>
      <c r="AQ47" s="18"/>
      <c r="AR47" s="18"/>
    </row>
    <row r="48" spans="1:44" x14ac:dyDescent="0.25">
      <c r="A48" s="48"/>
      <c r="B48" s="48"/>
      <c r="C48" s="48"/>
      <c r="D48" s="48"/>
      <c r="E48" s="48"/>
      <c r="F48" s="48"/>
      <c r="G48" s="48"/>
      <c r="H48" s="48"/>
      <c r="I48" s="17"/>
      <c r="J48" s="17"/>
      <c r="K48" s="17"/>
      <c r="L48" s="17"/>
      <c r="M48" s="17"/>
      <c r="N48" s="49"/>
      <c r="O48" s="17"/>
      <c r="P48" s="17"/>
      <c r="Q48" s="17"/>
      <c r="R48" s="17"/>
      <c r="S48" s="17"/>
      <c r="T48" s="50"/>
      <c r="U48" s="50"/>
      <c r="V48" s="50"/>
      <c r="W48" s="17"/>
      <c r="X48" s="17"/>
      <c r="Y48" s="17"/>
      <c r="Z48" s="17"/>
      <c r="AA48" s="49"/>
      <c r="AB48" s="17"/>
      <c r="AC48" s="17"/>
      <c r="AD48" s="17"/>
      <c r="AE48" s="17"/>
      <c r="AF48" s="16"/>
      <c r="AG48" s="16"/>
      <c r="AH48" s="16"/>
      <c r="AI48" s="16"/>
      <c r="AJ48" s="16"/>
      <c r="AK48" s="16"/>
      <c r="AL48" s="16"/>
      <c r="AM48" s="16"/>
      <c r="AN48" s="16"/>
      <c r="AO48" s="16"/>
      <c r="AP48" s="16"/>
      <c r="AQ48" s="18"/>
      <c r="AR48" s="18"/>
    </row>
    <row r="49" spans="1:44" x14ac:dyDescent="0.25">
      <c r="A49" s="48"/>
      <c r="B49" s="48"/>
      <c r="C49" s="48"/>
      <c r="D49" s="48"/>
      <c r="E49" s="48"/>
      <c r="F49" s="48"/>
      <c r="G49" s="48"/>
      <c r="H49" s="48"/>
      <c r="I49" s="17"/>
      <c r="J49" s="17"/>
      <c r="K49" s="17"/>
      <c r="L49" s="17"/>
      <c r="M49" s="17"/>
      <c r="N49" s="49"/>
      <c r="O49" s="17"/>
      <c r="P49" s="17"/>
      <c r="Q49" s="17"/>
      <c r="R49" s="17"/>
      <c r="S49" s="17"/>
      <c r="T49" s="50"/>
      <c r="U49" s="50"/>
      <c r="V49" s="50"/>
      <c r="W49" s="17"/>
      <c r="X49" s="17"/>
      <c r="Y49" s="17"/>
      <c r="Z49" s="17"/>
      <c r="AA49" s="49"/>
      <c r="AB49" s="17"/>
      <c r="AC49" s="17"/>
      <c r="AD49" s="17"/>
      <c r="AE49" s="17"/>
      <c r="AF49" s="16"/>
      <c r="AG49" s="16"/>
      <c r="AH49" s="16"/>
      <c r="AI49" s="16"/>
      <c r="AJ49" s="16"/>
      <c r="AK49" s="16"/>
      <c r="AL49" s="16"/>
      <c r="AM49" s="16"/>
      <c r="AN49" s="16"/>
      <c r="AO49" s="16"/>
      <c r="AP49" s="16"/>
      <c r="AQ49" s="18"/>
      <c r="AR49" s="18"/>
    </row>
    <row r="50" spans="1:44" x14ac:dyDescent="0.25">
      <c r="A50" s="48"/>
      <c r="B50" s="48"/>
      <c r="C50" s="48"/>
      <c r="D50" s="48"/>
      <c r="E50" s="48"/>
      <c r="F50" s="48"/>
      <c r="G50" s="48"/>
      <c r="H50" s="48"/>
      <c r="I50" s="17"/>
      <c r="J50" s="17"/>
      <c r="K50" s="17"/>
      <c r="L50" s="17"/>
      <c r="M50" s="17"/>
      <c r="N50" s="49"/>
      <c r="O50" s="17"/>
      <c r="P50" s="17"/>
      <c r="Q50" s="17"/>
      <c r="R50" s="17"/>
      <c r="S50" s="17"/>
      <c r="T50" s="50"/>
      <c r="U50" s="50"/>
      <c r="V50" s="50"/>
      <c r="W50" s="17"/>
      <c r="X50" s="17"/>
      <c r="Y50" s="17"/>
      <c r="Z50" s="17"/>
      <c r="AA50" s="49"/>
      <c r="AB50" s="17"/>
      <c r="AC50" s="17"/>
      <c r="AD50" s="17"/>
      <c r="AE50" s="17"/>
      <c r="AF50" s="16"/>
      <c r="AG50" s="16"/>
      <c r="AH50" s="16"/>
      <c r="AI50" s="16"/>
      <c r="AJ50" s="16"/>
      <c r="AK50" s="16"/>
      <c r="AL50" s="16"/>
      <c r="AM50" s="16"/>
      <c r="AN50" s="16"/>
      <c r="AO50" s="16"/>
      <c r="AP50" s="16"/>
      <c r="AQ50" s="18"/>
      <c r="AR50" s="18"/>
    </row>
    <row r="51" spans="1:44" x14ac:dyDescent="0.25">
      <c r="A51" s="48"/>
      <c r="B51" s="48"/>
      <c r="C51" s="48"/>
      <c r="D51" s="48"/>
      <c r="E51" s="48"/>
      <c r="F51" s="48"/>
      <c r="G51" s="48"/>
      <c r="H51" s="48"/>
      <c r="I51" s="17"/>
      <c r="J51" s="17"/>
      <c r="K51" s="17"/>
      <c r="L51" s="17"/>
      <c r="M51" s="17"/>
      <c r="N51" s="49"/>
      <c r="O51" s="17"/>
      <c r="P51" s="17"/>
      <c r="Q51" s="17"/>
      <c r="R51" s="17"/>
      <c r="S51" s="17"/>
      <c r="T51" s="50"/>
      <c r="U51" s="50"/>
      <c r="V51" s="50"/>
      <c r="W51" s="17"/>
      <c r="X51" s="17"/>
      <c r="Y51" s="17"/>
      <c r="Z51" s="17"/>
      <c r="AA51" s="49"/>
      <c r="AB51" s="17"/>
      <c r="AC51" s="17"/>
      <c r="AD51" s="17"/>
      <c r="AE51" s="17"/>
      <c r="AF51" s="16"/>
      <c r="AG51" s="16"/>
      <c r="AH51" s="16"/>
      <c r="AI51" s="16"/>
      <c r="AJ51" s="16"/>
      <c r="AK51" s="16"/>
      <c r="AL51" s="16"/>
      <c r="AM51" s="16"/>
      <c r="AN51" s="16"/>
      <c r="AO51" s="16"/>
      <c r="AP51" s="16"/>
      <c r="AQ51" s="18"/>
      <c r="AR51" s="18"/>
    </row>
    <row r="52" spans="1:44" x14ac:dyDescent="0.25">
      <c r="A52" s="48"/>
      <c r="B52" s="48"/>
      <c r="C52" s="48"/>
      <c r="D52" s="48"/>
      <c r="E52" s="48"/>
      <c r="F52" s="48"/>
      <c r="G52" s="48"/>
      <c r="H52" s="48"/>
      <c r="I52" s="17"/>
      <c r="J52" s="17"/>
      <c r="K52" s="17"/>
      <c r="L52" s="17"/>
      <c r="M52" s="17"/>
      <c r="N52" s="49"/>
      <c r="O52" s="17"/>
      <c r="P52" s="17"/>
      <c r="Q52" s="17"/>
      <c r="R52" s="17"/>
      <c r="S52" s="17"/>
      <c r="T52" s="50"/>
      <c r="U52" s="50"/>
      <c r="V52" s="50"/>
      <c r="W52" s="17"/>
      <c r="X52" s="17"/>
      <c r="Y52" s="17"/>
      <c r="Z52" s="17"/>
      <c r="AA52" s="49"/>
      <c r="AB52" s="17"/>
      <c r="AC52" s="17"/>
      <c r="AD52" s="17"/>
      <c r="AE52" s="17"/>
      <c r="AF52" s="16"/>
      <c r="AG52" s="16"/>
      <c r="AH52" s="16"/>
      <c r="AI52" s="16"/>
      <c r="AJ52" s="16"/>
      <c r="AK52" s="16"/>
      <c r="AL52" s="16"/>
      <c r="AM52" s="16"/>
      <c r="AN52" s="16"/>
      <c r="AO52" s="16"/>
      <c r="AP52" s="16"/>
      <c r="AQ52" s="18"/>
      <c r="AR52" s="18"/>
    </row>
    <row r="53" spans="1:44" x14ac:dyDescent="0.25">
      <c r="A53" s="48"/>
      <c r="B53" s="48"/>
      <c r="C53" s="48"/>
      <c r="D53" s="48"/>
      <c r="E53" s="48"/>
      <c r="F53" s="48"/>
      <c r="G53" s="48"/>
      <c r="H53" s="48"/>
      <c r="I53" s="17"/>
      <c r="J53" s="17"/>
      <c r="K53" s="17"/>
      <c r="L53" s="17"/>
      <c r="M53" s="17"/>
      <c r="N53" s="49"/>
      <c r="O53" s="17"/>
      <c r="P53" s="17"/>
      <c r="Q53" s="17"/>
      <c r="R53" s="17"/>
      <c r="S53" s="17"/>
      <c r="T53" s="50"/>
      <c r="U53" s="50"/>
      <c r="V53" s="50"/>
      <c r="W53" s="17"/>
      <c r="X53" s="17"/>
      <c r="Y53" s="17"/>
      <c r="Z53" s="17"/>
      <c r="AA53" s="49"/>
      <c r="AB53" s="17"/>
      <c r="AC53" s="17"/>
      <c r="AD53" s="17"/>
      <c r="AE53" s="17"/>
      <c r="AF53" s="16"/>
      <c r="AG53" s="16"/>
      <c r="AH53" s="16"/>
      <c r="AI53" s="16"/>
      <c r="AJ53" s="16"/>
      <c r="AK53" s="16"/>
      <c r="AL53" s="16"/>
      <c r="AM53" s="16"/>
      <c r="AN53" s="16"/>
      <c r="AO53" s="16"/>
      <c r="AP53" s="16"/>
      <c r="AQ53" s="18"/>
      <c r="AR53" s="18"/>
    </row>
    <row r="54" spans="1:44" x14ac:dyDescent="0.25">
      <c r="A54" s="48"/>
      <c r="B54" s="48"/>
      <c r="C54" s="48"/>
      <c r="D54" s="48"/>
      <c r="E54" s="48"/>
      <c r="F54" s="48"/>
      <c r="G54" s="48"/>
      <c r="H54" s="48"/>
      <c r="I54" s="17"/>
      <c r="J54" s="17"/>
      <c r="K54" s="17"/>
      <c r="L54" s="17"/>
      <c r="M54" s="17"/>
      <c r="N54" s="49"/>
      <c r="O54" s="17"/>
      <c r="P54" s="17"/>
      <c r="Q54" s="17"/>
      <c r="R54" s="17"/>
      <c r="S54" s="17"/>
      <c r="T54" s="50"/>
      <c r="U54" s="50"/>
      <c r="V54" s="50"/>
      <c r="W54" s="17"/>
      <c r="X54" s="17"/>
      <c r="Y54" s="17"/>
      <c r="Z54" s="17"/>
      <c r="AA54" s="49"/>
      <c r="AB54" s="17"/>
      <c r="AC54" s="17"/>
      <c r="AD54" s="17"/>
      <c r="AE54" s="17"/>
      <c r="AF54" s="16"/>
      <c r="AG54" s="16"/>
      <c r="AH54" s="16"/>
      <c r="AI54" s="16"/>
      <c r="AJ54" s="16"/>
      <c r="AK54" s="16"/>
      <c r="AL54" s="16"/>
      <c r="AM54" s="16"/>
      <c r="AN54" s="16"/>
      <c r="AO54" s="16"/>
      <c r="AP54" s="16"/>
      <c r="AQ54" s="18"/>
      <c r="AR54" s="18"/>
    </row>
    <row r="55" spans="1:44" x14ac:dyDescent="0.25">
      <c r="A55" s="48"/>
      <c r="B55" s="48"/>
      <c r="C55" s="48"/>
      <c r="D55" s="48"/>
      <c r="E55" s="48"/>
      <c r="F55" s="48"/>
      <c r="G55" s="48"/>
      <c r="H55" s="48"/>
      <c r="I55" s="17"/>
      <c r="J55" s="17"/>
      <c r="K55" s="17"/>
      <c r="L55" s="17"/>
      <c r="M55" s="17"/>
      <c r="N55" s="49"/>
      <c r="O55" s="17"/>
      <c r="P55" s="17"/>
      <c r="Q55" s="17"/>
      <c r="R55" s="17"/>
      <c r="S55" s="17"/>
      <c r="T55" s="50"/>
      <c r="U55" s="50"/>
      <c r="V55" s="50"/>
      <c r="W55" s="17"/>
      <c r="X55" s="17"/>
      <c r="Y55" s="17"/>
      <c r="Z55" s="17"/>
      <c r="AA55" s="49"/>
      <c r="AB55" s="17"/>
      <c r="AC55" s="17"/>
      <c r="AD55" s="17"/>
      <c r="AE55" s="17"/>
      <c r="AF55" s="16"/>
      <c r="AG55" s="16"/>
      <c r="AH55" s="16"/>
      <c r="AI55" s="16"/>
      <c r="AJ55" s="16"/>
      <c r="AK55" s="16"/>
      <c r="AL55" s="16"/>
      <c r="AM55" s="16"/>
      <c r="AN55" s="16"/>
      <c r="AO55" s="16"/>
      <c r="AP55" s="16"/>
      <c r="AQ55" s="18"/>
      <c r="AR55" s="18"/>
    </row>
    <row r="56" spans="1:44" x14ac:dyDescent="0.25">
      <c r="A56" s="48"/>
      <c r="B56" s="48"/>
      <c r="C56" s="48"/>
      <c r="D56" s="48"/>
      <c r="E56" s="48"/>
      <c r="F56" s="48"/>
      <c r="G56" s="48"/>
      <c r="H56" s="48"/>
      <c r="I56" s="17"/>
      <c r="J56" s="17"/>
      <c r="K56" s="17"/>
      <c r="L56" s="17"/>
      <c r="M56" s="17"/>
      <c r="N56" s="49"/>
      <c r="O56" s="17"/>
      <c r="P56" s="17"/>
      <c r="Q56" s="17"/>
      <c r="R56" s="17"/>
      <c r="S56" s="17"/>
      <c r="T56" s="50"/>
      <c r="U56" s="50"/>
      <c r="V56" s="50"/>
      <c r="W56" s="17"/>
      <c r="X56" s="17"/>
      <c r="Y56" s="17"/>
      <c r="Z56" s="17"/>
      <c r="AA56" s="49"/>
      <c r="AB56" s="17"/>
      <c r="AC56" s="17"/>
      <c r="AD56" s="17"/>
      <c r="AE56" s="17"/>
      <c r="AF56" s="16"/>
      <c r="AG56" s="16"/>
      <c r="AH56" s="16"/>
      <c r="AI56" s="16"/>
      <c r="AJ56" s="16"/>
      <c r="AK56" s="16"/>
      <c r="AL56" s="16"/>
      <c r="AM56" s="16"/>
      <c r="AN56" s="16"/>
      <c r="AO56" s="16"/>
      <c r="AP56" s="16"/>
      <c r="AQ56" s="18"/>
      <c r="AR56" s="18"/>
    </row>
    <row r="57" spans="1:44" x14ac:dyDescent="0.25">
      <c r="A57" s="48"/>
      <c r="B57" s="48"/>
      <c r="C57" s="48"/>
      <c r="D57" s="48"/>
      <c r="E57" s="48"/>
      <c r="F57" s="48"/>
      <c r="G57" s="48"/>
      <c r="H57" s="48"/>
      <c r="I57" s="17"/>
      <c r="J57" s="17"/>
      <c r="K57" s="17"/>
      <c r="L57" s="17"/>
      <c r="M57" s="17"/>
      <c r="N57" s="49"/>
      <c r="O57" s="17"/>
      <c r="P57" s="17"/>
      <c r="Q57" s="17"/>
      <c r="R57" s="17"/>
      <c r="S57" s="17"/>
      <c r="T57" s="50"/>
      <c r="U57" s="50"/>
      <c r="V57" s="50"/>
      <c r="W57" s="17"/>
      <c r="X57" s="17"/>
      <c r="Y57" s="17"/>
      <c r="Z57" s="17"/>
      <c r="AA57" s="49"/>
      <c r="AB57" s="17"/>
      <c r="AC57" s="17"/>
      <c r="AD57" s="17"/>
      <c r="AE57" s="17"/>
      <c r="AF57" s="16"/>
      <c r="AG57" s="16"/>
      <c r="AH57" s="16"/>
      <c r="AI57" s="16"/>
      <c r="AJ57" s="16"/>
      <c r="AK57" s="16"/>
      <c r="AL57" s="16"/>
      <c r="AM57" s="16"/>
      <c r="AN57" s="16"/>
      <c r="AO57" s="16"/>
      <c r="AP57" s="16"/>
      <c r="AQ57" s="18"/>
      <c r="AR57" s="18"/>
    </row>
    <row r="58" spans="1:44" x14ac:dyDescent="0.25">
      <c r="A58" s="48"/>
      <c r="B58" s="48"/>
      <c r="C58" s="48"/>
      <c r="D58" s="48"/>
      <c r="E58" s="48"/>
      <c r="F58" s="48"/>
      <c r="G58" s="48"/>
      <c r="H58" s="48"/>
      <c r="I58" s="17"/>
      <c r="J58" s="17"/>
      <c r="K58" s="17"/>
      <c r="L58" s="17"/>
      <c r="M58" s="17"/>
      <c r="N58" s="49"/>
      <c r="O58" s="17"/>
      <c r="P58" s="17"/>
      <c r="Q58" s="17"/>
      <c r="R58" s="17"/>
      <c r="S58" s="17"/>
      <c r="T58" s="50"/>
      <c r="U58" s="50"/>
      <c r="V58" s="50"/>
      <c r="W58" s="17"/>
      <c r="X58" s="17"/>
      <c r="Y58" s="17"/>
      <c r="Z58" s="17"/>
      <c r="AA58" s="49"/>
      <c r="AB58" s="17"/>
      <c r="AC58" s="17"/>
      <c r="AD58" s="17"/>
      <c r="AE58" s="17"/>
      <c r="AF58" s="16"/>
      <c r="AG58" s="16"/>
      <c r="AH58" s="16"/>
      <c r="AI58" s="16"/>
      <c r="AJ58" s="16"/>
      <c r="AK58" s="16"/>
      <c r="AL58" s="16"/>
      <c r="AM58" s="16"/>
      <c r="AN58" s="16"/>
      <c r="AO58" s="16"/>
      <c r="AP58" s="16"/>
      <c r="AQ58" s="18"/>
      <c r="AR58" s="18"/>
    </row>
    <row r="59" spans="1:44" x14ac:dyDescent="0.25">
      <c r="A59" s="48"/>
      <c r="B59" s="48"/>
      <c r="C59" s="48"/>
      <c r="D59" s="48"/>
      <c r="E59" s="48"/>
      <c r="F59" s="48"/>
      <c r="G59" s="48"/>
      <c r="H59" s="48"/>
      <c r="I59" s="17"/>
      <c r="J59" s="17"/>
      <c r="K59" s="17"/>
      <c r="L59" s="17"/>
      <c r="M59" s="17"/>
      <c r="N59" s="49"/>
      <c r="O59" s="17"/>
      <c r="P59" s="17"/>
      <c r="Q59" s="17"/>
      <c r="R59" s="17"/>
      <c r="S59" s="17"/>
      <c r="T59" s="50"/>
      <c r="U59" s="50"/>
      <c r="V59" s="50"/>
      <c r="W59" s="17"/>
      <c r="X59" s="17"/>
      <c r="Y59" s="17"/>
      <c r="Z59" s="17"/>
      <c r="AA59" s="49"/>
      <c r="AB59" s="17"/>
      <c r="AC59" s="17"/>
      <c r="AD59" s="17"/>
      <c r="AE59" s="17"/>
      <c r="AF59" s="16"/>
      <c r="AG59" s="16"/>
      <c r="AH59" s="16"/>
      <c r="AI59" s="16"/>
      <c r="AJ59" s="16"/>
      <c r="AK59" s="16"/>
      <c r="AL59" s="16"/>
      <c r="AM59" s="16"/>
      <c r="AN59" s="16"/>
      <c r="AO59" s="16"/>
      <c r="AP59" s="16"/>
      <c r="AQ59" s="18"/>
      <c r="AR59" s="18"/>
    </row>
    <row r="60" spans="1:44" x14ac:dyDescent="0.25">
      <c r="A60" s="48"/>
      <c r="B60" s="48"/>
      <c r="C60" s="48"/>
      <c r="D60" s="48"/>
      <c r="E60" s="48"/>
      <c r="F60" s="48"/>
      <c r="G60" s="48"/>
      <c r="H60" s="48"/>
      <c r="I60" s="17"/>
      <c r="J60" s="17"/>
      <c r="K60" s="17"/>
      <c r="L60" s="17"/>
      <c r="M60" s="17"/>
      <c r="N60" s="49"/>
      <c r="O60" s="17"/>
      <c r="P60" s="17"/>
      <c r="Q60" s="17"/>
      <c r="R60" s="17"/>
      <c r="S60" s="17"/>
      <c r="T60" s="50"/>
      <c r="U60" s="50"/>
      <c r="V60" s="50"/>
      <c r="W60" s="17"/>
      <c r="X60" s="17"/>
      <c r="Y60" s="17"/>
      <c r="Z60" s="17"/>
      <c r="AA60" s="49"/>
      <c r="AB60" s="17"/>
      <c r="AC60" s="17"/>
      <c r="AD60" s="17"/>
      <c r="AE60" s="17"/>
      <c r="AF60" s="16"/>
      <c r="AG60" s="16"/>
      <c r="AH60" s="16"/>
      <c r="AI60" s="16"/>
      <c r="AJ60" s="16"/>
      <c r="AK60" s="16"/>
      <c r="AL60" s="16"/>
      <c r="AM60" s="16"/>
      <c r="AN60" s="16"/>
      <c r="AO60" s="16"/>
      <c r="AP60" s="16"/>
      <c r="AQ60" s="18"/>
      <c r="AR60" s="18"/>
    </row>
    <row r="61" spans="1:44" x14ac:dyDescent="0.25">
      <c r="A61" s="48"/>
      <c r="B61" s="48"/>
      <c r="C61" s="48"/>
      <c r="D61" s="48"/>
      <c r="E61" s="48"/>
      <c r="F61" s="48"/>
      <c r="G61" s="48"/>
      <c r="H61" s="48"/>
      <c r="I61" s="17"/>
      <c r="J61" s="17"/>
      <c r="K61" s="17"/>
      <c r="L61" s="17"/>
      <c r="M61" s="17"/>
      <c r="N61" s="49"/>
      <c r="O61" s="17"/>
      <c r="P61" s="17"/>
      <c r="Q61" s="17"/>
      <c r="R61" s="17"/>
      <c r="S61" s="17"/>
      <c r="T61" s="50"/>
      <c r="U61" s="50"/>
      <c r="V61" s="50"/>
      <c r="W61" s="17"/>
      <c r="X61" s="17"/>
      <c r="Y61" s="17"/>
      <c r="Z61" s="17"/>
      <c r="AA61" s="49"/>
      <c r="AB61" s="17"/>
      <c r="AC61" s="17"/>
      <c r="AD61" s="17"/>
      <c r="AE61" s="17"/>
      <c r="AF61" s="16"/>
      <c r="AG61" s="16"/>
      <c r="AH61" s="16"/>
      <c r="AI61" s="16"/>
      <c r="AJ61" s="16"/>
      <c r="AK61" s="16"/>
      <c r="AL61" s="16"/>
      <c r="AM61" s="16"/>
      <c r="AN61" s="16"/>
      <c r="AO61" s="16"/>
      <c r="AP61" s="16"/>
      <c r="AQ61" s="18"/>
      <c r="AR61" s="18"/>
    </row>
    <row r="62" spans="1:44" x14ac:dyDescent="0.25">
      <c r="A62" s="48"/>
      <c r="B62" s="48"/>
      <c r="C62" s="48"/>
      <c r="D62" s="48"/>
      <c r="E62" s="48"/>
      <c r="F62" s="48"/>
      <c r="G62" s="48"/>
      <c r="H62" s="48"/>
      <c r="I62" s="17"/>
      <c r="J62" s="17"/>
      <c r="K62" s="17"/>
      <c r="L62" s="17"/>
      <c r="M62" s="17"/>
      <c r="N62" s="49"/>
      <c r="O62" s="17"/>
      <c r="P62" s="17"/>
      <c r="Q62" s="17"/>
      <c r="R62" s="17"/>
      <c r="S62" s="17"/>
      <c r="T62" s="50"/>
      <c r="U62" s="50"/>
      <c r="V62" s="50"/>
      <c r="W62" s="17"/>
      <c r="X62" s="17"/>
      <c r="Y62" s="17"/>
      <c r="Z62" s="17"/>
      <c r="AA62" s="49"/>
      <c r="AB62" s="17"/>
      <c r="AC62" s="17"/>
      <c r="AD62" s="17"/>
      <c r="AE62" s="17"/>
      <c r="AF62" s="16"/>
      <c r="AG62" s="16"/>
      <c r="AH62" s="16"/>
      <c r="AI62" s="16"/>
      <c r="AJ62" s="16"/>
      <c r="AK62" s="16"/>
      <c r="AL62" s="16"/>
      <c r="AM62" s="16"/>
      <c r="AN62" s="16"/>
      <c r="AO62" s="16"/>
      <c r="AP62" s="16"/>
      <c r="AQ62" s="18"/>
      <c r="AR62" s="18"/>
    </row>
    <row r="63" spans="1:44" x14ac:dyDescent="0.25">
      <c r="A63" s="48"/>
      <c r="B63" s="48"/>
      <c r="C63" s="48"/>
      <c r="D63" s="48"/>
      <c r="E63" s="48"/>
      <c r="F63" s="48"/>
      <c r="G63" s="48"/>
      <c r="H63" s="48"/>
      <c r="I63" s="17"/>
      <c r="J63" s="17"/>
      <c r="K63" s="17"/>
      <c r="L63" s="17"/>
      <c r="M63" s="17"/>
      <c r="N63" s="49"/>
      <c r="O63" s="17"/>
      <c r="P63" s="17"/>
      <c r="Q63" s="17"/>
      <c r="R63" s="17"/>
      <c r="S63" s="17"/>
      <c r="T63" s="50"/>
      <c r="U63" s="50"/>
      <c r="V63" s="50"/>
      <c r="W63" s="17"/>
      <c r="X63" s="17"/>
      <c r="Y63" s="17"/>
      <c r="Z63" s="17"/>
      <c r="AA63" s="49"/>
      <c r="AB63" s="17"/>
      <c r="AC63" s="17"/>
      <c r="AD63" s="17"/>
      <c r="AE63" s="17"/>
      <c r="AF63" s="16"/>
      <c r="AG63" s="16"/>
      <c r="AH63" s="16"/>
      <c r="AI63" s="16"/>
      <c r="AJ63" s="16"/>
      <c r="AK63" s="16"/>
      <c r="AL63" s="16"/>
      <c r="AM63" s="16"/>
      <c r="AN63" s="16"/>
      <c r="AO63" s="16"/>
      <c r="AP63" s="16"/>
      <c r="AQ63" s="18"/>
      <c r="AR63" s="18"/>
    </row>
    <row r="64" spans="1:44" x14ac:dyDescent="0.25">
      <c r="A64" s="48"/>
      <c r="B64" s="48"/>
      <c r="C64" s="48"/>
      <c r="D64" s="48"/>
      <c r="E64" s="48"/>
      <c r="F64" s="48"/>
      <c r="G64" s="48"/>
      <c r="H64" s="48"/>
      <c r="I64" s="17"/>
      <c r="J64" s="17"/>
      <c r="K64" s="17"/>
      <c r="L64" s="17"/>
      <c r="M64" s="17"/>
      <c r="N64" s="49"/>
      <c r="O64" s="17"/>
      <c r="P64" s="17"/>
      <c r="Q64" s="17"/>
      <c r="R64" s="17"/>
      <c r="S64" s="17"/>
      <c r="T64" s="50"/>
      <c r="U64" s="50"/>
      <c r="V64" s="50"/>
      <c r="W64" s="17"/>
      <c r="X64" s="17"/>
      <c r="Y64" s="17"/>
      <c r="Z64" s="17"/>
      <c r="AA64" s="49"/>
      <c r="AB64" s="17"/>
      <c r="AC64" s="17"/>
      <c r="AD64" s="17"/>
      <c r="AE64" s="17"/>
      <c r="AF64" s="16"/>
      <c r="AG64" s="16"/>
      <c r="AH64" s="16"/>
      <c r="AI64" s="16"/>
      <c r="AJ64" s="16"/>
      <c r="AK64" s="16"/>
      <c r="AL64" s="16"/>
      <c r="AM64" s="16"/>
      <c r="AN64" s="16"/>
      <c r="AO64" s="16"/>
      <c r="AP64" s="16"/>
      <c r="AQ64" s="18"/>
      <c r="AR64" s="18"/>
    </row>
    <row r="65" spans="1:44" x14ac:dyDescent="0.25">
      <c r="A65" s="48"/>
      <c r="B65" s="48"/>
      <c r="C65" s="48"/>
      <c r="D65" s="48"/>
      <c r="E65" s="48"/>
      <c r="F65" s="48"/>
      <c r="G65" s="48"/>
      <c r="H65" s="48"/>
      <c r="I65" s="17"/>
      <c r="J65" s="17"/>
      <c r="K65" s="17"/>
      <c r="L65" s="17"/>
      <c r="M65" s="17"/>
      <c r="N65" s="49"/>
      <c r="O65" s="17"/>
      <c r="P65" s="17"/>
      <c r="Q65" s="17"/>
      <c r="R65" s="17"/>
      <c r="S65" s="17"/>
      <c r="T65" s="50"/>
      <c r="U65" s="50"/>
      <c r="V65" s="50"/>
      <c r="W65" s="17"/>
      <c r="X65" s="17"/>
      <c r="Y65" s="17"/>
      <c r="Z65" s="17"/>
      <c r="AA65" s="49"/>
      <c r="AB65" s="17"/>
      <c r="AC65" s="17"/>
      <c r="AD65" s="17"/>
      <c r="AE65" s="17"/>
      <c r="AF65" s="16"/>
      <c r="AG65" s="16"/>
      <c r="AH65" s="16"/>
      <c r="AI65" s="16"/>
      <c r="AJ65" s="16"/>
      <c r="AK65" s="16"/>
      <c r="AL65" s="16"/>
      <c r="AM65" s="16"/>
      <c r="AN65" s="16"/>
      <c r="AO65" s="16"/>
      <c r="AP65" s="16"/>
      <c r="AQ65" s="18"/>
      <c r="AR65" s="18"/>
    </row>
    <row r="66" spans="1:44" x14ac:dyDescent="0.25">
      <c r="A66" s="48"/>
      <c r="B66" s="48"/>
      <c r="C66" s="48"/>
      <c r="D66" s="48"/>
      <c r="E66" s="48"/>
      <c r="F66" s="48"/>
      <c r="G66" s="48"/>
      <c r="H66" s="48"/>
      <c r="I66" s="17"/>
      <c r="J66" s="17"/>
      <c r="K66" s="17"/>
      <c r="L66" s="17"/>
      <c r="M66" s="17"/>
      <c r="N66" s="49"/>
      <c r="O66" s="17"/>
      <c r="P66" s="17"/>
      <c r="Q66" s="17"/>
      <c r="R66" s="17"/>
      <c r="S66" s="17"/>
      <c r="T66" s="50"/>
      <c r="U66" s="50"/>
      <c r="V66" s="50"/>
      <c r="W66" s="17"/>
      <c r="X66" s="17"/>
      <c r="Y66" s="17"/>
      <c r="Z66" s="17"/>
      <c r="AA66" s="49"/>
      <c r="AB66" s="17"/>
      <c r="AC66" s="17"/>
      <c r="AD66" s="17"/>
      <c r="AE66" s="17"/>
      <c r="AF66" s="16"/>
      <c r="AG66" s="16"/>
      <c r="AH66" s="16"/>
      <c r="AI66" s="16"/>
      <c r="AJ66" s="16"/>
      <c r="AK66" s="16"/>
      <c r="AL66" s="16"/>
      <c r="AM66" s="16"/>
      <c r="AN66" s="16"/>
      <c r="AO66" s="16"/>
      <c r="AP66" s="16"/>
      <c r="AQ66" s="18"/>
      <c r="AR66" s="18"/>
    </row>
    <row r="67" spans="1:44" x14ac:dyDescent="0.25">
      <c r="A67" s="48"/>
      <c r="B67" s="48"/>
      <c r="C67" s="48"/>
      <c r="D67" s="48"/>
      <c r="E67" s="48"/>
      <c r="F67" s="48"/>
      <c r="G67" s="48"/>
      <c r="H67" s="48"/>
      <c r="I67" s="17"/>
      <c r="J67" s="17"/>
      <c r="K67" s="17"/>
      <c r="L67" s="17"/>
      <c r="M67" s="17"/>
      <c r="N67" s="49"/>
      <c r="O67" s="17"/>
      <c r="P67" s="17"/>
      <c r="Q67" s="17"/>
      <c r="R67" s="17"/>
      <c r="S67" s="17"/>
      <c r="T67" s="50"/>
      <c r="U67" s="50"/>
      <c r="V67" s="50"/>
      <c r="W67" s="17"/>
      <c r="X67" s="17"/>
      <c r="Y67" s="17"/>
      <c r="Z67" s="17"/>
      <c r="AA67" s="49"/>
      <c r="AB67" s="17"/>
      <c r="AC67" s="17"/>
      <c r="AD67" s="17"/>
      <c r="AE67" s="17"/>
      <c r="AF67" s="16"/>
      <c r="AG67" s="16"/>
      <c r="AH67" s="16"/>
      <c r="AI67" s="16"/>
      <c r="AJ67" s="16"/>
      <c r="AK67" s="16"/>
      <c r="AL67" s="16"/>
      <c r="AM67" s="16"/>
      <c r="AN67" s="16"/>
      <c r="AO67" s="16"/>
      <c r="AP67" s="16"/>
      <c r="AQ67" s="18"/>
      <c r="AR67" s="18"/>
    </row>
    <row r="68" spans="1:44" x14ac:dyDescent="0.25">
      <c r="A68" s="48"/>
      <c r="B68" s="48"/>
      <c r="C68" s="48"/>
      <c r="D68" s="48"/>
      <c r="E68" s="48"/>
      <c r="F68" s="48"/>
      <c r="G68" s="48"/>
      <c r="H68" s="48"/>
      <c r="I68" s="17"/>
      <c r="J68" s="17"/>
      <c r="K68" s="17"/>
      <c r="L68" s="17"/>
      <c r="M68" s="17"/>
      <c r="N68" s="49"/>
      <c r="O68" s="17"/>
      <c r="P68" s="17"/>
      <c r="Q68" s="17"/>
      <c r="R68" s="17"/>
      <c r="S68" s="17"/>
      <c r="T68" s="50"/>
      <c r="U68" s="50"/>
      <c r="V68" s="50"/>
      <c r="W68" s="17"/>
      <c r="X68" s="17"/>
      <c r="Y68" s="17"/>
      <c r="Z68" s="17"/>
      <c r="AA68" s="49"/>
      <c r="AB68" s="17"/>
      <c r="AC68" s="17"/>
      <c r="AD68" s="17"/>
      <c r="AE68" s="17"/>
      <c r="AF68" s="16"/>
      <c r="AG68" s="16"/>
      <c r="AH68" s="16"/>
      <c r="AI68" s="16"/>
      <c r="AJ68" s="16"/>
      <c r="AK68" s="16"/>
      <c r="AL68" s="16"/>
      <c r="AM68" s="16"/>
      <c r="AN68" s="16"/>
      <c r="AO68" s="16"/>
      <c r="AP68" s="16"/>
      <c r="AQ68" s="18"/>
      <c r="AR68" s="18"/>
    </row>
    <row r="69" spans="1:44" x14ac:dyDescent="0.25">
      <c r="A69" s="48"/>
      <c r="B69" s="48"/>
      <c r="C69" s="48"/>
      <c r="D69" s="48"/>
      <c r="E69" s="48"/>
      <c r="F69" s="48"/>
      <c r="G69" s="48"/>
      <c r="H69" s="48"/>
      <c r="I69" s="17"/>
      <c r="J69" s="17"/>
      <c r="K69" s="17"/>
      <c r="L69" s="17"/>
      <c r="M69" s="17"/>
      <c r="N69" s="49"/>
      <c r="O69" s="17"/>
      <c r="P69" s="17"/>
      <c r="Q69" s="17"/>
      <c r="R69" s="17"/>
      <c r="S69" s="17"/>
      <c r="T69" s="50"/>
      <c r="U69" s="50"/>
      <c r="V69" s="50"/>
      <c r="W69" s="17"/>
      <c r="X69" s="17"/>
      <c r="Y69" s="17"/>
      <c r="Z69" s="17"/>
      <c r="AA69" s="49"/>
      <c r="AB69" s="17"/>
      <c r="AC69" s="17"/>
      <c r="AD69" s="17"/>
      <c r="AE69" s="17"/>
      <c r="AF69" s="16"/>
      <c r="AG69" s="16"/>
      <c r="AH69" s="16"/>
      <c r="AI69" s="16"/>
      <c r="AJ69" s="16"/>
      <c r="AK69" s="16"/>
      <c r="AL69" s="16"/>
      <c r="AM69" s="16"/>
      <c r="AN69" s="16"/>
      <c r="AO69" s="16"/>
      <c r="AP69" s="16"/>
      <c r="AQ69" s="18"/>
      <c r="AR69" s="18"/>
    </row>
    <row r="70" spans="1:44" x14ac:dyDescent="0.25">
      <c r="A70" s="48"/>
      <c r="B70" s="48"/>
      <c r="C70" s="48"/>
      <c r="D70" s="48"/>
      <c r="E70" s="48"/>
      <c r="F70" s="48"/>
      <c r="G70" s="48"/>
      <c r="H70" s="48"/>
      <c r="I70" s="17"/>
      <c r="J70" s="17"/>
      <c r="K70" s="17"/>
      <c r="L70" s="17"/>
      <c r="M70" s="17"/>
      <c r="N70" s="49"/>
      <c r="O70" s="17"/>
      <c r="P70" s="17"/>
      <c r="Q70" s="17"/>
      <c r="R70" s="17"/>
      <c r="S70" s="17"/>
      <c r="T70" s="50"/>
      <c r="U70" s="50"/>
      <c r="V70" s="50"/>
      <c r="W70" s="17"/>
      <c r="X70" s="17"/>
      <c r="Y70" s="17"/>
      <c r="Z70" s="17"/>
      <c r="AA70" s="49"/>
      <c r="AB70" s="17"/>
      <c r="AC70" s="17"/>
      <c r="AD70" s="17"/>
      <c r="AE70" s="17"/>
      <c r="AF70" s="16"/>
      <c r="AG70" s="16"/>
      <c r="AH70" s="16"/>
      <c r="AI70" s="16"/>
      <c r="AJ70" s="16"/>
      <c r="AK70" s="16"/>
      <c r="AL70" s="16"/>
      <c r="AM70" s="16"/>
      <c r="AN70" s="16"/>
      <c r="AO70" s="16"/>
      <c r="AP70" s="16"/>
      <c r="AQ70" s="18"/>
      <c r="AR70" s="18"/>
    </row>
    <row r="71" spans="1:44" x14ac:dyDescent="0.25">
      <c r="A71" s="48"/>
      <c r="B71" s="48"/>
      <c r="C71" s="48"/>
      <c r="D71" s="48"/>
      <c r="E71" s="48"/>
      <c r="F71" s="48"/>
      <c r="G71" s="48"/>
      <c r="H71" s="48"/>
      <c r="I71" s="17"/>
      <c r="J71" s="17"/>
      <c r="K71" s="17"/>
      <c r="L71" s="17"/>
      <c r="M71" s="17"/>
      <c r="N71" s="49"/>
      <c r="O71" s="17"/>
      <c r="P71" s="17"/>
      <c r="Q71" s="17"/>
      <c r="R71" s="17"/>
      <c r="S71" s="17"/>
      <c r="T71" s="50"/>
      <c r="U71" s="50"/>
      <c r="V71" s="50"/>
      <c r="W71" s="17"/>
      <c r="X71" s="17"/>
      <c r="Y71" s="17"/>
      <c r="Z71" s="17"/>
      <c r="AA71" s="49"/>
      <c r="AB71" s="17"/>
      <c r="AC71" s="17"/>
      <c r="AD71" s="17"/>
      <c r="AE71" s="17"/>
      <c r="AF71" s="16"/>
      <c r="AG71" s="16"/>
      <c r="AH71" s="16"/>
      <c r="AI71" s="16"/>
      <c r="AJ71" s="16"/>
      <c r="AK71" s="16"/>
      <c r="AL71" s="16"/>
      <c r="AM71" s="16"/>
      <c r="AN71" s="16"/>
      <c r="AO71" s="16"/>
      <c r="AP71" s="16"/>
      <c r="AQ71" s="18"/>
      <c r="AR71" s="18"/>
    </row>
    <row r="72" spans="1:44" x14ac:dyDescent="0.25">
      <c r="A72" s="48"/>
      <c r="B72" s="48"/>
      <c r="C72" s="48"/>
      <c r="D72" s="48"/>
      <c r="E72" s="48"/>
      <c r="F72" s="48"/>
      <c r="G72" s="48"/>
      <c r="H72" s="48"/>
      <c r="I72" s="17"/>
      <c r="J72" s="17"/>
      <c r="K72" s="17"/>
      <c r="L72" s="17"/>
      <c r="M72" s="17"/>
      <c r="N72" s="49"/>
      <c r="O72" s="17"/>
      <c r="P72" s="17"/>
      <c r="Q72" s="17"/>
      <c r="R72" s="17"/>
      <c r="S72" s="17"/>
      <c r="T72" s="50"/>
      <c r="U72" s="50"/>
      <c r="V72" s="50"/>
      <c r="W72" s="17"/>
      <c r="X72" s="17"/>
      <c r="Y72" s="17"/>
      <c r="Z72" s="17"/>
      <c r="AA72" s="49"/>
      <c r="AB72" s="17"/>
      <c r="AC72" s="17"/>
      <c r="AD72" s="17"/>
      <c r="AE72" s="17"/>
      <c r="AF72" s="16"/>
      <c r="AG72" s="16"/>
      <c r="AH72" s="16"/>
      <c r="AI72" s="16"/>
      <c r="AJ72" s="16"/>
      <c r="AK72" s="16"/>
      <c r="AL72" s="16"/>
      <c r="AM72" s="16"/>
      <c r="AN72" s="16"/>
      <c r="AO72" s="16"/>
      <c r="AP72" s="16"/>
      <c r="AQ72" s="18"/>
      <c r="AR72" s="18"/>
    </row>
    <row r="73" spans="1:44" x14ac:dyDescent="0.25">
      <c r="A73" s="48"/>
      <c r="B73" s="48"/>
      <c r="C73" s="48"/>
      <c r="D73" s="48"/>
      <c r="E73" s="48"/>
      <c r="F73" s="48"/>
      <c r="G73" s="48"/>
      <c r="H73" s="48"/>
      <c r="I73" s="17"/>
      <c r="J73" s="17"/>
      <c r="K73" s="17"/>
      <c r="L73" s="17"/>
      <c r="M73" s="17"/>
      <c r="N73" s="49"/>
      <c r="O73" s="17"/>
      <c r="P73" s="17"/>
      <c r="Q73" s="17"/>
      <c r="R73" s="17"/>
      <c r="S73" s="17"/>
      <c r="T73" s="50"/>
      <c r="U73" s="50"/>
      <c r="V73" s="50"/>
      <c r="W73" s="17"/>
      <c r="X73" s="17"/>
      <c r="Y73" s="17"/>
      <c r="Z73" s="17"/>
      <c r="AA73" s="49"/>
      <c r="AB73" s="17"/>
      <c r="AC73" s="17"/>
      <c r="AD73" s="17"/>
      <c r="AE73" s="17"/>
      <c r="AF73" s="16"/>
      <c r="AG73" s="16"/>
      <c r="AH73" s="16"/>
      <c r="AI73" s="16"/>
      <c r="AJ73" s="16"/>
      <c r="AK73" s="16"/>
      <c r="AL73" s="16"/>
      <c r="AM73" s="16"/>
      <c r="AN73" s="16"/>
      <c r="AO73" s="16"/>
      <c r="AP73" s="16"/>
      <c r="AQ73" s="18"/>
      <c r="AR73" s="18"/>
    </row>
    <row r="74" spans="1:44" x14ac:dyDescent="0.25">
      <c r="A74" s="48"/>
      <c r="B74" s="48"/>
      <c r="C74" s="48"/>
      <c r="D74" s="48"/>
      <c r="E74" s="48"/>
      <c r="F74" s="48"/>
      <c r="G74" s="48"/>
      <c r="H74" s="48"/>
      <c r="I74" s="17"/>
      <c r="J74" s="17"/>
      <c r="K74" s="17"/>
      <c r="L74" s="17"/>
      <c r="M74" s="17"/>
      <c r="N74" s="49"/>
      <c r="O74" s="17"/>
      <c r="P74" s="17"/>
      <c r="Q74" s="17"/>
      <c r="R74" s="17"/>
      <c r="S74" s="17"/>
      <c r="T74" s="50"/>
      <c r="U74" s="50"/>
      <c r="V74" s="50"/>
      <c r="W74" s="17"/>
      <c r="X74" s="17"/>
      <c r="Y74" s="17"/>
      <c r="Z74" s="17"/>
      <c r="AA74" s="49"/>
      <c r="AB74" s="17"/>
      <c r="AC74" s="17"/>
      <c r="AD74" s="17"/>
      <c r="AE74" s="17"/>
      <c r="AF74" s="16"/>
      <c r="AG74" s="16"/>
      <c r="AH74" s="16"/>
      <c r="AI74" s="16"/>
      <c r="AJ74" s="16"/>
      <c r="AK74" s="16"/>
      <c r="AL74" s="16"/>
      <c r="AM74" s="16"/>
      <c r="AN74" s="16"/>
      <c r="AO74" s="16"/>
      <c r="AP74" s="16"/>
      <c r="AQ74" s="18"/>
      <c r="AR74" s="18"/>
    </row>
    <row r="75" spans="1:44" x14ac:dyDescent="0.25">
      <c r="A75" s="48"/>
      <c r="B75" s="48"/>
      <c r="C75" s="48"/>
      <c r="D75" s="48"/>
      <c r="E75" s="48"/>
      <c r="F75" s="48"/>
      <c r="G75" s="48"/>
      <c r="H75" s="48"/>
      <c r="I75" s="17"/>
      <c r="J75" s="17"/>
      <c r="K75" s="17"/>
      <c r="L75" s="17"/>
      <c r="M75" s="17"/>
      <c r="N75" s="49"/>
      <c r="O75" s="17"/>
      <c r="P75" s="17"/>
      <c r="Q75" s="17"/>
      <c r="R75" s="17"/>
      <c r="S75" s="17"/>
      <c r="T75" s="50"/>
      <c r="U75" s="50"/>
      <c r="V75" s="50"/>
      <c r="W75" s="17"/>
      <c r="X75" s="17"/>
      <c r="Y75" s="17"/>
      <c r="Z75" s="17"/>
      <c r="AA75" s="49"/>
      <c r="AB75" s="17"/>
      <c r="AC75" s="17"/>
      <c r="AD75" s="17"/>
      <c r="AE75" s="17"/>
      <c r="AF75" s="16"/>
      <c r="AG75" s="16"/>
      <c r="AH75" s="16"/>
      <c r="AI75" s="16"/>
      <c r="AJ75" s="16"/>
      <c r="AK75" s="16"/>
      <c r="AL75" s="16"/>
      <c r="AM75" s="16"/>
      <c r="AN75" s="16"/>
      <c r="AO75" s="16"/>
      <c r="AP75" s="16"/>
      <c r="AQ75" s="18"/>
      <c r="AR75" s="18"/>
    </row>
    <row r="76" spans="1:44" x14ac:dyDescent="0.25">
      <c r="A76" s="48"/>
      <c r="B76" s="48"/>
      <c r="C76" s="48"/>
      <c r="D76" s="48"/>
      <c r="E76" s="48"/>
      <c r="F76" s="48"/>
      <c r="G76" s="48"/>
      <c r="H76" s="48"/>
      <c r="I76" s="17"/>
      <c r="J76" s="17"/>
      <c r="K76" s="17"/>
      <c r="L76" s="17"/>
      <c r="M76" s="17"/>
      <c r="N76" s="49"/>
      <c r="O76" s="17"/>
      <c r="P76" s="17"/>
      <c r="Q76" s="17"/>
      <c r="R76" s="17"/>
      <c r="S76" s="17"/>
      <c r="T76" s="50"/>
      <c r="U76" s="50"/>
      <c r="V76" s="50"/>
      <c r="W76" s="17"/>
      <c r="X76" s="17"/>
      <c r="Y76" s="17"/>
      <c r="Z76" s="17"/>
      <c r="AA76" s="49"/>
      <c r="AB76" s="17"/>
      <c r="AC76" s="17"/>
      <c r="AD76" s="17"/>
      <c r="AE76" s="17"/>
      <c r="AF76" s="16"/>
      <c r="AG76" s="16"/>
      <c r="AH76" s="16"/>
      <c r="AI76" s="16"/>
      <c r="AJ76" s="16"/>
      <c r="AK76" s="16"/>
      <c r="AL76" s="16"/>
      <c r="AM76" s="16"/>
      <c r="AN76" s="16"/>
      <c r="AO76" s="16"/>
      <c r="AP76" s="16"/>
      <c r="AQ76" s="18"/>
      <c r="AR76" s="18"/>
    </row>
    <row r="77" spans="1:44" x14ac:dyDescent="0.25">
      <c r="A77" s="48"/>
      <c r="B77" s="48"/>
      <c r="C77" s="48"/>
      <c r="D77" s="48"/>
      <c r="E77" s="48"/>
      <c r="F77" s="48"/>
      <c r="G77" s="48"/>
      <c r="H77" s="48"/>
      <c r="I77" s="17"/>
      <c r="J77" s="17"/>
      <c r="K77" s="17"/>
      <c r="L77" s="17"/>
      <c r="M77" s="17"/>
      <c r="N77" s="49"/>
      <c r="O77" s="17"/>
      <c r="P77" s="17"/>
      <c r="Q77" s="17"/>
      <c r="R77" s="17"/>
      <c r="S77" s="17"/>
      <c r="T77" s="50"/>
      <c r="U77" s="50"/>
      <c r="V77" s="50"/>
      <c r="W77" s="17"/>
      <c r="X77" s="17"/>
      <c r="Y77" s="17"/>
      <c r="Z77" s="17"/>
      <c r="AA77" s="49"/>
      <c r="AB77" s="17"/>
      <c r="AC77" s="17"/>
      <c r="AD77" s="17"/>
      <c r="AE77" s="17"/>
      <c r="AF77" s="16"/>
      <c r="AG77" s="16"/>
      <c r="AH77" s="16"/>
      <c r="AI77" s="16"/>
      <c r="AJ77" s="16"/>
      <c r="AK77" s="16"/>
      <c r="AL77" s="16"/>
      <c r="AM77" s="16"/>
      <c r="AN77" s="16"/>
      <c r="AO77" s="16"/>
      <c r="AP77" s="16"/>
      <c r="AQ77" s="18"/>
      <c r="AR77" s="18"/>
    </row>
    <row r="78" spans="1:44" x14ac:dyDescent="0.25">
      <c r="A78" s="48"/>
      <c r="B78" s="48"/>
      <c r="C78" s="48"/>
      <c r="D78" s="48"/>
      <c r="E78" s="48"/>
      <c r="F78" s="48"/>
      <c r="G78" s="48"/>
      <c r="H78" s="48"/>
      <c r="I78" s="17"/>
      <c r="J78" s="17"/>
      <c r="K78" s="17"/>
      <c r="L78" s="17"/>
      <c r="M78" s="17"/>
      <c r="N78" s="49"/>
      <c r="O78" s="17"/>
      <c r="P78" s="17"/>
      <c r="Q78" s="17"/>
      <c r="R78" s="17"/>
      <c r="S78" s="17"/>
      <c r="T78" s="50"/>
      <c r="U78" s="50"/>
      <c r="V78" s="50"/>
      <c r="W78" s="17"/>
      <c r="X78" s="17"/>
      <c r="Y78" s="17"/>
      <c r="Z78" s="17"/>
      <c r="AA78" s="49"/>
      <c r="AB78" s="17"/>
      <c r="AC78" s="17"/>
      <c r="AD78" s="17"/>
      <c r="AE78" s="17"/>
      <c r="AF78" s="16"/>
      <c r="AG78" s="16"/>
      <c r="AH78" s="16"/>
      <c r="AI78" s="16"/>
      <c r="AJ78" s="16"/>
      <c r="AK78" s="16"/>
      <c r="AL78" s="16"/>
      <c r="AM78" s="16"/>
      <c r="AN78" s="16"/>
      <c r="AO78" s="16"/>
      <c r="AP78" s="16"/>
      <c r="AQ78" s="18"/>
      <c r="AR78" s="18"/>
    </row>
    <row r="79" spans="1:44" x14ac:dyDescent="0.25">
      <c r="A79" s="48"/>
      <c r="B79" s="48"/>
      <c r="C79" s="48"/>
      <c r="D79" s="48"/>
      <c r="E79" s="48"/>
      <c r="F79" s="48"/>
      <c r="G79" s="48"/>
      <c r="H79" s="48"/>
      <c r="I79" s="17"/>
      <c r="J79" s="17"/>
      <c r="K79" s="17"/>
      <c r="L79" s="17"/>
      <c r="M79" s="17"/>
      <c r="N79" s="49"/>
      <c r="O79" s="17"/>
      <c r="P79" s="17"/>
      <c r="Q79" s="17"/>
      <c r="R79" s="17"/>
      <c r="S79" s="17"/>
      <c r="T79" s="50"/>
      <c r="U79" s="50"/>
      <c r="V79" s="50"/>
      <c r="W79" s="17"/>
      <c r="X79" s="17"/>
      <c r="Y79" s="17"/>
      <c r="Z79" s="17"/>
      <c r="AA79" s="49"/>
      <c r="AB79" s="17"/>
      <c r="AC79" s="17"/>
      <c r="AD79" s="17"/>
      <c r="AE79" s="17"/>
      <c r="AF79" s="16"/>
      <c r="AG79" s="16"/>
      <c r="AH79" s="16"/>
      <c r="AI79" s="16"/>
      <c r="AJ79" s="16"/>
      <c r="AK79" s="16"/>
      <c r="AL79" s="16"/>
      <c r="AM79" s="16"/>
      <c r="AN79" s="16"/>
      <c r="AO79" s="16"/>
      <c r="AP79" s="16"/>
      <c r="AQ79" s="18"/>
      <c r="AR79" s="18"/>
    </row>
    <row r="80" spans="1:44" x14ac:dyDescent="0.25">
      <c r="A80" s="48"/>
      <c r="B80" s="48"/>
      <c r="C80" s="48"/>
      <c r="D80" s="48"/>
      <c r="E80" s="48"/>
      <c r="F80" s="48"/>
      <c r="G80" s="48"/>
      <c r="H80" s="48"/>
      <c r="I80" s="17"/>
      <c r="J80" s="17"/>
      <c r="K80" s="17"/>
      <c r="L80" s="17"/>
      <c r="M80" s="17"/>
      <c r="N80" s="49"/>
      <c r="O80" s="17"/>
      <c r="P80" s="17"/>
      <c r="Q80" s="17"/>
      <c r="R80" s="17"/>
      <c r="S80" s="17"/>
      <c r="T80" s="50"/>
      <c r="U80" s="50"/>
      <c r="V80" s="50"/>
      <c r="W80" s="17"/>
      <c r="X80" s="17"/>
      <c r="Y80" s="17"/>
      <c r="Z80" s="17"/>
      <c r="AA80" s="49"/>
      <c r="AB80" s="17"/>
      <c r="AC80" s="17"/>
      <c r="AD80" s="17"/>
      <c r="AE80" s="17"/>
      <c r="AF80" s="16"/>
      <c r="AG80" s="16"/>
      <c r="AH80" s="16"/>
      <c r="AI80" s="16"/>
      <c r="AJ80" s="16"/>
      <c r="AK80" s="16"/>
      <c r="AL80" s="16"/>
      <c r="AM80" s="16"/>
      <c r="AN80" s="16"/>
      <c r="AO80" s="16"/>
      <c r="AP80" s="16"/>
      <c r="AQ80" s="18"/>
      <c r="AR80" s="18"/>
    </row>
    <row r="81" spans="1:44" x14ac:dyDescent="0.25">
      <c r="A81" s="48"/>
      <c r="B81" s="48"/>
      <c r="C81" s="48"/>
      <c r="D81" s="48"/>
      <c r="E81" s="48"/>
      <c r="F81" s="48"/>
      <c r="G81" s="48"/>
      <c r="H81" s="48"/>
      <c r="I81" s="17"/>
      <c r="J81" s="17"/>
      <c r="K81" s="17"/>
      <c r="L81" s="17"/>
      <c r="M81" s="17"/>
      <c r="N81" s="49"/>
      <c r="O81" s="17"/>
      <c r="P81" s="17"/>
      <c r="Q81" s="17"/>
      <c r="R81" s="17"/>
      <c r="S81" s="17"/>
      <c r="T81" s="50"/>
      <c r="U81" s="50"/>
      <c r="V81" s="50"/>
      <c r="W81" s="17"/>
      <c r="X81" s="17"/>
      <c r="Y81" s="17"/>
      <c r="Z81" s="17"/>
      <c r="AA81" s="49"/>
      <c r="AB81" s="17"/>
      <c r="AC81" s="17"/>
      <c r="AD81" s="17"/>
      <c r="AE81" s="17"/>
      <c r="AF81" s="16"/>
      <c r="AG81" s="16"/>
      <c r="AH81" s="16"/>
      <c r="AI81" s="16"/>
      <c r="AJ81" s="16"/>
      <c r="AK81" s="16"/>
      <c r="AL81" s="16"/>
      <c r="AM81" s="16"/>
      <c r="AN81" s="16"/>
      <c r="AO81" s="16"/>
      <c r="AP81" s="16"/>
      <c r="AQ81" s="18"/>
      <c r="AR81" s="18"/>
    </row>
    <row r="82" spans="1:44" x14ac:dyDescent="0.25">
      <c r="A82" s="48"/>
      <c r="B82" s="48"/>
      <c r="C82" s="48"/>
      <c r="D82" s="48"/>
      <c r="E82" s="48"/>
      <c r="F82" s="48"/>
      <c r="G82" s="48"/>
      <c r="H82" s="48"/>
      <c r="I82" s="17"/>
      <c r="J82" s="17"/>
      <c r="K82" s="17"/>
      <c r="L82" s="17"/>
      <c r="M82" s="17"/>
      <c r="N82" s="49"/>
      <c r="O82" s="17"/>
      <c r="P82" s="17"/>
      <c r="Q82" s="17"/>
      <c r="R82" s="17"/>
      <c r="S82" s="17"/>
      <c r="T82" s="50"/>
      <c r="U82" s="50"/>
      <c r="V82" s="50"/>
      <c r="W82" s="17"/>
      <c r="X82" s="17"/>
      <c r="Y82" s="17"/>
      <c r="Z82" s="17"/>
      <c r="AA82" s="49"/>
      <c r="AB82" s="17"/>
      <c r="AC82" s="17"/>
      <c r="AD82" s="17"/>
      <c r="AE82" s="17"/>
      <c r="AF82" s="16"/>
      <c r="AG82" s="16"/>
      <c r="AH82" s="16"/>
      <c r="AI82" s="16"/>
      <c r="AJ82" s="16"/>
      <c r="AK82" s="16"/>
      <c r="AL82" s="16"/>
      <c r="AM82" s="16"/>
      <c r="AN82" s="16"/>
      <c r="AO82" s="16"/>
      <c r="AP82" s="16"/>
      <c r="AQ82" s="18"/>
      <c r="AR82" s="18"/>
    </row>
    <row r="83" spans="1:44" x14ac:dyDescent="0.25">
      <c r="A83" s="48"/>
      <c r="B83" s="48"/>
      <c r="C83" s="48"/>
      <c r="D83" s="48"/>
      <c r="E83" s="48"/>
      <c r="F83" s="48"/>
      <c r="G83" s="48"/>
      <c r="H83" s="48"/>
      <c r="I83" s="17"/>
      <c r="J83" s="17"/>
      <c r="K83" s="17"/>
      <c r="L83" s="17"/>
      <c r="M83" s="17"/>
      <c r="N83" s="49"/>
      <c r="O83" s="17"/>
      <c r="P83" s="17"/>
      <c r="Q83" s="17"/>
      <c r="R83" s="17"/>
      <c r="S83" s="17"/>
      <c r="T83" s="50"/>
      <c r="U83" s="50"/>
      <c r="V83" s="50"/>
      <c r="W83" s="17"/>
      <c r="X83" s="17"/>
      <c r="Y83" s="17"/>
      <c r="Z83" s="17"/>
      <c r="AA83" s="49"/>
      <c r="AB83" s="17"/>
      <c r="AC83" s="17"/>
      <c r="AD83" s="17"/>
      <c r="AE83" s="17"/>
      <c r="AF83" s="16"/>
      <c r="AG83" s="16"/>
      <c r="AH83" s="16"/>
      <c r="AI83" s="16"/>
      <c r="AJ83" s="16"/>
      <c r="AK83" s="16"/>
      <c r="AL83" s="16"/>
      <c r="AM83" s="16"/>
      <c r="AN83" s="16"/>
      <c r="AO83" s="16"/>
      <c r="AP83" s="16"/>
      <c r="AQ83" s="18"/>
      <c r="AR83" s="18"/>
    </row>
    <row r="84" spans="1:44" x14ac:dyDescent="0.25">
      <c r="A84" s="48"/>
      <c r="B84" s="48"/>
      <c r="C84" s="48"/>
      <c r="D84" s="48"/>
      <c r="E84" s="48"/>
      <c r="F84" s="48"/>
      <c r="G84" s="48"/>
      <c r="H84" s="48"/>
      <c r="I84" s="17"/>
      <c r="J84" s="17"/>
      <c r="K84" s="17"/>
      <c r="L84" s="17"/>
      <c r="M84" s="17"/>
      <c r="N84" s="49"/>
      <c r="O84" s="17"/>
      <c r="P84" s="17"/>
      <c r="Q84" s="17"/>
      <c r="R84" s="17"/>
      <c r="S84" s="17"/>
      <c r="T84" s="50"/>
      <c r="U84" s="50"/>
      <c r="V84" s="50"/>
      <c r="W84" s="17"/>
      <c r="X84" s="17"/>
      <c r="Y84" s="17"/>
      <c r="Z84" s="17"/>
      <c r="AA84" s="49"/>
      <c r="AB84" s="17"/>
      <c r="AC84" s="17"/>
      <c r="AD84" s="17"/>
      <c r="AE84" s="17"/>
      <c r="AF84" s="16"/>
      <c r="AG84" s="16"/>
      <c r="AH84" s="16"/>
      <c r="AI84" s="16"/>
      <c r="AJ84" s="16"/>
      <c r="AK84" s="16"/>
      <c r="AL84" s="16"/>
      <c r="AM84" s="16"/>
      <c r="AN84" s="16"/>
      <c r="AO84" s="16"/>
      <c r="AP84" s="16"/>
      <c r="AQ84" s="18"/>
      <c r="AR84" s="18"/>
    </row>
    <row r="85" spans="1:44" x14ac:dyDescent="0.25">
      <c r="A85" s="48"/>
      <c r="B85" s="48"/>
      <c r="C85" s="48"/>
      <c r="D85" s="48"/>
      <c r="E85" s="48"/>
      <c r="F85" s="48"/>
      <c r="G85" s="48"/>
      <c r="H85" s="48"/>
      <c r="I85" s="17"/>
      <c r="J85" s="17"/>
      <c r="K85" s="17"/>
      <c r="L85" s="17"/>
      <c r="M85" s="17"/>
      <c r="N85" s="49"/>
      <c r="O85" s="17"/>
      <c r="P85" s="17"/>
      <c r="Q85" s="17"/>
      <c r="R85" s="17"/>
      <c r="S85" s="17"/>
      <c r="T85" s="50"/>
      <c r="U85" s="50"/>
      <c r="V85" s="50"/>
      <c r="W85" s="17"/>
      <c r="X85" s="17"/>
      <c r="Y85" s="17"/>
      <c r="Z85" s="17"/>
      <c r="AA85" s="49"/>
      <c r="AB85" s="17"/>
      <c r="AC85" s="17"/>
      <c r="AD85" s="17"/>
      <c r="AE85" s="17"/>
      <c r="AF85" s="16"/>
      <c r="AG85" s="16"/>
      <c r="AH85" s="16"/>
      <c r="AI85" s="16"/>
      <c r="AJ85" s="16"/>
      <c r="AK85" s="16"/>
      <c r="AL85" s="16"/>
      <c r="AM85" s="16"/>
      <c r="AN85" s="16"/>
      <c r="AO85" s="16"/>
      <c r="AP85" s="16"/>
      <c r="AQ85" s="18"/>
      <c r="AR85" s="18"/>
    </row>
    <row r="86" spans="1:44" x14ac:dyDescent="0.25">
      <c r="A86" s="48"/>
      <c r="B86" s="48"/>
      <c r="C86" s="48"/>
      <c r="D86" s="48"/>
      <c r="E86" s="48"/>
      <c r="F86" s="48"/>
      <c r="G86" s="48"/>
      <c r="H86" s="48"/>
      <c r="I86" s="17"/>
      <c r="J86" s="17"/>
      <c r="K86" s="17"/>
      <c r="L86" s="17"/>
      <c r="M86" s="17"/>
      <c r="N86" s="49"/>
      <c r="O86" s="17"/>
      <c r="P86" s="17"/>
      <c r="Q86" s="17"/>
      <c r="R86" s="17"/>
      <c r="S86" s="17"/>
      <c r="T86" s="50"/>
      <c r="U86" s="50"/>
      <c r="V86" s="50"/>
      <c r="W86" s="17"/>
      <c r="X86" s="17"/>
      <c r="Y86" s="17"/>
      <c r="Z86" s="17"/>
      <c r="AA86" s="49"/>
      <c r="AB86" s="17"/>
      <c r="AC86" s="17"/>
      <c r="AD86" s="17"/>
      <c r="AE86" s="17"/>
      <c r="AF86" s="16"/>
      <c r="AG86" s="16"/>
      <c r="AH86" s="16"/>
      <c r="AI86" s="16"/>
      <c r="AJ86" s="16"/>
      <c r="AK86" s="16"/>
      <c r="AL86" s="16"/>
      <c r="AM86" s="16"/>
      <c r="AN86" s="16"/>
      <c r="AO86" s="16"/>
      <c r="AP86" s="16"/>
      <c r="AQ86" s="18"/>
      <c r="AR86" s="18"/>
    </row>
    <row r="87" spans="1:44" x14ac:dyDescent="0.25">
      <c r="A87" s="48"/>
      <c r="B87" s="48"/>
      <c r="C87" s="48"/>
      <c r="D87" s="48"/>
      <c r="E87" s="48"/>
      <c r="F87" s="48"/>
      <c r="G87" s="48"/>
      <c r="H87" s="48"/>
      <c r="I87" s="17"/>
      <c r="J87" s="17"/>
      <c r="K87" s="17"/>
      <c r="L87" s="17"/>
      <c r="M87" s="17"/>
      <c r="N87" s="49"/>
      <c r="O87" s="17"/>
      <c r="P87" s="17"/>
      <c r="Q87" s="17"/>
      <c r="R87" s="17"/>
      <c r="S87" s="17"/>
      <c r="T87" s="50"/>
      <c r="U87" s="50"/>
      <c r="V87" s="50"/>
      <c r="W87" s="17"/>
      <c r="X87" s="17"/>
      <c r="Y87" s="17"/>
      <c r="Z87" s="17"/>
      <c r="AA87" s="49"/>
      <c r="AB87" s="17"/>
      <c r="AC87" s="17"/>
      <c r="AD87" s="17"/>
      <c r="AE87" s="17"/>
      <c r="AF87" s="16"/>
      <c r="AG87" s="16"/>
      <c r="AH87" s="16"/>
      <c r="AI87" s="16"/>
      <c r="AJ87" s="16"/>
      <c r="AK87" s="16"/>
      <c r="AL87" s="16"/>
      <c r="AM87" s="16"/>
      <c r="AN87" s="16"/>
      <c r="AO87" s="16"/>
      <c r="AP87" s="16"/>
      <c r="AQ87" s="18"/>
      <c r="AR87" s="18"/>
    </row>
    <row r="88" spans="1:44" x14ac:dyDescent="0.25">
      <c r="A88" s="48"/>
      <c r="B88" s="48"/>
      <c r="C88" s="48"/>
      <c r="D88" s="48"/>
      <c r="E88" s="48"/>
      <c r="F88" s="48"/>
      <c r="G88" s="48"/>
      <c r="H88" s="48"/>
      <c r="I88" s="17"/>
      <c r="J88" s="17"/>
      <c r="K88" s="17"/>
      <c r="L88" s="17"/>
      <c r="M88" s="17"/>
      <c r="N88" s="49"/>
      <c r="O88" s="17"/>
      <c r="P88" s="17"/>
      <c r="Q88" s="17"/>
      <c r="R88" s="17"/>
      <c r="S88" s="17"/>
      <c r="T88" s="50"/>
      <c r="U88" s="50"/>
      <c r="V88" s="50"/>
      <c r="W88" s="17"/>
      <c r="X88" s="17"/>
      <c r="Y88" s="17"/>
      <c r="Z88" s="17"/>
      <c r="AA88" s="49"/>
      <c r="AB88" s="17"/>
      <c r="AC88" s="17"/>
      <c r="AD88" s="17"/>
      <c r="AE88" s="17"/>
      <c r="AF88" s="16"/>
      <c r="AG88" s="16"/>
      <c r="AH88" s="16"/>
      <c r="AI88" s="16"/>
      <c r="AJ88" s="16"/>
      <c r="AK88" s="16"/>
      <c r="AL88" s="16"/>
      <c r="AM88" s="16"/>
      <c r="AN88" s="16"/>
      <c r="AO88" s="16"/>
      <c r="AP88" s="16"/>
      <c r="AQ88" s="18"/>
      <c r="AR88" s="18"/>
    </row>
    <row r="89" spans="1:44" x14ac:dyDescent="0.25">
      <c r="A89" s="48"/>
      <c r="B89" s="48"/>
      <c r="C89" s="48"/>
      <c r="D89" s="48"/>
      <c r="E89" s="48"/>
      <c r="F89" s="48"/>
      <c r="G89" s="48"/>
      <c r="H89" s="48"/>
      <c r="I89" s="17"/>
      <c r="J89" s="17"/>
      <c r="K89" s="17"/>
      <c r="L89" s="17"/>
      <c r="M89" s="17"/>
      <c r="N89" s="49"/>
      <c r="O89" s="17"/>
      <c r="P89" s="17"/>
      <c r="Q89" s="17"/>
      <c r="R89" s="17"/>
      <c r="S89" s="17"/>
      <c r="T89" s="50"/>
      <c r="U89" s="50"/>
      <c r="V89" s="50"/>
      <c r="W89" s="17"/>
      <c r="X89" s="17"/>
      <c r="Y89" s="17"/>
      <c r="Z89" s="17"/>
      <c r="AA89" s="49"/>
      <c r="AB89" s="17"/>
      <c r="AC89" s="17"/>
      <c r="AD89" s="17"/>
      <c r="AE89" s="17"/>
      <c r="AF89" s="16"/>
      <c r="AG89" s="16"/>
      <c r="AH89" s="16"/>
      <c r="AI89" s="16"/>
      <c r="AJ89" s="16"/>
      <c r="AK89" s="16"/>
      <c r="AL89" s="16"/>
      <c r="AM89" s="16"/>
      <c r="AN89" s="16"/>
      <c r="AO89" s="16"/>
      <c r="AP89" s="16"/>
      <c r="AQ89" s="18"/>
      <c r="AR89" s="18"/>
    </row>
    <row r="90" spans="1:44" x14ac:dyDescent="0.25">
      <c r="A90" s="48"/>
      <c r="B90" s="48"/>
      <c r="C90" s="48"/>
      <c r="D90" s="48"/>
      <c r="E90" s="48"/>
      <c r="F90" s="48"/>
      <c r="G90" s="48"/>
      <c r="H90" s="48"/>
      <c r="I90" s="17"/>
      <c r="J90" s="17"/>
      <c r="K90" s="17"/>
      <c r="L90" s="17"/>
      <c r="M90" s="17"/>
      <c r="N90" s="49"/>
      <c r="O90" s="17"/>
      <c r="P90" s="17"/>
      <c r="Q90" s="17"/>
      <c r="R90" s="17"/>
      <c r="S90" s="17"/>
      <c r="T90" s="50"/>
      <c r="U90" s="50"/>
      <c r="V90" s="50"/>
      <c r="W90" s="17"/>
      <c r="X90" s="17"/>
      <c r="Y90" s="17"/>
      <c r="Z90" s="17"/>
      <c r="AA90" s="49"/>
      <c r="AB90" s="17"/>
      <c r="AC90" s="17"/>
      <c r="AD90" s="17"/>
      <c r="AE90" s="17"/>
      <c r="AF90" s="16"/>
      <c r="AG90" s="16"/>
      <c r="AH90" s="16"/>
      <c r="AI90" s="16"/>
      <c r="AJ90" s="16"/>
      <c r="AK90" s="16"/>
      <c r="AL90" s="16"/>
      <c r="AM90" s="16"/>
      <c r="AN90" s="16"/>
      <c r="AO90" s="16"/>
      <c r="AP90" s="16"/>
      <c r="AQ90" s="18"/>
      <c r="AR90" s="18"/>
    </row>
    <row r="91" spans="1:44" x14ac:dyDescent="0.25">
      <c r="A91" s="48"/>
      <c r="B91" s="48"/>
      <c r="C91" s="48"/>
      <c r="D91" s="48"/>
      <c r="E91" s="48"/>
      <c r="F91" s="48"/>
      <c r="G91" s="48"/>
      <c r="H91" s="48"/>
      <c r="I91" s="17"/>
      <c r="J91" s="17"/>
      <c r="K91" s="17"/>
      <c r="L91" s="17"/>
      <c r="M91" s="17"/>
      <c r="N91" s="49"/>
      <c r="O91" s="17"/>
      <c r="P91" s="17"/>
      <c r="Q91" s="17"/>
      <c r="R91" s="17"/>
      <c r="S91" s="17"/>
      <c r="T91" s="50"/>
      <c r="U91" s="50"/>
      <c r="V91" s="50"/>
      <c r="W91" s="17"/>
      <c r="X91" s="17"/>
      <c r="Y91" s="17"/>
      <c r="Z91" s="17"/>
      <c r="AA91" s="49"/>
      <c r="AB91" s="17"/>
      <c r="AC91" s="17"/>
      <c r="AD91" s="17"/>
      <c r="AE91" s="17"/>
      <c r="AF91" s="16"/>
      <c r="AG91" s="16"/>
      <c r="AH91" s="16"/>
      <c r="AI91" s="16"/>
      <c r="AJ91" s="16"/>
      <c r="AK91" s="16"/>
      <c r="AL91" s="16"/>
      <c r="AM91" s="16"/>
      <c r="AN91" s="16"/>
      <c r="AO91" s="16"/>
      <c r="AP91" s="16"/>
      <c r="AQ91" s="18"/>
      <c r="AR91" s="18"/>
    </row>
    <row r="92" spans="1:44" x14ac:dyDescent="0.25">
      <c r="A92" s="48"/>
      <c r="B92" s="48"/>
      <c r="C92" s="48"/>
      <c r="D92" s="48"/>
      <c r="E92" s="48"/>
      <c r="F92" s="48"/>
      <c r="G92" s="48"/>
      <c r="H92" s="48"/>
      <c r="I92" s="17"/>
      <c r="J92" s="17"/>
      <c r="K92" s="17"/>
      <c r="L92" s="17"/>
      <c r="M92" s="17"/>
      <c r="N92" s="49"/>
      <c r="O92" s="17"/>
      <c r="P92" s="17"/>
      <c r="Q92" s="17"/>
      <c r="R92" s="17"/>
      <c r="S92" s="17"/>
      <c r="T92" s="50"/>
      <c r="U92" s="50"/>
      <c r="V92" s="50"/>
      <c r="W92" s="17"/>
      <c r="X92" s="17"/>
      <c r="Y92" s="17"/>
      <c r="Z92" s="17"/>
      <c r="AA92" s="49"/>
      <c r="AB92" s="17"/>
      <c r="AC92" s="17"/>
      <c r="AD92" s="17"/>
      <c r="AE92" s="17"/>
      <c r="AF92" s="16"/>
      <c r="AG92" s="16"/>
      <c r="AH92" s="16"/>
      <c r="AI92" s="16"/>
      <c r="AJ92" s="16"/>
      <c r="AK92" s="16"/>
      <c r="AL92" s="16"/>
      <c r="AM92" s="16"/>
      <c r="AN92" s="16"/>
      <c r="AO92" s="16"/>
      <c r="AP92" s="16"/>
      <c r="AQ92" s="18"/>
      <c r="AR92" s="18"/>
    </row>
    <row r="93" spans="1:44" x14ac:dyDescent="0.25">
      <c r="A93" s="48"/>
      <c r="B93" s="48"/>
      <c r="C93" s="48"/>
      <c r="D93" s="48"/>
      <c r="E93" s="48"/>
      <c r="F93" s="48"/>
      <c r="G93" s="48"/>
      <c r="H93" s="48"/>
      <c r="I93" s="17"/>
      <c r="J93" s="17"/>
      <c r="K93" s="17"/>
      <c r="L93" s="17"/>
      <c r="M93" s="17"/>
      <c r="N93" s="49"/>
      <c r="O93" s="17"/>
      <c r="P93" s="17"/>
      <c r="Q93" s="17"/>
      <c r="R93" s="17"/>
      <c r="S93" s="17"/>
      <c r="T93" s="50"/>
      <c r="U93" s="50"/>
      <c r="V93" s="50"/>
      <c r="W93" s="17"/>
      <c r="X93" s="17"/>
      <c r="Y93" s="17"/>
      <c r="Z93" s="17"/>
      <c r="AA93" s="49"/>
      <c r="AB93" s="17"/>
      <c r="AC93" s="17"/>
      <c r="AD93" s="17"/>
      <c r="AE93" s="17"/>
      <c r="AF93" s="16"/>
      <c r="AG93" s="16"/>
      <c r="AH93" s="16"/>
      <c r="AI93" s="16"/>
      <c r="AJ93" s="16"/>
      <c r="AK93" s="16"/>
      <c r="AL93" s="16"/>
      <c r="AM93" s="16"/>
      <c r="AN93" s="16"/>
      <c r="AO93" s="16"/>
      <c r="AP93" s="16"/>
      <c r="AQ93" s="18"/>
      <c r="AR93" s="18"/>
    </row>
    <row r="94" spans="1:44" x14ac:dyDescent="0.25">
      <c r="A94" s="48"/>
      <c r="B94" s="48"/>
      <c r="C94" s="48"/>
      <c r="D94" s="48"/>
      <c r="E94" s="48"/>
      <c r="F94" s="48"/>
      <c r="G94" s="48"/>
      <c r="H94" s="48"/>
      <c r="I94" s="17"/>
      <c r="J94" s="17"/>
      <c r="K94" s="17"/>
      <c r="L94" s="17"/>
      <c r="M94" s="17"/>
      <c r="N94" s="49"/>
      <c r="O94" s="17"/>
      <c r="P94" s="17"/>
      <c r="Q94" s="17"/>
      <c r="R94" s="17"/>
      <c r="S94" s="17"/>
      <c r="T94" s="50"/>
      <c r="U94" s="50"/>
      <c r="V94" s="50"/>
      <c r="W94" s="17"/>
      <c r="X94" s="17"/>
      <c r="Y94" s="17"/>
      <c r="Z94" s="17"/>
      <c r="AA94" s="49"/>
      <c r="AB94" s="17"/>
      <c r="AC94" s="17"/>
      <c r="AD94" s="17"/>
      <c r="AE94" s="17"/>
      <c r="AF94" s="16"/>
      <c r="AG94" s="16"/>
      <c r="AH94" s="16"/>
      <c r="AI94" s="16"/>
      <c r="AJ94" s="16"/>
      <c r="AK94" s="16"/>
      <c r="AL94" s="16"/>
      <c r="AM94" s="16"/>
      <c r="AN94" s="16"/>
      <c r="AO94" s="16"/>
      <c r="AP94" s="16"/>
      <c r="AQ94" s="18"/>
      <c r="AR94" s="18"/>
    </row>
    <row r="95" spans="1:44" x14ac:dyDescent="0.25">
      <c r="A95" s="48"/>
      <c r="B95" s="48"/>
      <c r="C95" s="48"/>
      <c r="D95" s="48"/>
      <c r="E95" s="48"/>
      <c r="F95" s="48"/>
      <c r="G95" s="48"/>
      <c r="H95" s="48"/>
      <c r="I95" s="17"/>
      <c r="J95" s="17"/>
      <c r="K95" s="17"/>
      <c r="L95" s="17"/>
      <c r="M95" s="17"/>
      <c r="N95" s="49"/>
      <c r="O95" s="17"/>
      <c r="P95" s="17"/>
      <c r="Q95" s="17"/>
      <c r="R95" s="17"/>
      <c r="S95" s="17"/>
      <c r="T95" s="50"/>
      <c r="U95" s="50"/>
      <c r="V95" s="50"/>
      <c r="W95" s="17"/>
      <c r="X95" s="17"/>
      <c r="Y95" s="17"/>
      <c r="Z95" s="17"/>
      <c r="AA95" s="49"/>
      <c r="AB95" s="17"/>
      <c r="AC95" s="17"/>
      <c r="AD95" s="17"/>
      <c r="AE95" s="17"/>
      <c r="AF95" s="16"/>
      <c r="AG95" s="16"/>
      <c r="AH95" s="16"/>
      <c r="AI95" s="16"/>
      <c r="AJ95" s="16"/>
      <c r="AK95" s="16"/>
      <c r="AL95" s="16"/>
      <c r="AM95" s="16"/>
      <c r="AN95" s="16"/>
      <c r="AO95" s="16"/>
      <c r="AP95" s="16"/>
      <c r="AQ95" s="18"/>
      <c r="AR95" s="18"/>
    </row>
    <row r="96" spans="1:44" x14ac:dyDescent="0.25">
      <c r="A96" s="48"/>
      <c r="B96" s="48"/>
      <c r="C96" s="48"/>
      <c r="D96" s="48"/>
      <c r="E96" s="48"/>
      <c r="F96" s="48"/>
      <c r="G96" s="48"/>
      <c r="H96" s="48"/>
      <c r="I96" s="17"/>
      <c r="J96" s="17"/>
      <c r="K96" s="17"/>
      <c r="L96" s="17"/>
      <c r="M96" s="17"/>
      <c r="N96" s="49"/>
      <c r="O96" s="17"/>
      <c r="P96" s="17"/>
      <c r="Q96" s="17"/>
      <c r="R96" s="17"/>
      <c r="S96" s="17"/>
      <c r="T96" s="50"/>
      <c r="U96" s="50"/>
      <c r="V96" s="50"/>
      <c r="W96" s="17"/>
      <c r="X96" s="17"/>
      <c r="Y96" s="17"/>
      <c r="Z96" s="17"/>
      <c r="AA96" s="49"/>
      <c r="AB96" s="17"/>
      <c r="AC96" s="17"/>
      <c r="AD96" s="17"/>
      <c r="AE96" s="17"/>
      <c r="AF96" s="16"/>
      <c r="AG96" s="16"/>
      <c r="AH96" s="16"/>
      <c r="AI96" s="16"/>
      <c r="AJ96" s="16"/>
      <c r="AK96" s="16"/>
      <c r="AL96" s="16"/>
      <c r="AM96" s="16"/>
      <c r="AN96" s="16"/>
      <c r="AO96" s="16"/>
      <c r="AP96" s="16"/>
      <c r="AQ96" s="18"/>
      <c r="AR96" s="18"/>
    </row>
    <row r="97" spans="1:44" x14ac:dyDescent="0.25">
      <c r="A97" s="48"/>
      <c r="B97" s="48"/>
      <c r="C97" s="48"/>
      <c r="D97" s="48"/>
      <c r="E97" s="48"/>
      <c r="F97" s="48"/>
      <c r="G97" s="48"/>
      <c r="H97" s="48"/>
      <c r="I97" s="17"/>
      <c r="J97" s="17"/>
      <c r="K97" s="17"/>
      <c r="L97" s="17"/>
      <c r="M97" s="17"/>
      <c r="N97" s="49"/>
      <c r="O97" s="17"/>
      <c r="P97" s="17"/>
      <c r="Q97" s="17"/>
      <c r="R97" s="17"/>
      <c r="S97" s="17"/>
      <c r="T97" s="50"/>
      <c r="U97" s="50"/>
      <c r="V97" s="50"/>
      <c r="W97" s="17"/>
      <c r="X97" s="17"/>
      <c r="Y97" s="17"/>
      <c r="Z97" s="17"/>
      <c r="AA97" s="49"/>
      <c r="AB97" s="17"/>
      <c r="AC97" s="17"/>
      <c r="AD97" s="17"/>
      <c r="AE97" s="17"/>
      <c r="AF97" s="16"/>
      <c r="AG97" s="16"/>
      <c r="AH97" s="16"/>
      <c r="AI97" s="16"/>
      <c r="AJ97" s="16"/>
      <c r="AK97" s="16"/>
      <c r="AL97" s="16"/>
      <c r="AM97" s="16"/>
      <c r="AN97" s="16"/>
      <c r="AO97" s="16"/>
      <c r="AP97" s="16"/>
      <c r="AQ97" s="18"/>
      <c r="AR97" s="18"/>
    </row>
    <row r="98" spans="1:44" x14ac:dyDescent="0.25">
      <c r="A98" s="48"/>
      <c r="B98" s="48"/>
      <c r="C98" s="48"/>
      <c r="D98" s="48"/>
      <c r="E98" s="48"/>
      <c r="F98" s="48"/>
      <c r="G98" s="48"/>
      <c r="H98" s="48"/>
      <c r="I98" s="17"/>
      <c r="J98" s="17"/>
      <c r="K98" s="17"/>
      <c r="L98" s="17"/>
      <c r="M98" s="17"/>
      <c r="N98" s="49"/>
      <c r="O98" s="17"/>
      <c r="P98" s="17"/>
      <c r="Q98" s="17"/>
      <c r="R98" s="17"/>
      <c r="S98" s="17"/>
      <c r="T98" s="50"/>
      <c r="U98" s="50"/>
      <c r="V98" s="50"/>
      <c r="W98" s="17"/>
      <c r="X98" s="17"/>
      <c r="Y98" s="17"/>
      <c r="Z98" s="17"/>
      <c r="AA98" s="49"/>
      <c r="AB98" s="17"/>
      <c r="AC98" s="17"/>
      <c r="AD98" s="17"/>
      <c r="AE98" s="17"/>
      <c r="AF98" s="16"/>
      <c r="AG98" s="16"/>
      <c r="AH98" s="16"/>
      <c r="AI98" s="16"/>
      <c r="AJ98" s="16"/>
      <c r="AK98" s="16"/>
      <c r="AL98" s="16"/>
      <c r="AM98" s="16"/>
      <c r="AN98" s="16"/>
      <c r="AO98" s="16"/>
      <c r="AP98" s="16"/>
      <c r="AQ98" s="18"/>
      <c r="AR98" s="18"/>
    </row>
    <row r="99" spans="1:44" x14ac:dyDescent="0.25">
      <c r="A99" s="48"/>
      <c r="B99" s="48"/>
      <c r="C99" s="48"/>
      <c r="D99" s="48"/>
      <c r="E99" s="48"/>
      <c r="F99" s="48"/>
      <c r="G99" s="48"/>
      <c r="H99" s="48"/>
      <c r="I99" s="17"/>
      <c r="J99" s="17"/>
      <c r="K99" s="17"/>
      <c r="L99" s="17"/>
      <c r="M99" s="17"/>
      <c r="N99" s="49"/>
      <c r="O99" s="17"/>
      <c r="P99" s="17"/>
      <c r="Q99" s="17"/>
      <c r="R99" s="17"/>
      <c r="S99" s="17"/>
      <c r="T99" s="50"/>
      <c r="U99" s="50"/>
      <c r="V99" s="50"/>
      <c r="W99" s="17"/>
      <c r="X99" s="17"/>
      <c r="Y99" s="17"/>
      <c r="Z99" s="17"/>
      <c r="AA99" s="49"/>
      <c r="AB99" s="17"/>
      <c r="AC99" s="17"/>
      <c r="AD99" s="17"/>
      <c r="AE99" s="17"/>
      <c r="AF99" s="16"/>
      <c r="AG99" s="16"/>
      <c r="AH99" s="16"/>
      <c r="AI99" s="16"/>
      <c r="AJ99" s="16"/>
      <c r="AK99" s="16"/>
      <c r="AL99" s="16"/>
      <c r="AM99" s="16"/>
      <c r="AN99" s="16"/>
      <c r="AO99" s="16"/>
      <c r="AP99" s="16"/>
      <c r="AQ99" s="18"/>
      <c r="AR99" s="18"/>
    </row>
    <row r="100" spans="1:44" x14ac:dyDescent="0.25">
      <c r="A100" s="48"/>
      <c r="B100" s="48"/>
      <c r="C100" s="48"/>
      <c r="D100" s="48"/>
      <c r="E100" s="48"/>
      <c r="F100" s="48"/>
      <c r="G100" s="48"/>
      <c r="H100" s="48"/>
      <c r="I100" s="17"/>
      <c r="J100" s="17"/>
      <c r="K100" s="17"/>
      <c r="L100" s="17"/>
      <c r="M100" s="17"/>
      <c r="N100" s="49"/>
      <c r="O100" s="17"/>
      <c r="P100" s="17"/>
      <c r="Q100" s="17"/>
      <c r="R100" s="17"/>
      <c r="S100" s="17"/>
      <c r="T100" s="50"/>
      <c r="U100" s="50"/>
      <c r="V100" s="50"/>
      <c r="W100" s="17"/>
      <c r="X100" s="17"/>
      <c r="Y100" s="17"/>
      <c r="Z100" s="17"/>
      <c r="AA100" s="49"/>
      <c r="AB100" s="17"/>
      <c r="AC100" s="17"/>
      <c r="AD100" s="17"/>
      <c r="AE100" s="17"/>
      <c r="AF100" s="16"/>
      <c r="AG100" s="16"/>
      <c r="AH100" s="16"/>
      <c r="AI100" s="16"/>
      <c r="AJ100" s="16"/>
      <c r="AK100" s="16"/>
      <c r="AL100" s="16"/>
      <c r="AM100" s="16"/>
      <c r="AN100" s="16"/>
      <c r="AO100" s="16"/>
      <c r="AP100" s="16"/>
      <c r="AQ100" s="18"/>
      <c r="AR100" s="18"/>
    </row>
    <row r="101" spans="1:44" x14ac:dyDescent="0.25">
      <c r="A101" s="48"/>
      <c r="B101" s="48"/>
      <c r="C101" s="48"/>
      <c r="D101" s="48"/>
      <c r="E101" s="48"/>
      <c r="F101" s="48"/>
      <c r="G101" s="48"/>
      <c r="H101" s="48"/>
      <c r="I101" s="17"/>
      <c r="J101" s="17"/>
      <c r="K101" s="17"/>
      <c r="L101" s="17"/>
      <c r="M101" s="17"/>
      <c r="N101" s="49"/>
      <c r="O101" s="17"/>
      <c r="P101" s="17"/>
      <c r="Q101" s="17"/>
      <c r="R101" s="17"/>
      <c r="S101" s="17"/>
      <c r="T101" s="50"/>
      <c r="U101" s="50"/>
      <c r="V101" s="50"/>
      <c r="W101" s="17"/>
      <c r="X101" s="17"/>
      <c r="Y101" s="17"/>
      <c r="Z101" s="17"/>
      <c r="AA101" s="49"/>
      <c r="AB101" s="17"/>
      <c r="AC101" s="17"/>
      <c r="AD101" s="17"/>
      <c r="AE101" s="17"/>
      <c r="AF101" s="16"/>
      <c r="AG101" s="16"/>
      <c r="AH101" s="16"/>
      <c r="AI101" s="16"/>
      <c r="AJ101" s="16"/>
      <c r="AK101" s="16"/>
      <c r="AL101" s="16"/>
      <c r="AM101" s="16"/>
      <c r="AN101" s="16"/>
      <c r="AO101" s="16"/>
      <c r="AP101" s="16"/>
      <c r="AQ101" s="18"/>
      <c r="AR101" s="18"/>
    </row>
    <row r="102" spans="1:44" x14ac:dyDescent="0.25">
      <c r="A102" s="48"/>
      <c r="B102" s="48"/>
      <c r="C102" s="48"/>
      <c r="D102" s="48"/>
      <c r="E102" s="48"/>
      <c r="F102" s="48"/>
      <c r="G102" s="48"/>
      <c r="H102" s="48"/>
      <c r="I102" s="17"/>
      <c r="J102" s="17"/>
      <c r="K102" s="17"/>
      <c r="L102" s="17"/>
      <c r="M102" s="17"/>
      <c r="N102" s="49"/>
      <c r="O102" s="17"/>
      <c r="P102" s="17"/>
      <c r="Q102" s="17"/>
      <c r="R102" s="17"/>
      <c r="S102" s="17"/>
      <c r="T102" s="50"/>
      <c r="U102" s="50"/>
      <c r="V102" s="50"/>
      <c r="W102" s="17"/>
      <c r="X102" s="17"/>
      <c r="Y102" s="17"/>
      <c r="Z102" s="17"/>
      <c r="AA102" s="49"/>
      <c r="AB102" s="17"/>
      <c r="AC102" s="17"/>
      <c r="AD102" s="17"/>
      <c r="AE102" s="17"/>
      <c r="AF102" s="16"/>
      <c r="AG102" s="16"/>
      <c r="AH102" s="16"/>
      <c r="AI102" s="16"/>
      <c r="AJ102" s="16"/>
      <c r="AK102" s="16"/>
      <c r="AL102" s="16"/>
      <c r="AM102" s="16"/>
      <c r="AN102" s="16"/>
      <c r="AO102" s="16"/>
      <c r="AP102" s="16"/>
      <c r="AQ102" s="18"/>
      <c r="AR102" s="18"/>
    </row>
    <row r="103" spans="1:44" x14ac:dyDescent="0.25">
      <c r="A103" s="48"/>
      <c r="B103" s="48"/>
      <c r="C103" s="48"/>
      <c r="D103" s="48"/>
      <c r="E103" s="48"/>
      <c r="F103" s="48"/>
      <c r="G103" s="48"/>
      <c r="H103" s="48"/>
      <c r="I103" s="17"/>
      <c r="J103" s="17"/>
      <c r="K103" s="17"/>
      <c r="L103" s="17"/>
      <c r="M103" s="17"/>
      <c r="N103" s="49"/>
      <c r="O103" s="17"/>
      <c r="P103" s="17"/>
      <c r="Q103" s="17"/>
      <c r="R103" s="17"/>
      <c r="S103" s="17"/>
      <c r="T103" s="50"/>
      <c r="U103" s="50"/>
      <c r="V103" s="50"/>
      <c r="W103" s="17"/>
      <c r="X103" s="17"/>
      <c r="Y103" s="17"/>
      <c r="Z103" s="17"/>
      <c r="AA103" s="49"/>
      <c r="AB103" s="17"/>
      <c r="AC103" s="17"/>
      <c r="AD103" s="17"/>
      <c r="AE103" s="17"/>
      <c r="AF103" s="16"/>
      <c r="AG103" s="16"/>
      <c r="AH103" s="16"/>
      <c r="AI103" s="16"/>
      <c r="AJ103" s="16"/>
      <c r="AK103" s="16"/>
      <c r="AL103" s="16"/>
      <c r="AM103" s="16"/>
      <c r="AN103" s="16"/>
      <c r="AO103" s="16"/>
      <c r="AP103" s="16"/>
      <c r="AQ103" s="18"/>
      <c r="AR103" s="18"/>
    </row>
    <row r="104" spans="1:44" x14ac:dyDescent="0.25">
      <c r="A104" s="48"/>
      <c r="B104" s="48"/>
      <c r="C104" s="48"/>
      <c r="D104" s="48"/>
      <c r="E104" s="48"/>
      <c r="F104" s="48"/>
      <c r="G104" s="48"/>
      <c r="H104" s="48"/>
      <c r="I104" s="17"/>
      <c r="J104" s="17"/>
      <c r="K104" s="17"/>
      <c r="L104" s="17"/>
      <c r="M104" s="17"/>
      <c r="N104" s="49"/>
      <c r="O104" s="17"/>
      <c r="P104" s="17"/>
      <c r="Q104" s="17"/>
      <c r="R104" s="17"/>
      <c r="S104" s="17"/>
      <c r="T104" s="50"/>
      <c r="U104" s="50"/>
      <c r="V104" s="50"/>
      <c r="W104" s="17"/>
      <c r="X104" s="17"/>
      <c r="Y104" s="17"/>
      <c r="Z104" s="17"/>
      <c r="AA104" s="49"/>
      <c r="AB104" s="17"/>
      <c r="AC104" s="17"/>
      <c r="AD104" s="17"/>
      <c r="AE104" s="17"/>
      <c r="AF104" s="16"/>
      <c r="AG104" s="16"/>
      <c r="AH104" s="16"/>
      <c r="AI104" s="16"/>
      <c r="AJ104" s="16"/>
      <c r="AK104" s="16"/>
      <c r="AL104" s="16"/>
      <c r="AM104" s="16"/>
      <c r="AN104" s="16"/>
      <c r="AO104" s="16"/>
      <c r="AP104" s="16"/>
      <c r="AQ104" s="18"/>
      <c r="AR104" s="18"/>
    </row>
    <row r="105" spans="1:44" x14ac:dyDescent="0.25">
      <c r="A105" s="48"/>
      <c r="B105" s="48"/>
      <c r="C105" s="48"/>
      <c r="D105" s="48"/>
      <c r="E105" s="48"/>
      <c r="F105" s="48"/>
      <c r="G105" s="48"/>
      <c r="H105" s="48"/>
      <c r="I105" s="17"/>
      <c r="J105" s="17"/>
      <c r="K105" s="17"/>
      <c r="L105" s="17"/>
      <c r="M105" s="17"/>
      <c r="N105" s="49"/>
      <c r="O105" s="17"/>
      <c r="P105" s="17"/>
      <c r="Q105" s="17"/>
      <c r="R105" s="17"/>
      <c r="S105" s="17"/>
      <c r="T105" s="50"/>
      <c r="U105" s="50"/>
      <c r="V105" s="50"/>
      <c r="W105" s="17"/>
      <c r="X105" s="17"/>
      <c r="Y105" s="17"/>
      <c r="Z105" s="17"/>
      <c r="AA105" s="49"/>
      <c r="AB105" s="17"/>
      <c r="AC105" s="17"/>
      <c r="AD105" s="17"/>
      <c r="AE105" s="17"/>
      <c r="AF105" s="16"/>
      <c r="AG105" s="16"/>
      <c r="AH105" s="16"/>
      <c r="AI105" s="16"/>
      <c r="AJ105" s="16"/>
      <c r="AK105" s="16"/>
      <c r="AL105" s="16"/>
      <c r="AM105" s="16"/>
      <c r="AN105" s="16"/>
      <c r="AO105" s="16"/>
      <c r="AP105" s="16"/>
      <c r="AQ105" s="18"/>
      <c r="AR105" s="18"/>
    </row>
    <row r="106" spans="1:44" x14ac:dyDescent="0.25">
      <c r="A106" s="48"/>
      <c r="B106" s="48"/>
      <c r="C106" s="48"/>
      <c r="D106" s="48"/>
      <c r="E106" s="48"/>
      <c r="F106" s="48"/>
      <c r="G106" s="48"/>
      <c r="H106" s="48"/>
      <c r="I106" s="17"/>
      <c r="J106" s="17"/>
      <c r="K106" s="17"/>
      <c r="L106" s="17"/>
      <c r="M106" s="17"/>
      <c r="N106" s="49"/>
      <c r="O106" s="17"/>
      <c r="P106" s="17"/>
      <c r="Q106" s="17"/>
      <c r="R106" s="17"/>
      <c r="S106" s="17"/>
      <c r="T106" s="50"/>
      <c r="U106" s="50"/>
      <c r="V106" s="50"/>
      <c r="W106" s="17"/>
      <c r="X106" s="17"/>
      <c r="Y106" s="17"/>
      <c r="Z106" s="17"/>
      <c r="AA106" s="49"/>
      <c r="AB106" s="17"/>
      <c r="AC106" s="17"/>
      <c r="AD106" s="17"/>
      <c r="AE106" s="17"/>
      <c r="AF106" s="16"/>
      <c r="AG106" s="16"/>
      <c r="AH106" s="16"/>
      <c r="AI106" s="16"/>
      <c r="AJ106" s="16"/>
      <c r="AK106" s="16"/>
      <c r="AL106" s="16"/>
      <c r="AM106" s="16"/>
      <c r="AN106" s="16"/>
      <c r="AO106" s="16"/>
      <c r="AP106" s="16"/>
      <c r="AQ106" s="18"/>
      <c r="AR106" s="18"/>
    </row>
    <row r="107" spans="1:44" x14ac:dyDescent="0.25">
      <c r="A107" s="48"/>
      <c r="B107" s="48"/>
      <c r="C107" s="48"/>
      <c r="D107" s="48"/>
      <c r="E107" s="48"/>
      <c r="F107" s="48"/>
      <c r="G107" s="48"/>
      <c r="H107" s="48"/>
      <c r="I107" s="17"/>
      <c r="J107" s="17"/>
      <c r="K107" s="17"/>
      <c r="L107" s="17"/>
      <c r="M107" s="17"/>
      <c r="N107" s="49"/>
      <c r="O107" s="17"/>
      <c r="P107" s="17"/>
      <c r="Q107" s="17"/>
      <c r="R107" s="17"/>
      <c r="S107" s="17"/>
      <c r="T107" s="50"/>
      <c r="U107" s="50"/>
      <c r="V107" s="50"/>
      <c r="W107" s="17"/>
      <c r="X107" s="17"/>
      <c r="Y107" s="17"/>
      <c r="Z107" s="17"/>
      <c r="AA107" s="49"/>
      <c r="AB107" s="17"/>
      <c r="AC107" s="17"/>
      <c r="AD107" s="17"/>
      <c r="AE107" s="17"/>
      <c r="AF107" s="16"/>
      <c r="AG107" s="16"/>
      <c r="AH107" s="16"/>
      <c r="AI107" s="16"/>
      <c r="AJ107" s="16"/>
      <c r="AK107" s="16"/>
      <c r="AL107" s="16"/>
      <c r="AM107" s="16"/>
      <c r="AN107" s="16"/>
      <c r="AO107" s="16"/>
      <c r="AP107" s="16"/>
      <c r="AQ107" s="18"/>
      <c r="AR107" s="18"/>
    </row>
    <row r="108" spans="1:44" x14ac:dyDescent="0.25">
      <c r="A108" s="48"/>
      <c r="B108" s="48"/>
      <c r="C108" s="48"/>
      <c r="D108" s="48"/>
      <c r="E108" s="48"/>
      <c r="F108" s="48"/>
      <c r="G108" s="48"/>
      <c r="H108" s="48"/>
      <c r="I108" s="17"/>
      <c r="J108" s="17"/>
      <c r="K108" s="17"/>
      <c r="L108" s="17"/>
      <c r="M108" s="17"/>
      <c r="N108" s="49"/>
      <c r="O108" s="17"/>
      <c r="P108" s="17"/>
      <c r="Q108" s="17"/>
      <c r="R108" s="17"/>
      <c r="S108" s="17"/>
      <c r="T108" s="50"/>
      <c r="U108" s="50"/>
      <c r="V108" s="50"/>
      <c r="W108" s="17"/>
      <c r="X108" s="17"/>
      <c r="Y108" s="17"/>
      <c r="Z108" s="17"/>
      <c r="AA108" s="49"/>
      <c r="AB108" s="17"/>
      <c r="AC108" s="17"/>
      <c r="AD108" s="17"/>
      <c r="AE108" s="17"/>
      <c r="AF108" s="16"/>
      <c r="AG108" s="16"/>
      <c r="AH108" s="16"/>
      <c r="AI108" s="16"/>
      <c r="AJ108" s="16"/>
      <c r="AK108" s="16"/>
      <c r="AL108" s="16"/>
      <c r="AM108" s="16"/>
      <c r="AN108" s="16"/>
      <c r="AO108" s="16"/>
      <c r="AP108" s="16"/>
      <c r="AQ108" s="18"/>
      <c r="AR108" s="18"/>
    </row>
    <row r="109" spans="1:44" x14ac:dyDescent="0.25">
      <c r="A109" s="48"/>
      <c r="B109" s="48"/>
      <c r="C109" s="48"/>
      <c r="D109" s="48"/>
      <c r="E109" s="48"/>
      <c r="F109" s="48"/>
      <c r="G109" s="48"/>
      <c r="H109" s="48"/>
      <c r="I109" s="17"/>
      <c r="J109" s="17"/>
      <c r="K109" s="17"/>
      <c r="L109" s="17"/>
      <c r="M109" s="17"/>
      <c r="N109" s="49"/>
      <c r="O109" s="17"/>
      <c r="P109" s="17"/>
      <c r="Q109" s="17"/>
      <c r="R109" s="17"/>
      <c r="S109" s="17"/>
      <c r="T109" s="50"/>
      <c r="U109" s="50"/>
      <c r="V109" s="50"/>
      <c r="W109" s="17"/>
      <c r="X109" s="17"/>
      <c r="Y109" s="17"/>
      <c r="Z109" s="17"/>
      <c r="AA109" s="49"/>
      <c r="AB109" s="17"/>
      <c r="AC109" s="17"/>
      <c r="AD109" s="17"/>
      <c r="AE109" s="17"/>
      <c r="AF109" s="16"/>
      <c r="AG109" s="16"/>
      <c r="AH109" s="16"/>
      <c r="AI109" s="16"/>
      <c r="AJ109" s="16"/>
      <c r="AK109" s="16"/>
      <c r="AL109" s="16"/>
      <c r="AM109" s="16"/>
      <c r="AN109" s="16"/>
      <c r="AO109" s="16"/>
      <c r="AP109" s="16"/>
      <c r="AQ109" s="18"/>
      <c r="AR109" s="18"/>
    </row>
    <row r="110" spans="1:44" x14ac:dyDescent="0.25">
      <c r="A110" s="48"/>
      <c r="B110" s="48"/>
      <c r="C110" s="48"/>
      <c r="D110" s="48"/>
      <c r="E110" s="48"/>
      <c r="F110" s="48"/>
      <c r="G110" s="48"/>
      <c r="H110" s="48"/>
      <c r="I110" s="17"/>
      <c r="J110" s="17"/>
      <c r="K110" s="17"/>
      <c r="L110" s="17"/>
      <c r="M110" s="17"/>
      <c r="N110" s="49"/>
      <c r="O110" s="17"/>
      <c r="P110" s="17"/>
      <c r="Q110" s="17"/>
      <c r="R110" s="17"/>
      <c r="S110" s="17"/>
      <c r="T110" s="50"/>
      <c r="U110" s="50"/>
      <c r="V110" s="50"/>
      <c r="W110" s="17"/>
      <c r="X110" s="17"/>
      <c r="Y110" s="17"/>
      <c r="Z110" s="17"/>
      <c r="AA110" s="49"/>
      <c r="AB110" s="17"/>
      <c r="AC110" s="17"/>
      <c r="AD110" s="17"/>
      <c r="AE110" s="17"/>
      <c r="AF110" s="16"/>
      <c r="AG110" s="16"/>
      <c r="AH110" s="16"/>
      <c r="AI110" s="16"/>
      <c r="AJ110" s="16"/>
      <c r="AK110" s="16"/>
      <c r="AL110" s="16"/>
      <c r="AM110" s="16"/>
      <c r="AN110" s="16"/>
      <c r="AO110" s="16"/>
      <c r="AP110" s="16"/>
      <c r="AQ110" s="18"/>
      <c r="AR110" s="18"/>
    </row>
    <row r="111" spans="1:44" x14ac:dyDescent="0.25">
      <c r="A111" s="48"/>
      <c r="B111" s="48"/>
      <c r="C111" s="48"/>
      <c r="D111" s="48"/>
      <c r="E111" s="48"/>
      <c r="F111" s="48"/>
      <c r="G111" s="48"/>
      <c r="H111" s="48"/>
      <c r="I111" s="17"/>
      <c r="J111" s="17"/>
      <c r="K111" s="17"/>
      <c r="L111" s="17"/>
      <c r="M111" s="17"/>
      <c r="N111" s="49"/>
      <c r="O111" s="17"/>
      <c r="P111" s="17"/>
      <c r="Q111" s="17"/>
      <c r="R111" s="17"/>
      <c r="S111" s="17"/>
      <c r="T111" s="50"/>
      <c r="U111" s="50"/>
      <c r="V111" s="50"/>
      <c r="W111" s="17"/>
      <c r="X111" s="17"/>
      <c r="Y111" s="17"/>
      <c r="Z111" s="17"/>
      <c r="AA111" s="49"/>
      <c r="AB111" s="17"/>
      <c r="AC111" s="17"/>
      <c r="AD111" s="17"/>
      <c r="AE111" s="17"/>
      <c r="AF111" s="16"/>
      <c r="AG111" s="16"/>
      <c r="AH111" s="16"/>
      <c r="AI111" s="16"/>
      <c r="AJ111" s="16"/>
      <c r="AK111" s="16"/>
      <c r="AL111" s="16"/>
      <c r="AM111" s="16"/>
      <c r="AN111" s="16"/>
      <c r="AO111" s="16"/>
      <c r="AP111" s="16"/>
      <c r="AQ111" s="18"/>
      <c r="AR111" s="18"/>
    </row>
    <row r="112" spans="1:44" x14ac:dyDescent="0.25">
      <c r="A112" s="48"/>
      <c r="B112" s="48"/>
      <c r="C112" s="48"/>
      <c r="D112" s="48"/>
      <c r="E112" s="48"/>
      <c r="F112" s="48"/>
      <c r="G112" s="48"/>
      <c r="H112" s="48"/>
      <c r="I112" s="17"/>
      <c r="J112" s="17"/>
      <c r="K112" s="17"/>
      <c r="L112" s="17"/>
      <c r="M112" s="17"/>
      <c r="N112" s="49"/>
      <c r="O112" s="17"/>
      <c r="P112" s="17"/>
      <c r="Q112" s="17"/>
      <c r="R112" s="17"/>
      <c r="S112" s="17"/>
      <c r="T112" s="50"/>
      <c r="U112" s="50"/>
      <c r="V112" s="50"/>
      <c r="W112" s="17"/>
      <c r="X112" s="17"/>
      <c r="Y112" s="17"/>
      <c r="Z112" s="17"/>
      <c r="AA112" s="49"/>
      <c r="AB112" s="17"/>
      <c r="AC112" s="17"/>
      <c r="AD112" s="17"/>
      <c r="AE112" s="17"/>
      <c r="AF112" s="16"/>
      <c r="AG112" s="16"/>
      <c r="AH112" s="16"/>
      <c r="AI112" s="16"/>
      <c r="AJ112" s="16"/>
      <c r="AK112" s="16"/>
      <c r="AL112" s="16"/>
      <c r="AM112" s="16"/>
      <c r="AN112" s="16"/>
      <c r="AO112" s="16"/>
      <c r="AP112" s="16"/>
      <c r="AQ112" s="18"/>
      <c r="AR112" s="18"/>
    </row>
    <row r="113" spans="1:44" x14ac:dyDescent="0.25">
      <c r="A113" s="48"/>
      <c r="B113" s="48"/>
      <c r="C113" s="48"/>
      <c r="D113" s="48"/>
      <c r="E113" s="48"/>
      <c r="F113" s="48"/>
      <c r="G113" s="48"/>
      <c r="H113" s="48"/>
      <c r="I113" s="17"/>
      <c r="J113" s="17"/>
      <c r="K113" s="17"/>
      <c r="L113" s="17"/>
      <c r="M113" s="17"/>
      <c r="N113" s="49"/>
      <c r="O113" s="17"/>
      <c r="P113" s="17"/>
      <c r="Q113" s="17"/>
      <c r="R113" s="17"/>
      <c r="S113" s="17"/>
      <c r="T113" s="50"/>
      <c r="U113" s="50"/>
      <c r="V113" s="50"/>
      <c r="W113" s="17"/>
      <c r="X113" s="17"/>
      <c r="Y113" s="17"/>
      <c r="Z113" s="17"/>
      <c r="AA113" s="49"/>
      <c r="AB113" s="17"/>
      <c r="AC113" s="17"/>
      <c r="AD113" s="17"/>
      <c r="AE113" s="17"/>
      <c r="AF113" s="16"/>
      <c r="AG113" s="16"/>
      <c r="AH113" s="16"/>
      <c r="AI113" s="16"/>
      <c r="AJ113" s="16"/>
      <c r="AK113" s="16"/>
      <c r="AL113" s="16"/>
      <c r="AM113" s="16"/>
      <c r="AN113" s="16"/>
      <c r="AO113" s="16"/>
      <c r="AP113" s="16"/>
      <c r="AQ113" s="18"/>
      <c r="AR113" s="18"/>
    </row>
    <row r="114" spans="1:44" x14ac:dyDescent="0.25">
      <c r="A114" s="48"/>
      <c r="B114" s="48"/>
      <c r="C114" s="48"/>
      <c r="D114" s="48"/>
      <c r="E114" s="48"/>
      <c r="F114" s="48"/>
      <c r="G114" s="48"/>
      <c r="H114" s="48"/>
      <c r="I114" s="17"/>
      <c r="J114" s="17"/>
      <c r="K114" s="17"/>
      <c r="L114" s="17"/>
      <c r="M114" s="17"/>
      <c r="N114" s="49"/>
      <c r="O114" s="17"/>
      <c r="P114" s="17"/>
      <c r="Q114" s="17"/>
      <c r="R114" s="17"/>
      <c r="S114" s="17"/>
      <c r="T114" s="50"/>
      <c r="U114" s="50"/>
      <c r="V114" s="50"/>
      <c r="W114" s="17"/>
      <c r="X114" s="17"/>
      <c r="Y114" s="17"/>
      <c r="Z114" s="17"/>
      <c r="AA114" s="49"/>
      <c r="AB114" s="17"/>
      <c r="AC114" s="17"/>
      <c r="AD114" s="17"/>
      <c r="AE114" s="17"/>
      <c r="AF114" s="16"/>
      <c r="AG114" s="16"/>
      <c r="AH114" s="16"/>
      <c r="AI114" s="16"/>
      <c r="AJ114" s="16"/>
      <c r="AK114" s="16"/>
      <c r="AL114" s="16"/>
      <c r="AM114" s="16"/>
      <c r="AN114" s="16"/>
      <c r="AO114" s="16"/>
      <c r="AP114" s="16"/>
      <c r="AQ114" s="18"/>
      <c r="AR114" s="18"/>
    </row>
    <row r="115" spans="1:44" x14ac:dyDescent="0.25">
      <c r="A115" s="48"/>
      <c r="B115" s="48"/>
      <c r="C115" s="48"/>
      <c r="D115" s="48"/>
      <c r="E115" s="48"/>
      <c r="F115" s="48"/>
      <c r="G115" s="48"/>
      <c r="H115" s="48"/>
      <c r="I115" s="17"/>
      <c r="J115" s="17"/>
      <c r="K115" s="17"/>
      <c r="L115" s="17"/>
      <c r="M115" s="17"/>
      <c r="N115" s="49"/>
      <c r="O115" s="17"/>
      <c r="P115" s="17"/>
      <c r="Q115" s="17"/>
      <c r="R115" s="17"/>
      <c r="S115" s="17"/>
      <c r="T115" s="50"/>
      <c r="U115" s="50"/>
      <c r="V115" s="50"/>
      <c r="W115" s="17"/>
      <c r="X115" s="17"/>
      <c r="Y115" s="17"/>
      <c r="Z115" s="17"/>
      <c r="AA115" s="49"/>
      <c r="AB115" s="17"/>
      <c r="AC115" s="17"/>
      <c r="AD115" s="17"/>
      <c r="AE115" s="17"/>
      <c r="AF115" s="16"/>
      <c r="AG115" s="16"/>
      <c r="AH115" s="16"/>
      <c r="AI115" s="16"/>
      <c r="AJ115" s="16"/>
      <c r="AK115" s="16"/>
      <c r="AL115" s="16"/>
      <c r="AM115" s="16"/>
      <c r="AN115" s="16"/>
      <c r="AO115" s="16"/>
      <c r="AP115" s="16"/>
      <c r="AQ115" s="18"/>
      <c r="AR115" s="18"/>
    </row>
    <row r="116" spans="1:44" x14ac:dyDescent="0.25">
      <c r="A116" s="48"/>
      <c r="B116" s="48"/>
      <c r="C116" s="48"/>
      <c r="D116" s="48"/>
      <c r="E116" s="48"/>
      <c r="F116" s="48"/>
      <c r="G116" s="48"/>
      <c r="H116" s="48"/>
      <c r="I116" s="17"/>
      <c r="J116" s="17"/>
      <c r="K116" s="17"/>
      <c r="L116" s="17"/>
      <c r="M116" s="17"/>
      <c r="N116" s="49"/>
      <c r="O116" s="17"/>
      <c r="P116" s="17"/>
      <c r="Q116" s="17"/>
      <c r="R116" s="17"/>
      <c r="S116" s="17"/>
      <c r="T116" s="50"/>
      <c r="U116" s="50"/>
      <c r="V116" s="50"/>
      <c r="W116" s="17"/>
      <c r="X116" s="17"/>
      <c r="Y116" s="17"/>
      <c r="Z116" s="17"/>
      <c r="AA116" s="49"/>
      <c r="AB116" s="17"/>
      <c r="AC116" s="17"/>
      <c r="AD116" s="17"/>
      <c r="AE116" s="17"/>
      <c r="AF116" s="16"/>
      <c r="AG116" s="16"/>
      <c r="AH116" s="16"/>
      <c r="AI116" s="16"/>
      <c r="AJ116" s="16"/>
      <c r="AK116" s="16"/>
      <c r="AL116" s="16"/>
      <c r="AM116" s="16"/>
      <c r="AN116" s="16"/>
      <c r="AO116" s="16"/>
      <c r="AP116" s="16"/>
      <c r="AQ116" s="18"/>
      <c r="AR116" s="18"/>
    </row>
    <row r="117" spans="1:44" x14ac:dyDescent="0.25">
      <c r="A117" s="48"/>
      <c r="B117" s="48"/>
      <c r="C117" s="48"/>
      <c r="D117" s="48"/>
      <c r="E117" s="48"/>
      <c r="F117" s="48"/>
      <c r="G117" s="48"/>
      <c r="H117" s="48"/>
      <c r="I117" s="17"/>
      <c r="J117" s="17"/>
      <c r="K117" s="17"/>
      <c r="L117" s="17"/>
      <c r="M117" s="17"/>
      <c r="N117" s="49"/>
      <c r="O117" s="17"/>
      <c r="P117" s="17"/>
      <c r="Q117" s="17"/>
      <c r="R117" s="17"/>
      <c r="S117" s="17"/>
      <c r="T117" s="50"/>
      <c r="U117" s="50"/>
      <c r="V117" s="50"/>
      <c r="W117" s="17"/>
      <c r="X117" s="17"/>
      <c r="Y117" s="17"/>
      <c r="Z117" s="17"/>
      <c r="AA117" s="49"/>
      <c r="AB117" s="17"/>
      <c r="AC117" s="17"/>
      <c r="AD117" s="17"/>
      <c r="AE117" s="17"/>
      <c r="AF117" s="16"/>
      <c r="AG117" s="16"/>
      <c r="AH117" s="16"/>
      <c r="AI117" s="16"/>
      <c r="AJ117" s="16"/>
      <c r="AK117" s="16"/>
      <c r="AL117" s="16"/>
      <c r="AM117" s="16"/>
      <c r="AN117" s="16"/>
      <c r="AO117" s="16"/>
      <c r="AP117" s="16"/>
      <c r="AQ117" s="18"/>
      <c r="AR117" s="18"/>
    </row>
    <row r="118" spans="1:44" x14ac:dyDescent="0.25">
      <c r="A118" s="48"/>
      <c r="B118" s="48"/>
      <c r="C118" s="48"/>
      <c r="D118" s="48"/>
      <c r="E118" s="48"/>
      <c r="F118" s="48"/>
      <c r="G118" s="48"/>
      <c r="H118" s="48"/>
      <c r="I118" s="17"/>
      <c r="J118" s="17"/>
      <c r="K118" s="17"/>
      <c r="L118" s="17"/>
      <c r="M118" s="17"/>
      <c r="N118" s="49"/>
      <c r="O118" s="17"/>
      <c r="P118" s="17"/>
      <c r="Q118" s="17"/>
      <c r="R118" s="17"/>
      <c r="S118" s="17"/>
      <c r="T118" s="50"/>
      <c r="U118" s="50"/>
      <c r="V118" s="50"/>
      <c r="W118" s="17"/>
      <c r="X118" s="17"/>
      <c r="Y118" s="17"/>
      <c r="Z118" s="17"/>
      <c r="AA118" s="49"/>
      <c r="AB118" s="17"/>
      <c r="AC118" s="17"/>
      <c r="AD118" s="17"/>
      <c r="AE118" s="17"/>
      <c r="AF118" s="16"/>
      <c r="AG118" s="16"/>
      <c r="AH118" s="16"/>
      <c r="AI118" s="16"/>
      <c r="AJ118" s="16"/>
      <c r="AK118" s="16"/>
      <c r="AL118" s="16"/>
      <c r="AM118" s="16"/>
      <c r="AN118" s="16"/>
      <c r="AO118" s="16"/>
      <c r="AP118" s="16"/>
      <c r="AQ118" s="18"/>
      <c r="AR118" s="18"/>
    </row>
    <row r="119" spans="1:44" x14ac:dyDescent="0.25">
      <c r="A119" s="48"/>
      <c r="B119" s="48"/>
      <c r="C119" s="48"/>
      <c r="D119" s="48"/>
      <c r="E119" s="48"/>
      <c r="F119" s="48"/>
      <c r="G119" s="48"/>
      <c r="H119" s="48"/>
      <c r="I119" s="17"/>
      <c r="J119" s="17"/>
      <c r="K119" s="17"/>
      <c r="L119" s="17"/>
      <c r="M119" s="17"/>
      <c r="N119" s="49"/>
      <c r="O119" s="17"/>
      <c r="P119" s="17"/>
      <c r="Q119" s="17"/>
      <c r="R119" s="17"/>
      <c r="S119" s="17"/>
      <c r="T119" s="50"/>
      <c r="U119" s="50"/>
      <c r="V119" s="50"/>
      <c r="W119" s="17"/>
      <c r="X119" s="17"/>
      <c r="Y119" s="17"/>
      <c r="Z119" s="17"/>
      <c r="AA119" s="49"/>
      <c r="AB119" s="17"/>
      <c r="AC119" s="17"/>
      <c r="AD119" s="17"/>
      <c r="AE119" s="17"/>
      <c r="AF119" s="16"/>
      <c r="AG119" s="16"/>
      <c r="AH119" s="16"/>
      <c r="AI119" s="16"/>
      <c r="AJ119" s="16"/>
      <c r="AK119" s="16"/>
      <c r="AL119" s="16"/>
      <c r="AM119" s="16"/>
      <c r="AN119" s="16"/>
      <c r="AO119" s="16"/>
      <c r="AP119" s="16"/>
      <c r="AQ119" s="18"/>
      <c r="AR119" s="18"/>
    </row>
    <row r="120" spans="1:44" x14ac:dyDescent="0.25">
      <c r="A120" s="48"/>
      <c r="B120" s="48"/>
      <c r="C120" s="48"/>
      <c r="D120" s="48"/>
      <c r="E120" s="48"/>
      <c r="F120" s="48"/>
      <c r="G120" s="48"/>
      <c r="H120" s="48"/>
      <c r="I120" s="17"/>
      <c r="J120" s="17"/>
      <c r="K120" s="17"/>
      <c r="L120" s="17"/>
      <c r="M120" s="17"/>
      <c r="N120" s="49"/>
      <c r="O120" s="17"/>
      <c r="P120" s="17"/>
      <c r="Q120" s="17"/>
      <c r="R120" s="17"/>
      <c r="S120" s="17"/>
      <c r="T120" s="50"/>
      <c r="U120" s="50"/>
      <c r="V120" s="50"/>
      <c r="W120" s="17"/>
      <c r="X120" s="17"/>
      <c r="Y120" s="17"/>
      <c r="Z120" s="17"/>
      <c r="AA120" s="49"/>
      <c r="AB120" s="17"/>
      <c r="AC120" s="17"/>
      <c r="AD120" s="17"/>
      <c r="AE120" s="17"/>
      <c r="AF120" s="16"/>
      <c r="AG120" s="16"/>
      <c r="AH120" s="16"/>
      <c r="AI120" s="16"/>
      <c r="AJ120" s="16"/>
      <c r="AK120" s="16"/>
      <c r="AL120" s="16"/>
      <c r="AM120" s="16"/>
      <c r="AN120" s="16"/>
      <c r="AO120" s="16"/>
      <c r="AP120" s="16"/>
      <c r="AQ120" s="18"/>
      <c r="AR120" s="18"/>
    </row>
    <row r="121" spans="1:44" x14ac:dyDescent="0.25">
      <c r="A121" s="48"/>
      <c r="B121" s="48"/>
      <c r="C121" s="48"/>
      <c r="D121" s="48"/>
      <c r="E121" s="48"/>
      <c r="F121" s="48"/>
      <c r="G121" s="48"/>
      <c r="H121" s="48"/>
      <c r="I121" s="17"/>
      <c r="J121" s="17"/>
      <c r="K121" s="17"/>
      <c r="L121" s="17"/>
      <c r="M121" s="17"/>
      <c r="N121" s="49"/>
      <c r="O121" s="17"/>
      <c r="P121" s="17"/>
      <c r="Q121" s="17"/>
      <c r="R121" s="17"/>
      <c r="S121" s="17"/>
      <c r="T121" s="50"/>
      <c r="U121" s="50"/>
      <c r="V121" s="50"/>
      <c r="W121" s="17"/>
      <c r="X121" s="17"/>
      <c r="Y121" s="17"/>
      <c r="Z121" s="17"/>
      <c r="AA121" s="49"/>
      <c r="AB121" s="17"/>
      <c r="AC121" s="17"/>
      <c r="AD121" s="17"/>
      <c r="AE121" s="17"/>
      <c r="AF121" s="16"/>
      <c r="AG121" s="16"/>
      <c r="AH121" s="16"/>
      <c r="AI121" s="16"/>
      <c r="AJ121" s="16"/>
      <c r="AK121" s="16"/>
      <c r="AL121" s="16"/>
      <c r="AM121" s="16"/>
      <c r="AN121" s="16"/>
      <c r="AO121" s="16"/>
      <c r="AP121" s="16"/>
      <c r="AQ121" s="18"/>
      <c r="AR121" s="18"/>
    </row>
    <row r="122" spans="1:44" x14ac:dyDescent="0.25">
      <c r="A122" s="48"/>
      <c r="B122" s="48"/>
      <c r="C122" s="48"/>
      <c r="D122" s="48"/>
      <c r="E122" s="48"/>
      <c r="F122" s="48"/>
      <c r="G122" s="48"/>
      <c r="H122" s="48"/>
      <c r="I122" s="17"/>
      <c r="J122" s="17"/>
      <c r="K122" s="17"/>
      <c r="L122" s="17"/>
      <c r="M122" s="17"/>
      <c r="N122" s="49"/>
      <c r="O122" s="17"/>
      <c r="P122" s="17"/>
      <c r="Q122" s="17"/>
      <c r="R122" s="17"/>
      <c r="S122" s="17"/>
      <c r="T122" s="50"/>
      <c r="U122" s="50"/>
      <c r="V122" s="50"/>
      <c r="W122" s="17"/>
      <c r="X122" s="17"/>
      <c r="Y122" s="17"/>
      <c r="Z122" s="17"/>
      <c r="AA122" s="49"/>
      <c r="AB122" s="17"/>
      <c r="AC122" s="17"/>
      <c r="AD122" s="17"/>
      <c r="AE122" s="17"/>
      <c r="AF122" s="16"/>
      <c r="AG122" s="16"/>
      <c r="AH122" s="16"/>
      <c r="AI122" s="16"/>
      <c r="AJ122" s="16"/>
      <c r="AK122" s="16"/>
      <c r="AL122" s="16"/>
      <c r="AM122" s="16"/>
      <c r="AN122" s="16"/>
      <c r="AO122" s="16"/>
      <c r="AP122" s="16"/>
      <c r="AQ122" s="18"/>
      <c r="AR122" s="18"/>
    </row>
    <row r="123" spans="1:44" x14ac:dyDescent="0.25">
      <c r="A123" s="48"/>
      <c r="B123" s="48"/>
      <c r="C123" s="48"/>
      <c r="D123" s="48"/>
      <c r="E123" s="48"/>
      <c r="F123" s="48"/>
      <c r="G123" s="48"/>
      <c r="H123" s="48"/>
      <c r="I123" s="17"/>
      <c r="J123" s="17"/>
      <c r="K123" s="17"/>
      <c r="L123" s="17"/>
      <c r="M123" s="17"/>
      <c r="N123" s="49"/>
      <c r="O123" s="17"/>
      <c r="P123" s="17"/>
      <c r="Q123" s="17"/>
      <c r="R123" s="17"/>
      <c r="S123" s="17"/>
      <c r="T123" s="50"/>
      <c r="U123" s="50"/>
      <c r="V123" s="50"/>
      <c r="W123" s="17"/>
      <c r="X123" s="17"/>
      <c r="Y123" s="17"/>
      <c r="Z123" s="17"/>
      <c r="AA123" s="49"/>
      <c r="AB123" s="17"/>
      <c r="AC123" s="17"/>
      <c r="AD123" s="17"/>
      <c r="AE123" s="17"/>
      <c r="AF123" s="16"/>
      <c r="AG123" s="16"/>
      <c r="AH123" s="16"/>
      <c r="AI123" s="16"/>
      <c r="AJ123" s="16"/>
      <c r="AK123" s="16"/>
      <c r="AL123" s="16"/>
      <c r="AM123" s="16"/>
      <c r="AN123" s="16"/>
      <c r="AO123" s="16"/>
      <c r="AP123" s="16"/>
      <c r="AQ123" s="18"/>
      <c r="AR123" s="18"/>
    </row>
    <row r="124" spans="1:44" x14ac:dyDescent="0.25">
      <c r="A124" s="48"/>
      <c r="B124" s="48"/>
      <c r="C124" s="48"/>
      <c r="D124" s="48"/>
      <c r="E124" s="48"/>
      <c r="F124" s="48"/>
      <c r="G124" s="48"/>
      <c r="H124" s="48"/>
      <c r="I124" s="17"/>
      <c r="J124" s="17"/>
      <c r="K124" s="17"/>
      <c r="L124" s="17"/>
      <c r="M124" s="17"/>
      <c r="N124" s="49"/>
      <c r="O124" s="17"/>
      <c r="P124" s="17"/>
      <c r="Q124" s="17"/>
      <c r="R124" s="17"/>
      <c r="S124" s="17"/>
      <c r="T124" s="50"/>
      <c r="U124" s="50"/>
      <c r="V124" s="50"/>
      <c r="W124" s="17"/>
      <c r="X124" s="17"/>
      <c r="Y124" s="17"/>
      <c r="Z124" s="17"/>
      <c r="AA124" s="49"/>
      <c r="AB124" s="17"/>
      <c r="AC124" s="17"/>
      <c r="AD124" s="17"/>
      <c r="AE124" s="17"/>
      <c r="AF124" s="16"/>
      <c r="AG124" s="16"/>
      <c r="AH124" s="16"/>
      <c r="AI124" s="16"/>
      <c r="AJ124" s="16"/>
      <c r="AK124" s="16"/>
      <c r="AL124" s="16"/>
      <c r="AM124" s="16"/>
      <c r="AN124" s="16"/>
      <c r="AO124" s="16"/>
      <c r="AP124" s="16"/>
      <c r="AQ124" s="18"/>
      <c r="AR124" s="18"/>
    </row>
    <row r="125" spans="1:44" x14ac:dyDescent="0.25">
      <c r="A125" s="48"/>
      <c r="B125" s="48"/>
      <c r="C125" s="48"/>
      <c r="D125" s="48"/>
      <c r="E125" s="48"/>
      <c r="F125" s="48"/>
      <c r="G125" s="48"/>
      <c r="H125" s="48"/>
      <c r="I125" s="17"/>
      <c r="J125" s="17"/>
      <c r="K125" s="17"/>
      <c r="L125" s="17"/>
      <c r="M125" s="17"/>
      <c r="N125" s="49"/>
      <c r="O125" s="17"/>
      <c r="P125" s="17"/>
      <c r="Q125" s="17"/>
      <c r="R125" s="17"/>
      <c r="S125" s="17"/>
      <c r="T125" s="50"/>
      <c r="U125" s="50"/>
      <c r="V125" s="50"/>
      <c r="W125" s="17"/>
      <c r="X125" s="17"/>
      <c r="Y125" s="17"/>
      <c r="Z125" s="17"/>
      <c r="AA125" s="49"/>
      <c r="AB125" s="17"/>
      <c r="AC125" s="17"/>
      <c r="AD125" s="17"/>
      <c r="AE125" s="17"/>
      <c r="AF125" s="16"/>
      <c r="AG125" s="16"/>
      <c r="AH125" s="16"/>
      <c r="AI125" s="16"/>
      <c r="AJ125" s="16"/>
      <c r="AK125" s="16"/>
      <c r="AL125" s="16"/>
      <c r="AM125" s="16"/>
      <c r="AN125" s="16"/>
      <c r="AO125" s="16"/>
      <c r="AP125" s="16"/>
      <c r="AQ125" s="18"/>
      <c r="AR125" s="18"/>
    </row>
    <row r="126" spans="1:44" x14ac:dyDescent="0.25">
      <c r="A126" s="48"/>
      <c r="B126" s="48"/>
      <c r="C126" s="48"/>
      <c r="D126" s="48"/>
      <c r="E126" s="48"/>
      <c r="F126" s="48"/>
      <c r="G126" s="48"/>
      <c r="H126" s="48"/>
      <c r="I126" s="17"/>
      <c r="J126" s="17"/>
      <c r="K126" s="17"/>
      <c r="L126" s="17"/>
      <c r="M126" s="17"/>
      <c r="N126" s="49"/>
      <c r="O126" s="17"/>
      <c r="P126" s="17"/>
      <c r="Q126" s="17"/>
      <c r="R126" s="17"/>
      <c r="S126" s="17"/>
      <c r="T126" s="50"/>
      <c r="U126" s="50"/>
      <c r="V126" s="50"/>
      <c r="W126" s="17"/>
      <c r="X126" s="17"/>
      <c r="Y126" s="17"/>
      <c r="Z126" s="17"/>
      <c r="AA126" s="49"/>
      <c r="AB126" s="17"/>
      <c r="AC126" s="17"/>
      <c r="AD126" s="17"/>
      <c r="AE126" s="17"/>
      <c r="AF126" s="16"/>
      <c r="AG126" s="16"/>
      <c r="AH126" s="16"/>
      <c r="AI126" s="16"/>
      <c r="AJ126" s="16"/>
      <c r="AK126" s="16"/>
      <c r="AL126" s="16"/>
      <c r="AM126" s="16"/>
      <c r="AN126" s="16"/>
      <c r="AO126" s="16"/>
      <c r="AP126" s="16"/>
      <c r="AQ126" s="18"/>
      <c r="AR126" s="18"/>
    </row>
    <row r="127" spans="1:44" x14ac:dyDescent="0.25">
      <c r="A127" s="48"/>
      <c r="B127" s="48"/>
      <c r="C127" s="48"/>
      <c r="D127" s="48"/>
      <c r="E127" s="48"/>
      <c r="F127" s="48"/>
      <c r="G127" s="48"/>
      <c r="H127" s="48"/>
      <c r="I127" s="17"/>
      <c r="J127" s="17"/>
      <c r="K127" s="17"/>
      <c r="L127" s="17"/>
      <c r="M127" s="17"/>
      <c r="N127" s="49"/>
      <c r="O127" s="17"/>
      <c r="P127" s="17"/>
      <c r="Q127" s="17"/>
      <c r="R127" s="17"/>
      <c r="S127" s="17"/>
      <c r="T127" s="50"/>
      <c r="U127" s="50"/>
      <c r="V127" s="50"/>
      <c r="W127" s="17"/>
      <c r="X127" s="17"/>
      <c r="Y127" s="17"/>
      <c r="Z127" s="17"/>
      <c r="AA127" s="49"/>
      <c r="AB127" s="17"/>
      <c r="AC127" s="17"/>
      <c r="AD127" s="17"/>
      <c r="AE127" s="17"/>
      <c r="AF127" s="16"/>
      <c r="AG127" s="16"/>
      <c r="AH127" s="16"/>
      <c r="AI127" s="16"/>
      <c r="AJ127" s="16"/>
      <c r="AK127" s="16"/>
      <c r="AL127" s="16"/>
      <c r="AM127" s="16"/>
      <c r="AN127" s="16"/>
      <c r="AO127" s="16"/>
      <c r="AP127" s="16"/>
      <c r="AQ127" s="18"/>
      <c r="AR127" s="18"/>
    </row>
    <row r="128" spans="1:44" x14ac:dyDescent="0.25">
      <c r="A128" s="48"/>
      <c r="B128" s="48"/>
      <c r="C128" s="48"/>
      <c r="D128" s="48"/>
      <c r="E128" s="48"/>
      <c r="F128" s="48"/>
      <c r="G128" s="48"/>
      <c r="H128" s="48"/>
      <c r="I128" s="16"/>
      <c r="J128" s="16"/>
      <c r="K128" s="16"/>
      <c r="L128" s="16"/>
      <c r="M128" s="16"/>
      <c r="N128" s="48"/>
      <c r="O128" s="16"/>
      <c r="P128" s="16"/>
      <c r="Q128" s="16"/>
      <c r="R128" s="16"/>
      <c r="S128" s="16"/>
      <c r="T128" s="50"/>
      <c r="U128" s="50"/>
      <c r="V128" s="50"/>
      <c r="W128" s="16"/>
      <c r="X128" s="16"/>
      <c r="Y128" s="16"/>
      <c r="Z128" s="16"/>
      <c r="AA128" s="48"/>
      <c r="AB128" s="16"/>
      <c r="AC128" s="16"/>
      <c r="AD128" s="16"/>
      <c r="AE128" s="16"/>
      <c r="AF128" s="16"/>
      <c r="AG128" s="16"/>
      <c r="AH128" s="16"/>
      <c r="AI128" s="16"/>
      <c r="AJ128" s="16"/>
      <c r="AK128" s="16"/>
      <c r="AL128" s="16"/>
      <c r="AM128" s="16"/>
      <c r="AN128" s="16"/>
      <c r="AO128" s="16"/>
      <c r="AP128" s="16"/>
      <c r="AQ128" s="18"/>
      <c r="AR128" s="18"/>
    </row>
    <row r="129" spans="1:44" x14ac:dyDescent="0.25">
      <c r="A129" s="48"/>
      <c r="B129" s="48"/>
      <c r="C129" s="48"/>
      <c r="D129" s="48"/>
      <c r="E129" s="48"/>
      <c r="F129" s="48"/>
      <c r="G129" s="48"/>
      <c r="H129" s="48"/>
      <c r="I129" s="16"/>
      <c r="J129" s="16"/>
      <c r="K129" s="16"/>
      <c r="L129" s="16"/>
      <c r="M129" s="16"/>
      <c r="N129" s="48"/>
      <c r="O129" s="16"/>
      <c r="P129" s="16"/>
      <c r="Q129" s="16"/>
      <c r="R129" s="16"/>
      <c r="S129" s="16"/>
      <c r="T129" s="50"/>
      <c r="U129" s="50"/>
      <c r="V129" s="50"/>
      <c r="W129" s="16"/>
      <c r="X129" s="16"/>
      <c r="Y129" s="16"/>
      <c r="Z129" s="16"/>
      <c r="AA129" s="48"/>
      <c r="AB129" s="16"/>
      <c r="AC129" s="16"/>
      <c r="AD129" s="16"/>
      <c r="AE129" s="16"/>
      <c r="AF129" s="16"/>
      <c r="AG129" s="16"/>
      <c r="AH129" s="16"/>
      <c r="AI129" s="16"/>
      <c r="AJ129" s="16"/>
      <c r="AK129" s="16"/>
      <c r="AL129" s="16"/>
      <c r="AM129" s="16"/>
      <c r="AN129" s="16"/>
      <c r="AO129" s="16"/>
      <c r="AP129" s="16"/>
      <c r="AQ129" s="18"/>
      <c r="AR129" s="18"/>
    </row>
    <row r="130" spans="1:44" x14ac:dyDescent="0.25">
      <c r="A130" s="48"/>
      <c r="B130" s="48"/>
      <c r="C130" s="48"/>
      <c r="D130" s="48"/>
      <c r="E130" s="48"/>
      <c r="F130" s="48"/>
      <c r="G130" s="48"/>
      <c r="H130" s="48"/>
      <c r="I130" s="16"/>
      <c r="J130" s="16"/>
      <c r="K130" s="16"/>
      <c r="L130" s="16"/>
      <c r="M130" s="16"/>
      <c r="N130" s="48"/>
      <c r="O130" s="16"/>
      <c r="P130" s="16"/>
      <c r="Q130" s="16"/>
      <c r="R130" s="16"/>
      <c r="S130" s="16"/>
      <c r="T130" s="50"/>
      <c r="U130" s="50"/>
      <c r="V130" s="50"/>
      <c r="W130" s="16"/>
      <c r="X130" s="16"/>
      <c r="Y130" s="16"/>
      <c r="Z130" s="16"/>
      <c r="AA130" s="48"/>
      <c r="AB130" s="16"/>
      <c r="AC130" s="16"/>
      <c r="AD130" s="16"/>
      <c r="AE130" s="16"/>
      <c r="AF130" s="16"/>
      <c r="AG130" s="16"/>
      <c r="AH130" s="16"/>
      <c r="AI130" s="16"/>
      <c r="AJ130" s="16"/>
      <c r="AK130" s="16"/>
      <c r="AL130" s="16"/>
      <c r="AM130" s="16"/>
      <c r="AN130" s="16"/>
      <c r="AO130" s="16"/>
      <c r="AP130" s="16"/>
      <c r="AQ130" s="18"/>
      <c r="AR130" s="18"/>
    </row>
    <row r="131" spans="1:44" x14ac:dyDescent="0.25">
      <c r="A131" s="48"/>
      <c r="B131" s="48"/>
      <c r="C131" s="48"/>
      <c r="D131" s="48"/>
      <c r="E131" s="48"/>
      <c r="F131" s="48"/>
      <c r="G131" s="48"/>
      <c r="H131" s="48"/>
      <c r="I131" s="16"/>
      <c r="J131" s="16"/>
      <c r="K131" s="16"/>
      <c r="L131" s="16"/>
      <c r="M131" s="16"/>
      <c r="N131" s="48"/>
      <c r="O131" s="16"/>
      <c r="P131" s="16"/>
      <c r="Q131" s="16"/>
      <c r="R131" s="16"/>
      <c r="S131" s="16"/>
      <c r="T131" s="50"/>
      <c r="U131" s="50"/>
      <c r="V131" s="50"/>
      <c r="W131" s="16"/>
      <c r="X131" s="16"/>
      <c r="Y131" s="16"/>
      <c r="Z131" s="16"/>
      <c r="AA131" s="48"/>
      <c r="AB131" s="16"/>
      <c r="AC131" s="16"/>
      <c r="AD131" s="16"/>
      <c r="AE131" s="16"/>
      <c r="AF131" s="16"/>
      <c r="AG131" s="16"/>
      <c r="AH131" s="16"/>
      <c r="AI131" s="16"/>
      <c r="AJ131" s="16"/>
      <c r="AK131" s="16"/>
      <c r="AL131" s="16"/>
      <c r="AM131" s="16"/>
      <c r="AN131" s="16"/>
      <c r="AO131" s="16"/>
      <c r="AP131" s="16"/>
      <c r="AQ131" s="18"/>
      <c r="AR131" s="18"/>
    </row>
    <row r="132" spans="1:44" x14ac:dyDescent="0.25">
      <c r="A132" s="48"/>
      <c r="B132" s="48"/>
      <c r="C132" s="48"/>
      <c r="D132" s="48"/>
      <c r="E132" s="48"/>
      <c r="F132" s="48"/>
      <c r="G132" s="48"/>
      <c r="H132" s="48"/>
      <c r="I132" s="16"/>
      <c r="J132" s="16"/>
      <c r="K132" s="16"/>
      <c r="L132" s="16"/>
      <c r="M132" s="16"/>
      <c r="N132" s="48"/>
      <c r="O132" s="16"/>
      <c r="P132" s="16"/>
      <c r="Q132" s="16"/>
      <c r="R132" s="16"/>
      <c r="S132" s="16"/>
      <c r="T132" s="50"/>
      <c r="U132" s="50"/>
      <c r="V132" s="50"/>
      <c r="W132" s="16"/>
      <c r="X132" s="16"/>
      <c r="Y132" s="16"/>
      <c r="Z132" s="16"/>
      <c r="AA132" s="48"/>
      <c r="AB132" s="16"/>
      <c r="AC132" s="16"/>
      <c r="AD132" s="16"/>
      <c r="AE132" s="16"/>
      <c r="AF132" s="16"/>
      <c r="AG132" s="16"/>
      <c r="AH132" s="16"/>
      <c r="AI132" s="16"/>
      <c r="AJ132" s="16"/>
      <c r="AK132" s="16"/>
      <c r="AL132" s="16"/>
      <c r="AM132" s="16"/>
      <c r="AN132" s="16"/>
      <c r="AO132" s="16"/>
      <c r="AP132" s="16"/>
      <c r="AQ132" s="18"/>
      <c r="AR132" s="18"/>
    </row>
    <row r="133" spans="1:44" x14ac:dyDescent="0.25">
      <c r="A133" s="48"/>
      <c r="B133" s="48"/>
      <c r="C133" s="48"/>
      <c r="D133" s="48"/>
      <c r="E133" s="48"/>
      <c r="F133" s="48"/>
      <c r="G133" s="48"/>
      <c r="H133" s="48"/>
      <c r="I133" s="16"/>
      <c r="J133" s="16"/>
      <c r="K133" s="16"/>
      <c r="L133" s="16"/>
      <c r="M133" s="16"/>
      <c r="N133" s="48"/>
      <c r="O133" s="16"/>
      <c r="P133" s="16"/>
      <c r="Q133" s="16"/>
      <c r="R133" s="16"/>
      <c r="S133" s="16"/>
      <c r="T133" s="50"/>
      <c r="U133" s="50"/>
      <c r="V133" s="50"/>
      <c r="W133" s="16"/>
      <c r="X133" s="16"/>
      <c r="Y133" s="16"/>
      <c r="Z133" s="16"/>
      <c r="AA133" s="48"/>
      <c r="AB133" s="16"/>
      <c r="AC133" s="16"/>
      <c r="AD133" s="16"/>
      <c r="AE133" s="16"/>
      <c r="AF133" s="16"/>
      <c r="AG133" s="16"/>
      <c r="AH133" s="16"/>
      <c r="AI133" s="16"/>
      <c r="AJ133" s="16"/>
      <c r="AK133" s="16"/>
      <c r="AL133" s="16"/>
      <c r="AM133" s="16"/>
      <c r="AN133" s="16"/>
      <c r="AO133" s="16"/>
      <c r="AP133" s="16"/>
      <c r="AQ133" s="18"/>
      <c r="AR133" s="18"/>
    </row>
    <row r="134" spans="1:44" x14ac:dyDescent="0.25">
      <c r="A134" s="48"/>
      <c r="B134" s="48"/>
      <c r="C134" s="48"/>
      <c r="D134" s="48"/>
      <c r="E134" s="48"/>
      <c r="F134" s="48"/>
      <c r="G134" s="48"/>
      <c r="H134" s="48"/>
      <c r="I134" s="16"/>
      <c r="J134" s="16"/>
      <c r="K134" s="16"/>
      <c r="L134" s="16"/>
      <c r="M134" s="16"/>
      <c r="N134" s="48"/>
      <c r="O134" s="16"/>
      <c r="P134" s="16"/>
      <c r="Q134" s="16"/>
      <c r="R134" s="16"/>
      <c r="S134" s="16"/>
      <c r="T134" s="50"/>
      <c r="U134" s="50"/>
      <c r="V134" s="50"/>
      <c r="W134" s="16"/>
      <c r="X134" s="16"/>
      <c r="Y134" s="16"/>
      <c r="Z134" s="16"/>
      <c r="AA134" s="48"/>
      <c r="AB134" s="16"/>
      <c r="AC134" s="16"/>
      <c r="AD134" s="16"/>
      <c r="AE134" s="16"/>
      <c r="AF134" s="16"/>
      <c r="AG134" s="16"/>
      <c r="AH134" s="16"/>
      <c r="AI134" s="16"/>
      <c r="AJ134" s="16"/>
      <c r="AK134" s="16"/>
      <c r="AL134" s="16"/>
      <c r="AM134" s="16"/>
      <c r="AN134" s="16"/>
      <c r="AO134" s="16"/>
      <c r="AP134" s="16"/>
      <c r="AQ134" s="18"/>
      <c r="AR134" s="18"/>
    </row>
    <row r="135" spans="1:44" x14ac:dyDescent="0.25">
      <c r="A135" s="48"/>
      <c r="B135" s="48"/>
      <c r="C135" s="48"/>
      <c r="D135" s="48"/>
      <c r="E135" s="48"/>
      <c r="F135" s="48"/>
      <c r="G135" s="48"/>
      <c r="H135" s="48"/>
      <c r="I135" s="16"/>
      <c r="J135" s="16"/>
      <c r="K135" s="16"/>
      <c r="L135" s="16"/>
      <c r="M135" s="16"/>
      <c r="N135" s="48"/>
      <c r="O135" s="16"/>
      <c r="P135" s="16"/>
      <c r="Q135" s="16"/>
      <c r="R135" s="16"/>
      <c r="S135" s="16"/>
      <c r="T135" s="50"/>
      <c r="U135" s="50"/>
      <c r="V135" s="50"/>
      <c r="W135" s="16"/>
      <c r="X135" s="16"/>
      <c r="Y135" s="16"/>
      <c r="Z135" s="16"/>
      <c r="AA135" s="48"/>
      <c r="AB135" s="16"/>
      <c r="AC135" s="16"/>
      <c r="AD135" s="16"/>
      <c r="AE135" s="16"/>
      <c r="AF135" s="16"/>
      <c r="AG135" s="16"/>
      <c r="AH135" s="16"/>
      <c r="AI135" s="16"/>
      <c r="AJ135" s="16"/>
      <c r="AK135" s="16"/>
      <c r="AL135" s="16"/>
      <c r="AM135" s="16"/>
      <c r="AN135" s="16"/>
      <c r="AO135" s="16"/>
      <c r="AP135" s="16"/>
      <c r="AQ135" s="18"/>
      <c r="AR135" s="18"/>
    </row>
    <row r="136" spans="1:44" x14ac:dyDescent="0.25">
      <c r="A136" s="48"/>
      <c r="B136" s="48"/>
      <c r="C136" s="48"/>
      <c r="D136" s="48"/>
      <c r="E136" s="48"/>
      <c r="F136" s="48"/>
      <c r="G136" s="48"/>
      <c r="H136" s="48"/>
      <c r="I136" s="16"/>
      <c r="J136" s="16"/>
      <c r="K136" s="16"/>
      <c r="L136" s="16"/>
      <c r="M136" s="16"/>
      <c r="N136" s="48"/>
      <c r="O136" s="16"/>
      <c r="P136" s="16"/>
      <c r="Q136" s="16"/>
      <c r="R136" s="16"/>
      <c r="S136" s="16"/>
      <c r="T136" s="50"/>
      <c r="U136" s="50"/>
      <c r="V136" s="50"/>
      <c r="W136" s="16"/>
      <c r="X136" s="16"/>
      <c r="Y136" s="16"/>
      <c r="Z136" s="16"/>
      <c r="AA136" s="48"/>
      <c r="AB136" s="16"/>
      <c r="AC136" s="16"/>
      <c r="AD136" s="16"/>
      <c r="AE136" s="16"/>
      <c r="AF136" s="16"/>
      <c r="AG136" s="16"/>
      <c r="AH136" s="16"/>
      <c r="AI136" s="16"/>
      <c r="AJ136" s="16"/>
      <c r="AK136" s="16"/>
      <c r="AL136" s="16"/>
      <c r="AM136" s="16"/>
      <c r="AN136" s="16"/>
      <c r="AO136" s="16"/>
      <c r="AP136" s="16"/>
      <c r="AQ136" s="18"/>
      <c r="AR136" s="18"/>
    </row>
    <row r="137" spans="1:44" x14ac:dyDescent="0.25">
      <c r="A137" s="48"/>
      <c r="B137" s="48"/>
      <c r="C137" s="48"/>
      <c r="D137" s="48"/>
      <c r="E137" s="48"/>
      <c r="F137" s="48"/>
      <c r="G137" s="48"/>
      <c r="H137" s="48"/>
      <c r="I137" s="16"/>
      <c r="J137" s="16"/>
      <c r="K137" s="16"/>
      <c r="L137" s="16"/>
      <c r="M137" s="16"/>
      <c r="N137" s="48"/>
      <c r="O137" s="16"/>
      <c r="P137" s="16"/>
      <c r="Q137" s="16"/>
      <c r="R137" s="16"/>
      <c r="S137" s="16"/>
      <c r="T137" s="50"/>
      <c r="U137" s="50"/>
      <c r="V137" s="50"/>
      <c r="W137" s="16"/>
      <c r="X137" s="16"/>
      <c r="Y137" s="16"/>
      <c r="Z137" s="16"/>
      <c r="AA137" s="48"/>
      <c r="AB137" s="16"/>
      <c r="AC137" s="16"/>
      <c r="AD137" s="16"/>
      <c r="AE137" s="16"/>
      <c r="AF137" s="16"/>
      <c r="AG137" s="16"/>
      <c r="AH137" s="16"/>
      <c r="AI137" s="16"/>
      <c r="AJ137" s="16"/>
      <c r="AK137" s="16"/>
      <c r="AL137" s="16"/>
      <c r="AM137" s="16"/>
      <c r="AN137" s="16"/>
      <c r="AO137" s="16"/>
      <c r="AP137" s="16"/>
      <c r="AQ137" s="18"/>
      <c r="AR137" s="18"/>
    </row>
    <row r="138" spans="1:44" x14ac:dyDescent="0.25">
      <c r="A138" s="48"/>
      <c r="B138" s="48"/>
      <c r="C138" s="48"/>
      <c r="D138" s="48"/>
      <c r="E138" s="48"/>
      <c r="F138" s="48"/>
      <c r="G138" s="48"/>
      <c r="H138" s="48"/>
      <c r="I138" s="16"/>
      <c r="J138" s="16"/>
      <c r="K138" s="16"/>
      <c r="L138" s="16"/>
      <c r="M138" s="16"/>
      <c r="N138" s="48"/>
      <c r="O138" s="16"/>
      <c r="P138" s="16"/>
      <c r="Q138" s="16"/>
      <c r="R138" s="16"/>
      <c r="S138" s="16"/>
      <c r="T138" s="50"/>
      <c r="U138" s="50"/>
      <c r="V138" s="50"/>
      <c r="W138" s="16"/>
      <c r="X138" s="16"/>
      <c r="Y138" s="16"/>
      <c r="Z138" s="16"/>
      <c r="AA138" s="48"/>
      <c r="AB138" s="16"/>
      <c r="AC138" s="16"/>
      <c r="AD138" s="16"/>
      <c r="AE138" s="16"/>
      <c r="AF138" s="16"/>
      <c r="AG138" s="16"/>
      <c r="AH138" s="16"/>
      <c r="AI138" s="16"/>
      <c r="AJ138" s="16"/>
      <c r="AK138" s="16"/>
      <c r="AL138" s="16"/>
      <c r="AM138" s="16"/>
      <c r="AN138" s="16"/>
      <c r="AO138" s="16"/>
      <c r="AP138" s="16"/>
      <c r="AQ138" s="18"/>
      <c r="AR138" s="18"/>
    </row>
    <row r="139" spans="1:44" x14ac:dyDescent="0.25">
      <c r="A139" s="48"/>
      <c r="B139" s="48"/>
      <c r="C139" s="48"/>
      <c r="D139" s="48"/>
      <c r="E139" s="48"/>
      <c r="F139" s="48"/>
      <c r="G139" s="48"/>
      <c r="H139" s="48"/>
      <c r="I139" s="16"/>
      <c r="J139" s="16"/>
      <c r="K139" s="16"/>
      <c r="L139" s="16"/>
      <c r="M139" s="16"/>
      <c r="N139" s="48"/>
      <c r="O139" s="16"/>
      <c r="P139" s="16"/>
      <c r="Q139" s="16"/>
      <c r="R139" s="16"/>
      <c r="S139" s="16"/>
      <c r="T139" s="50"/>
      <c r="U139" s="50"/>
      <c r="V139" s="50"/>
      <c r="W139" s="16"/>
      <c r="X139" s="16"/>
      <c r="Y139" s="16"/>
      <c r="Z139" s="16"/>
      <c r="AA139" s="48"/>
      <c r="AB139" s="16"/>
      <c r="AC139" s="16"/>
      <c r="AD139" s="16"/>
      <c r="AE139" s="16"/>
      <c r="AF139" s="16"/>
      <c r="AG139" s="16"/>
      <c r="AH139" s="16"/>
      <c r="AI139" s="16"/>
      <c r="AJ139" s="16"/>
      <c r="AK139" s="16"/>
      <c r="AL139" s="16"/>
      <c r="AM139" s="16"/>
      <c r="AN139" s="16"/>
      <c r="AO139" s="16"/>
      <c r="AP139" s="16"/>
      <c r="AQ139" s="18"/>
      <c r="AR139" s="18"/>
    </row>
    <row r="140" spans="1:44" x14ac:dyDescent="0.25">
      <c r="A140" s="48"/>
      <c r="B140" s="48"/>
      <c r="C140" s="48"/>
      <c r="D140" s="48"/>
      <c r="E140" s="48"/>
      <c r="F140" s="48"/>
      <c r="G140" s="48"/>
      <c r="H140" s="48"/>
      <c r="I140" s="16"/>
      <c r="J140" s="16"/>
      <c r="K140" s="16"/>
      <c r="L140" s="16"/>
      <c r="M140" s="16"/>
      <c r="N140" s="48"/>
      <c r="O140" s="16"/>
      <c r="P140" s="16"/>
      <c r="Q140" s="16"/>
      <c r="R140" s="16"/>
      <c r="S140" s="16"/>
      <c r="T140" s="50"/>
      <c r="U140" s="50"/>
      <c r="V140" s="50"/>
      <c r="W140" s="16"/>
      <c r="X140" s="16"/>
      <c r="Y140" s="16"/>
      <c r="Z140" s="16"/>
      <c r="AA140" s="48"/>
      <c r="AB140" s="16"/>
      <c r="AC140" s="16"/>
      <c r="AD140" s="16"/>
      <c r="AE140" s="16"/>
      <c r="AF140" s="16"/>
      <c r="AG140" s="16"/>
      <c r="AH140" s="16"/>
      <c r="AI140" s="16"/>
      <c r="AJ140" s="16"/>
      <c r="AK140" s="16"/>
      <c r="AL140" s="16"/>
      <c r="AM140" s="16"/>
      <c r="AN140" s="16"/>
      <c r="AO140" s="16"/>
      <c r="AP140" s="16"/>
      <c r="AQ140" s="18"/>
      <c r="AR140" s="18"/>
    </row>
    <row r="141" spans="1:44" x14ac:dyDescent="0.25">
      <c r="A141" s="48"/>
      <c r="B141" s="48"/>
      <c r="C141" s="48"/>
      <c r="D141" s="48"/>
      <c r="E141" s="48"/>
      <c r="F141" s="48"/>
      <c r="G141" s="48"/>
      <c r="H141" s="48"/>
      <c r="I141" s="16"/>
      <c r="J141" s="16"/>
      <c r="K141" s="16"/>
      <c r="L141" s="16"/>
      <c r="M141" s="16"/>
      <c r="N141" s="48"/>
      <c r="O141" s="16"/>
      <c r="P141" s="16"/>
      <c r="Q141" s="16"/>
      <c r="R141" s="16"/>
      <c r="S141" s="16"/>
      <c r="T141" s="50"/>
      <c r="U141" s="50"/>
      <c r="V141" s="50"/>
      <c r="W141" s="16"/>
      <c r="X141" s="16"/>
      <c r="Y141" s="16"/>
      <c r="Z141" s="16"/>
      <c r="AA141" s="48"/>
      <c r="AB141" s="16"/>
      <c r="AC141" s="16"/>
      <c r="AD141" s="16"/>
      <c r="AE141" s="16"/>
      <c r="AF141" s="16"/>
      <c r="AG141" s="16"/>
      <c r="AH141" s="16"/>
      <c r="AI141" s="16"/>
      <c r="AJ141" s="16"/>
      <c r="AK141" s="16"/>
      <c r="AL141" s="16"/>
      <c r="AM141" s="16"/>
      <c r="AN141" s="16"/>
      <c r="AO141" s="16"/>
      <c r="AP141" s="16"/>
      <c r="AQ141" s="18"/>
      <c r="AR141" s="18"/>
    </row>
    <row r="142" spans="1:44" x14ac:dyDescent="0.25">
      <c r="A142" s="48"/>
      <c r="B142" s="48"/>
      <c r="C142" s="48"/>
      <c r="D142" s="48"/>
      <c r="E142" s="48"/>
      <c r="F142" s="48"/>
      <c r="G142" s="48"/>
      <c r="H142" s="48"/>
      <c r="I142" s="16"/>
      <c r="J142" s="16"/>
      <c r="K142" s="16"/>
      <c r="L142" s="16"/>
      <c r="M142" s="16"/>
      <c r="N142" s="48"/>
      <c r="O142" s="16"/>
      <c r="P142" s="16"/>
      <c r="Q142" s="16"/>
      <c r="R142" s="16"/>
      <c r="S142" s="16"/>
      <c r="T142" s="50"/>
      <c r="U142" s="50"/>
      <c r="V142" s="50"/>
      <c r="W142" s="16"/>
      <c r="X142" s="16"/>
      <c r="Y142" s="16"/>
      <c r="Z142" s="16"/>
      <c r="AA142" s="48"/>
      <c r="AB142" s="16"/>
      <c r="AC142" s="16"/>
      <c r="AD142" s="16"/>
      <c r="AE142" s="16"/>
      <c r="AF142" s="16"/>
      <c r="AG142" s="16"/>
      <c r="AH142" s="16"/>
      <c r="AI142" s="16"/>
      <c r="AJ142" s="16"/>
      <c r="AK142" s="16"/>
      <c r="AL142" s="16"/>
      <c r="AM142" s="16"/>
      <c r="AN142" s="16"/>
      <c r="AO142" s="16"/>
      <c r="AP142" s="16"/>
      <c r="AQ142" s="18"/>
      <c r="AR142" s="18"/>
    </row>
    <row r="143" spans="1:44" x14ac:dyDescent="0.25">
      <c r="A143" s="48"/>
      <c r="B143" s="48"/>
      <c r="C143" s="48"/>
      <c r="D143" s="48"/>
      <c r="E143" s="48"/>
      <c r="F143" s="48"/>
      <c r="G143" s="48"/>
      <c r="H143" s="48"/>
      <c r="I143" s="16"/>
      <c r="J143" s="16"/>
      <c r="K143" s="16"/>
      <c r="L143" s="16"/>
      <c r="M143" s="16"/>
      <c r="N143" s="48"/>
      <c r="O143" s="16"/>
      <c r="P143" s="16"/>
      <c r="Q143" s="16"/>
      <c r="R143" s="16"/>
      <c r="S143" s="16"/>
      <c r="T143" s="50"/>
      <c r="U143" s="50"/>
      <c r="V143" s="50"/>
      <c r="W143" s="16"/>
      <c r="X143" s="16"/>
      <c r="Y143" s="16"/>
      <c r="Z143" s="16"/>
      <c r="AA143" s="48"/>
      <c r="AB143" s="16"/>
      <c r="AC143" s="16"/>
      <c r="AD143" s="16"/>
      <c r="AE143" s="16"/>
      <c r="AF143" s="16"/>
      <c r="AG143" s="16"/>
      <c r="AH143" s="16"/>
      <c r="AI143" s="16"/>
      <c r="AJ143" s="16"/>
      <c r="AK143" s="16"/>
      <c r="AL143" s="16"/>
      <c r="AM143" s="16"/>
      <c r="AN143" s="16"/>
      <c r="AO143" s="16"/>
      <c r="AP143" s="16"/>
      <c r="AQ143" s="18"/>
      <c r="AR143" s="18"/>
    </row>
    <row r="144" spans="1:44" x14ac:dyDescent="0.25">
      <c r="A144" s="48"/>
      <c r="B144" s="48"/>
      <c r="C144" s="48"/>
      <c r="D144" s="48"/>
      <c r="E144" s="48"/>
      <c r="F144" s="48"/>
      <c r="G144" s="48"/>
      <c r="H144" s="48"/>
      <c r="I144" s="16"/>
      <c r="J144" s="16"/>
      <c r="K144" s="16"/>
      <c r="L144" s="16"/>
      <c r="M144" s="16"/>
      <c r="N144" s="48"/>
      <c r="O144" s="16"/>
      <c r="P144" s="16"/>
      <c r="Q144" s="16"/>
      <c r="R144" s="16"/>
      <c r="S144" s="16"/>
      <c r="T144" s="50"/>
      <c r="U144" s="50"/>
      <c r="V144" s="50"/>
      <c r="W144" s="16"/>
      <c r="X144" s="16"/>
      <c r="Y144" s="16"/>
      <c r="Z144" s="16"/>
      <c r="AA144" s="48"/>
      <c r="AB144" s="16"/>
      <c r="AC144" s="16"/>
      <c r="AD144" s="16"/>
      <c r="AE144" s="16"/>
      <c r="AF144" s="16"/>
      <c r="AG144" s="16"/>
      <c r="AH144" s="16"/>
      <c r="AI144" s="16"/>
      <c r="AJ144" s="16"/>
      <c r="AK144" s="16"/>
      <c r="AL144" s="16"/>
      <c r="AM144" s="16"/>
      <c r="AN144" s="16"/>
      <c r="AO144" s="16"/>
      <c r="AP144" s="16"/>
      <c r="AQ144" s="18"/>
      <c r="AR144" s="18"/>
    </row>
    <row r="145" spans="1:44" x14ac:dyDescent="0.25">
      <c r="A145" s="48"/>
      <c r="B145" s="48"/>
      <c r="C145" s="48"/>
      <c r="D145" s="48"/>
      <c r="E145" s="48"/>
      <c r="F145" s="48"/>
      <c r="G145" s="48"/>
      <c r="H145" s="48"/>
      <c r="I145" s="16"/>
      <c r="J145" s="16"/>
      <c r="K145" s="16"/>
      <c r="L145" s="16"/>
      <c r="M145" s="16"/>
      <c r="N145" s="48"/>
      <c r="O145" s="16"/>
      <c r="P145" s="16"/>
      <c r="Q145" s="16"/>
      <c r="R145" s="16"/>
      <c r="S145" s="16"/>
      <c r="T145" s="50"/>
      <c r="U145" s="50"/>
      <c r="V145" s="50"/>
      <c r="W145" s="16"/>
      <c r="X145" s="16"/>
      <c r="Y145" s="16"/>
      <c r="Z145" s="16"/>
      <c r="AA145" s="48"/>
      <c r="AB145" s="16"/>
      <c r="AC145" s="16"/>
      <c r="AD145" s="16"/>
      <c r="AE145" s="16"/>
      <c r="AF145" s="16"/>
      <c r="AG145" s="16"/>
      <c r="AH145" s="16"/>
      <c r="AI145" s="16"/>
      <c r="AJ145" s="16"/>
      <c r="AK145" s="16"/>
      <c r="AL145" s="16"/>
      <c r="AM145" s="16"/>
      <c r="AN145" s="16"/>
      <c r="AO145" s="16"/>
      <c r="AP145" s="16"/>
      <c r="AQ145" s="18"/>
      <c r="AR145" s="18"/>
    </row>
    <row r="146" spans="1:44" x14ac:dyDescent="0.25">
      <c r="A146" s="48"/>
      <c r="B146" s="48"/>
      <c r="C146" s="48"/>
      <c r="D146" s="48"/>
      <c r="E146" s="48"/>
      <c r="F146" s="48"/>
      <c r="G146" s="48"/>
      <c r="H146" s="48"/>
      <c r="I146" s="16"/>
      <c r="J146" s="16"/>
      <c r="K146" s="16"/>
      <c r="L146" s="16"/>
      <c r="M146" s="16"/>
      <c r="N146" s="48"/>
      <c r="O146" s="16"/>
      <c r="P146" s="16"/>
      <c r="Q146" s="16"/>
      <c r="R146" s="16"/>
      <c r="S146" s="16"/>
      <c r="T146" s="50"/>
      <c r="U146" s="50"/>
      <c r="V146" s="50"/>
      <c r="W146" s="16"/>
      <c r="X146" s="16"/>
      <c r="Y146" s="16"/>
      <c r="Z146" s="16"/>
      <c r="AA146" s="48"/>
      <c r="AB146" s="16"/>
      <c r="AC146" s="16"/>
      <c r="AD146" s="16"/>
      <c r="AE146" s="16"/>
      <c r="AF146" s="16"/>
      <c r="AG146" s="16"/>
      <c r="AH146" s="16"/>
      <c r="AI146" s="16"/>
      <c r="AJ146" s="16"/>
      <c r="AK146" s="16"/>
      <c r="AL146" s="16"/>
      <c r="AM146" s="16"/>
      <c r="AN146" s="16"/>
      <c r="AO146" s="16"/>
      <c r="AP146" s="16"/>
      <c r="AQ146" s="18"/>
      <c r="AR146" s="18"/>
    </row>
    <row r="147" spans="1:44" x14ac:dyDescent="0.25">
      <c r="A147" s="48"/>
      <c r="B147" s="48"/>
      <c r="C147" s="48"/>
      <c r="D147" s="48"/>
      <c r="E147" s="48"/>
      <c r="F147" s="48"/>
      <c r="G147" s="48"/>
      <c r="H147" s="48"/>
      <c r="I147" s="16"/>
      <c r="J147" s="16"/>
      <c r="K147" s="16"/>
      <c r="L147" s="16"/>
      <c r="M147" s="16"/>
      <c r="N147" s="48"/>
      <c r="O147" s="16"/>
      <c r="P147" s="16"/>
      <c r="Q147" s="16"/>
      <c r="R147" s="16"/>
      <c r="S147" s="16"/>
      <c r="T147" s="50"/>
      <c r="U147" s="50"/>
      <c r="V147" s="50"/>
      <c r="W147" s="16"/>
      <c r="X147" s="16"/>
      <c r="Y147" s="16"/>
      <c r="Z147" s="16"/>
      <c r="AA147" s="48"/>
      <c r="AB147" s="16"/>
      <c r="AC147" s="16"/>
      <c r="AD147" s="16"/>
      <c r="AE147" s="16"/>
      <c r="AF147" s="16"/>
      <c r="AG147" s="16"/>
      <c r="AH147" s="16"/>
      <c r="AI147" s="16"/>
      <c r="AJ147" s="16"/>
      <c r="AK147" s="16"/>
      <c r="AL147" s="16"/>
      <c r="AM147" s="16"/>
      <c r="AN147" s="16"/>
      <c r="AO147" s="16"/>
      <c r="AP147" s="16"/>
      <c r="AQ147" s="18"/>
      <c r="AR147" s="18"/>
    </row>
    <row r="148" spans="1:44" x14ac:dyDescent="0.25">
      <c r="A148" s="48"/>
      <c r="B148" s="48"/>
      <c r="C148" s="48"/>
      <c r="D148" s="48"/>
      <c r="E148" s="48"/>
      <c r="F148" s="48"/>
      <c r="G148" s="48"/>
      <c r="H148" s="48"/>
      <c r="I148" s="16"/>
      <c r="J148" s="16"/>
      <c r="K148" s="16"/>
      <c r="L148" s="16"/>
      <c r="M148" s="16"/>
      <c r="N148" s="48"/>
      <c r="O148" s="16"/>
      <c r="P148" s="16"/>
      <c r="Q148" s="16"/>
      <c r="R148" s="16"/>
      <c r="S148" s="16"/>
      <c r="T148" s="50"/>
      <c r="U148" s="50"/>
      <c r="V148" s="50"/>
      <c r="W148" s="16"/>
      <c r="X148" s="16"/>
      <c r="Y148" s="16"/>
      <c r="Z148" s="16"/>
      <c r="AA148" s="48"/>
      <c r="AB148" s="16"/>
      <c r="AC148" s="16"/>
      <c r="AD148" s="16"/>
      <c r="AE148" s="16"/>
      <c r="AF148" s="16"/>
      <c r="AG148" s="16"/>
      <c r="AH148" s="16"/>
      <c r="AI148" s="16"/>
      <c r="AJ148" s="16"/>
      <c r="AK148" s="16"/>
      <c r="AL148" s="16"/>
      <c r="AM148" s="16"/>
      <c r="AN148" s="16"/>
      <c r="AO148" s="16"/>
      <c r="AP148" s="16"/>
      <c r="AQ148" s="18"/>
      <c r="AR148" s="18"/>
    </row>
    <row r="149" spans="1:44" x14ac:dyDescent="0.25">
      <c r="A149" s="48"/>
      <c r="B149" s="48"/>
      <c r="C149" s="48"/>
      <c r="D149" s="48"/>
      <c r="E149" s="48"/>
      <c r="F149" s="48"/>
      <c r="G149" s="48"/>
      <c r="H149" s="48"/>
      <c r="I149" s="16"/>
      <c r="J149" s="16"/>
      <c r="K149" s="16"/>
      <c r="L149" s="16"/>
      <c r="M149" s="16"/>
      <c r="N149" s="48"/>
      <c r="O149" s="16"/>
      <c r="P149" s="16"/>
      <c r="Q149" s="16"/>
      <c r="R149" s="16"/>
      <c r="S149" s="16"/>
      <c r="T149" s="50"/>
      <c r="U149" s="50"/>
      <c r="V149" s="50"/>
      <c r="W149" s="16"/>
      <c r="X149" s="16"/>
      <c r="Y149" s="16"/>
      <c r="Z149" s="16"/>
      <c r="AA149" s="48"/>
      <c r="AB149" s="16"/>
      <c r="AC149" s="16"/>
      <c r="AD149" s="16"/>
      <c r="AE149" s="16"/>
      <c r="AF149" s="16"/>
      <c r="AG149" s="16"/>
      <c r="AH149" s="16"/>
      <c r="AI149" s="16"/>
      <c r="AJ149" s="16"/>
      <c r="AK149" s="16"/>
      <c r="AL149" s="16"/>
      <c r="AM149" s="16"/>
      <c r="AN149" s="16"/>
      <c r="AO149" s="16"/>
      <c r="AP149" s="16"/>
      <c r="AQ149" s="18"/>
      <c r="AR149" s="18"/>
    </row>
    <row r="150" spans="1:44" x14ac:dyDescent="0.25">
      <c r="A150" s="48"/>
      <c r="B150" s="48"/>
      <c r="C150" s="48"/>
      <c r="D150" s="48"/>
      <c r="E150" s="48"/>
      <c r="F150" s="48"/>
      <c r="G150" s="48"/>
      <c r="H150" s="48"/>
      <c r="I150" s="16"/>
      <c r="J150" s="16"/>
      <c r="K150" s="16"/>
      <c r="L150" s="16"/>
      <c r="M150" s="16"/>
      <c r="N150" s="48"/>
      <c r="O150" s="16"/>
      <c r="P150" s="16"/>
      <c r="Q150" s="16"/>
      <c r="R150" s="16"/>
      <c r="S150" s="16"/>
      <c r="T150" s="50"/>
      <c r="U150" s="50"/>
      <c r="V150" s="50"/>
      <c r="W150" s="16"/>
      <c r="X150" s="16"/>
      <c r="Y150" s="16"/>
      <c r="Z150" s="16"/>
      <c r="AA150" s="48"/>
      <c r="AB150" s="16"/>
      <c r="AC150" s="16"/>
      <c r="AD150" s="16"/>
      <c r="AE150" s="16"/>
      <c r="AF150" s="16"/>
      <c r="AG150" s="16"/>
      <c r="AH150" s="16"/>
      <c r="AI150" s="16"/>
      <c r="AJ150" s="16"/>
      <c r="AK150" s="16"/>
      <c r="AL150" s="16"/>
      <c r="AM150" s="16"/>
      <c r="AN150" s="16"/>
      <c r="AO150" s="16"/>
      <c r="AP150" s="16"/>
      <c r="AQ150" s="18"/>
      <c r="AR150" s="18"/>
    </row>
    <row r="151" spans="1:44" x14ac:dyDescent="0.25">
      <c r="A151" s="48"/>
      <c r="B151" s="48"/>
      <c r="C151" s="48"/>
      <c r="D151" s="48"/>
      <c r="E151" s="48"/>
      <c r="F151" s="48"/>
      <c r="G151" s="48"/>
      <c r="H151" s="48"/>
      <c r="I151" s="16"/>
      <c r="J151" s="16"/>
      <c r="K151" s="16"/>
      <c r="L151" s="16"/>
      <c r="M151" s="16"/>
      <c r="N151" s="48"/>
      <c r="O151" s="16"/>
      <c r="P151" s="16"/>
      <c r="Q151" s="16"/>
      <c r="R151" s="16"/>
      <c r="S151" s="16"/>
      <c r="T151" s="50"/>
      <c r="U151" s="50"/>
      <c r="V151" s="50"/>
      <c r="W151" s="16"/>
      <c r="X151" s="16"/>
      <c r="Y151" s="16"/>
      <c r="Z151" s="16"/>
      <c r="AA151" s="48"/>
      <c r="AB151" s="16"/>
      <c r="AC151" s="16"/>
      <c r="AD151" s="16"/>
      <c r="AE151" s="16"/>
      <c r="AF151" s="16"/>
      <c r="AG151" s="16"/>
      <c r="AH151" s="16"/>
      <c r="AI151" s="16"/>
      <c r="AJ151" s="16"/>
      <c r="AK151" s="16"/>
      <c r="AL151" s="16"/>
      <c r="AM151" s="16"/>
      <c r="AN151" s="16"/>
      <c r="AO151" s="16"/>
      <c r="AP151" s="16"/>
      <c r="AQ151" s="18"/>
      <c r="AR151" s="18"/>
    </row>
    <row r="152" spans="1:44" x14ac:dyDescent="0.25">
      <c r="A152" s="48"/>
      <c r="B152" s="48"/>
      <c r="C152" s="48"/>
      <c r="D152" s="48"/>
      <c r="E152" s="48"/>
      <c r="F152" s="48"/>
      <c r="G152" s="48"/>
      <c r="H152" s="48"/>
      <c r="I152" s="16"/>
      <c r="J152" s="16"/>
      <c r="K152" s="16"/>
      <c r="L152" s="16"/>
      <c r="M152" s="16"/>
      <c r="N152" s="48"/>
      <c r="O152" s="16"/>
      <c r="P152" s="16"/>
      <c r="Q152" s="16"/>
      <c r="R152" s="16"/>
      <c r="S152" s="16"/>
      <c r="T152" s="50"/>
      <c r="U152" s="50"/>
      <c r="V152" s="50"/>
      <c r="W152" s="16"/>
      <c r="X152" s="16"/>
      <c r="Y152" s="16"/>
      <c r="Z152" s="16"/>
      <c r="AA152" s="48"/>
      <c r="AB152" s="16"/>
      <c r="AC152" s="16"/>
      <c r="AD152" s="16"/>
      <c r="AE152" s="16"/>
      <c r="AF152" s="16"/>
      <c r="AG152" s="16"/>
      <c r="AH152" s="16"/>
      <c r="AI152" s="16"/>
      <c r="AJ152" s="16"/>
      <c r="AK152" s="16"/>
      <c r="AL152" s="16"/>
      <c r="AM152" s="16"/>
      <c r="AN152" s="16"/>
      <c r="AO152" s="16"/>
      <c r="AP152" s="16"/>
      <c r="AQ152" s="18"/>
      <c r="AR152" s="18"/>
    </row>
    <row r="153" spans="1:44" x14ac:dyDescent="0.25">
      <c r="A153" s="48"/>
      <c r="B153" s="48"/>
      <c r="C153" s="48"/>
      <c r="D153" s="48"/>
      <c r="E153" s="48"/>
      <c r="F153" s="48"/>
      <c r="G153" s="48"/>
      <c r="H153" s="48"/>
      <c r="I153" s="16"/>
      <c r="J153" s="16"/>
      <c r="K153" s="16"/>
      <c r="L153" s="16"/>
      <c r="M153" s="16"/>
      <c r="N153" s="48"/>
      <c r="O153" s="16"/>
      <c r="P153" s="16"/>
      <c r="Q153" s="16"/>
      <c r="R153" s="16"/>
      <c r="S153" s="16"/>
      <c r="T153" s="50"/>
      <c r="U153" s="50"/>
      <c r="V153" s="50"/>
      <c r="W153" s="16"/>
      <c r="X153" s="16"/>
      <c r="Y153" s="16"/>
      <c r="Z153" s="16"/>
      <c r="AA153" s="48"/>
      <c r="AB153" s="16"/>
      <c r="AC153" s="16"/>
      <c r="AD153" s="16"/>
      <c r="AE153" s="16"/>
      <c r="AF153" s="16"/>
      <c r="AG153" s="16"/>
      <c r="AH153" s="16"/>
      <c r="AI153" s="16"/>
      <c r="AJ153" s="16"/>
      <c r="AK153" s="16"/>
      <c r="AL153" s="16"/>
      <c r="AM153" s="16"/>
      <c r="AN153" s="16"/>
      <c r="AO153" s="16"/>
      <c r="AP153" s="16"/>
      <c r="AQ153" s="18"/>
      <c r="AR153" s="18"/>
    </row>
    <row r="154" spans="1:44" x14ac:dyDescent="0.25">
      <c r="A154" s="48"/>
      <c r="B154" s="48"/>
      <c r="C154" s="48"/>
      <c r="D154" s="48"/>
      <c r="E154" s="48"/>
      <c r="F154" s="48"/>
      <c r="G154" s="48"/>
      <c r="H154" s="48"/>
      <c r="I154" s="16"/>
      <c r="J154" s="16"/>
      <c r="K154" s="16"/>
      <c r="L154" s="16"/>
      <c r="M154" s="16"/>
      <c r="N154" s="48"/>
      <c r="O154" s="16"/>
      <c r="P154" s="16"/>
      <c r="Q154" s="16"/>
      <c r="R154" s="16"/>
      <c r="S154" s="16"/>
      <c r="T154" s="50"/>
      <c r="U154" s="50"/>
      <c r="V154" s="50"/>
      <c r="W154" s="16"/>
      <c r="X154" s="16"/>
      <c r="Y154" s="16"/>
      <c r="Z154" s="16"/>
      <c r="AA154" s="48"/>
      <c r="AB154" s="16"/>
      <c r="AC154" s="16"/>
      <c r="AD154" s="16"/>
      <c r="AE154" s="16"/>
      <c r="AF154" s="16"/>
      <c r="AG154" s="16"/>
      <c r="AH154" s="16"/>
      <c r="AI154" s="16"/>
      <c r="AJ154" s="16"/>
      <c r="AK154" s="16"/>
      <c r="AL154" s="16"/>
      <c r="AM154" s="16"/>
      <c r="AN154" s="16"/>
      <c r="AO154" s="16"/>
      <c r="AP154" s="16"/>
      <c r="AQ154" s="18"/>
      <c r="AR154" s="18"/>
    </row>
    <row r="155" spans="1:44" x14ac:dyDescent="0.25">
      <c r="A155" s="48"/>
      <c r="B155" s="48"/>
      <c r="C155" s="48"/>
      <c r="D155" s="48"/>
      <c r="E155" s="48"/>
      <c r="F155" s="48"/>
      <c r="G155" s="48"/>
      <c r="H155" s="48"/>
      <c r="I155" s="16"/>
      <c r="J155" s="16"/>
      <c r="K155" s="16"/>
      <c r="L155" s="16"/>
      <c r="M155" s="16"/>
      <c r="N155" s="48"/>
      <c r="O155" s="16"/>
      <c r="P155" s="16"/>
      <c r="Q155" s="16"/>
      <c r="R155" s="16"/>
      <c r="S155" s="16"/>
      <c r="T155" s="50"/>
      <c r="U155" s="50"/>
      <c r="V155" s="50"/>
      <c r="W155" s="16"/>
      <c r="X155" s="16"/>
      <c r="Y155" s="16"/>
      <c r="Z155" s="16"/>
      <c r="AA155" s="48"/>
      <c r="AB155" s="16"/>
      <c r="AC155" s="16"/>
      <c r="AD155" s="16"/>
      <c r="AE155" s="16"/>
      <c r="AF155" s="16"/>
      <c r="AG155" s="16"/>
      <c r="AH155" s="16"/>
      <c r="AI155" s="16"/>
      <c r="AJ155" s="16"/>
      <c r="AK155" s="16"/>
      <c r="AL155" s="16"/>
      <c r="AM155" s="16"/>
      <c r="AN155" s="16"/>
      <c r="AO155" s="16"/>
      <c r="AP155" s="16"/>
      <c r="AQ155" s="18"/>
      <c r="AR155" s="18"/>
    </row>
    <row r="156" spans="1:44" x14ac:dyDescent="0.25">
      <c r="A156" s="48"/>
      <c r="B156" s="48"/>
      <c r="C156" s="48"/>
      <c r="D156" s="48"/>
      <c r="E156" s="48"/>
      <c r="F156" s="48"/>
      <c r="G156" s="48"/>
      <c r="H156" s="48"/>
      <c r="I156" s="16"/>
      <c r="J156" s="16"/>
      <c r="K156" s="16"/>
      <c r="L156" s="16"/>
      <c r="M156" s="16"/>
      <c r="N156" s="48"/>
      <c r="O156" s="16"/>
      <c r="P156" s="16"/>
      <c r="Q156" s="16"/>
      <c r="R156" s="16"/>
      <c r="S156" s="16"/>
      <c r="T156" s="50"/>
      <c r="U156" s="50"/>
      <c r="V156" s="50"/>
      <c r="W156" s="16"/>
      <c r="X156" s="16"/>
      <c r="Y156" s="16"/>
      <c r="Z156" s="16"/>
      <c r="AA156" s="48"/>
      <c r="AB156" s="16"/>
      <c r="AC156" s="16"/>
      <c r="AD156" s="16"/>
      <c r="AE156" s="16"/>
      <c r="AF156" s="16"/>
      <c r="AG156" s="16"/>
      <c r="AH156" s="16"/>
      <c r="AI156" s="16"/>
      <c r="AJ156" s="16"/>
      <c r="AK156" s="16"/>
      <c r="AL156" s="16"/>
      <c r="AM156" s="16"/>
      <c r="AN156" s="16"/>
      <c r="AO156" s="16"/>
      <c r="AP156" s="16"/>
      <c r="AQ156" s="18"/>
      <c r="AR156" s="18"/>
    </row>
    <row r="157" spans="1:44" x14ac:dyDescent="0.25">
      <c r="A157" s="48"/>
      <c r="B157" s="48"/>
      <c r="C157" s="48"/>
      <c r="D157" s="48"/>
      <c r="E157" s="48"/>
      <c r="F157" s="48"/>
      <c r="G157" s="48"/>
      <c r="H157" s="48"/>
      <c r="I157" s="16"/>
      <c r="J157" s="16"/>
      <c r="K157" s="16"/>
      <c r="L157" s="16"/>
      <c r="M157" s="16"/>
      <c r="N157" s="48"/>
      <c r="O157" s="16"/>
      <c r="P157" s="16"/>
      <c r="Q157" s="16"/>
      <c r="R157" s="16"/>
      <c r="S157" s="16"/>
      <c r="T157" s="50"/>
      <c r="U157" s="50"/>
      <c r="V157" s="50"/>
      <c r="W157" s="16"/>
      <c r="X157" s="16"/>
      <c r="Y157" s="16"/>
      <c r="Z157" s="16"/>
      <c r="AA157" s="48"/>
      <c r="AB157" s="16"/>
      <c r="AC157" s="16"/>
      <c r="AD157" s="16"/>
      <c r="AE157" s="16"/>
      <c r="AF157" s="16"/>
      <c r="AG157" s="16"/>
      <c r="AH157" s="16"/>
      <c r="AI157" s="16"/>
      <c r="AJ157" s="16"/>
      <c r="AK157" s="16"/>
      <c r="AL157" s="16"/>
      <c r="AM157" s="16"/>
      <c r="AN157" s="16"/>
      <c r="AO157" s="16"/>
      <c r="AP157" s="16"/>
      <c r="AQ157" s="18"/>
      <c r="AR157" s="18"/>
    </row>
    <row r="158" spans="1:44" x14ac:dyDescent="0.25">
      <c r="A158" s="48"/>
      <c r="B158" s="48"/>
      <c r="C158" s="48"/>
      <c r="D158" s="48"/>
      <c r="E158" s="48"/>
      <c r="F158" s="48"/>
      <c r="G158" s="48"/>
      <c r="H158" s="48"/>
      <c r="I158" s="16"/>
      <c r="J158" s="16"/>
      <c r="K158" s="16"/>
      <c r="L158" s="16"/>
      <c r="M158" s="16"/>
      <c r="N158" s="48"/>
      <c r="O158" s="16"/>
      <c r="P158" s="16"/>
      <c r="Q158" s="16"/>
      <c r="R158" s="16"/>
      <c r="S158" s="16"/>
      <c r="T158" s="50"/>
      <c r="U158" s="50"/>
      <c r="V158" s="50"/>
      <c r="W158" s="16"/>
      <c r="X158" s="16"/>
      <c r="Y158" s="16"/>
      <c r="Z158" s="16"/>
      <c r="AA158" s="48"/>
      <c r="AB158" s="16"/>
      <c r="AC158" s="16"/>
      <c r="AD158" s="16"/>
      <c r="AE158" s="16"/>
      <c r="AF158" s="16"/>
      <c r="AG158" s="16"/>
      <c r="AH158" s="16"/>
      <c r="AI158" s="16"/>
      <c r="AJ158" s="16"/>
      <c r="AK158" s="16"/>
      <c r="AL158" s="16"/>
      <c r="AM158" s="16"/>
      <c r="AN158" s="16"/>
      <c r="AO158" s="16"/>
      <c r="AP158" s="16"/>
      <c r="AQ158" s="18"/>
      <c r="AR158" s="18"/>
    </row>
    <row r="159" spans="1:44" x14ac:dyDescent="0.25">
      <c r="A159" s="48"/>
      <c r="B159" s="48"/>
      <c r="C159" s="48"/>
      <c r="D159" s="48"/>
      <c r="E159" s="48"/>
      <c r="F159" s="48"/>
      <c r="G159" s="48"/>
      <c r="H159" s="48"/>
      <c r="I159" s="16"/>
      <c r="J159" s="16"/>
      <c r="K159" s="16"/>
      <c r="L159" s="16"/>
      <c r="M159" s="16"/>
      <c r="N159" s="48"/>
      <c r="O159" s="16"/>
      <c r="P159" s="16"/>
      <c r="Q159" s="16"/>
      <c r="R159" s="16"/>
      <c r="S159" s="16"/>
      <c r="T159" s="50"/>
      <c r="U159" s="50"/>
      <c r="V159" s="50"/>
      <c r="W159" s="16"/>
      <c r="X159" s="16"/>
      <c r="Y159" s="16"/>
      <c r="Z159" s="16"/>
      <c r="AA159" s="48"/>
      <c r="AB159" s="16"/>
      <c r="AC159" s="16"/>
      <c r="AD159" s="16"/>
      <c r="AE159" s="16"/>
      <c r="AF159" s="16"/>
      <c r="AG159" s="16"/>
      <c r="AH159" s="16"/>
      <c r="AI159" s="16"/>
      <c r="AJ159" s="16"/>
      <c r="AK159" s="16"/>
      <c r="AL159" s="16"/>
      <c r="AM159" s="16"/>
      <c r="AN159" s="16"/>
      <c r="AO159" s="16"/>
      <c r="AP159" s="16"/>
      <c r="AQ159" s="18"/>
      <c r="AR159" s="18"/>
    </row>
    <row r="160" spans="1:44" x14ac:dyDescent="0.25">
      <c r="A160" s="48"/>
      <c r="B160" s="48"/>
      <c r="C160" s="48"/>
      <c r="D160" s="48"/>
      <c r="E160" s="48"/>
      <c r="F160" s="48"/>
      <c r="G160" s="48"/>
      <c r="H160" s="48"/>
      <c r="I160" s="16"/>
      <c r="J160" s="16"/>
      <c r="K160" s="16"/>
      <c r="L160" s="16"/>
      <c r="M160" s="16"/>
      <c r="N160" s="48"/>
      <c r="O160" s="16"/>
      <c r="P160" s="16"/>
      <c r="Q160" s="16"/>
      <c r="R160" s="16"/>
      <c r="S160" s="16"/>
      <c r="T160" s="50"/>
      <c r="U160" s="50"/>
      <c r="V160" s="50"/>
      <c r="W160" s="16"/>
      <c r="X160" s="16"/>
      <c r="Y160" s="16"/>
      <c r="Z160" s="16"/>
      <c r="AA160" s="48"/>
      <c r="AB160" s="16"/>
      <c r="AC160" s="16"/>
      <c r="AD160" s="16"/>
      <c r="AE160" s="16"/>
      <c r="AF160" s="16"/>
      <c r="AG160" s="16"/>
      <c r="AH160" s="16"/>
      <c r="AI160" s="16"/>
      <c r="AJ160" s="16"/>
      <c r="AK160" s="16"/>
      <c r="AL160" s="16"/>
      <c r="AM160" s="16"/>
      <c r="AN160" s="16"/>
      <c r="AO160" s="16"/>
      <c r="AP160" s="16"/>
      <c r="AQ160" s="18"/>
      <c r="AR160" s="18"/>
    </row>
    <row r="161" spans="1:44" x14ac:dyDescent="0.25">
      <c r="A161" s="48"/>
      <c r="B161" s="48"/>
      <c r="C161" s="48"/>
      <c r="D161" s="48"/>
      <c r="E161" s="48"/>
      <c r="F161" s="48"/>
      <c r="G161" s="48"/>
      <c r="H161" s="48"/>
      <c r="I161" s="16"/>
      <c r="J161" s="16"/>
      <c r="K161" s="16"/>
      <c r="L161" s="16"/>
      <c r="M161" s="16"/>
      <c r="N161" s="48"/>
      <c r="O161" s="16"/>
      <c r="P161" s="16"/>
      <c r="Q161" s="16"/>
      <c r="R161" s="16"/>
      <c r="S161" s="16"/>
      <c r="T161" s="50"/>
      <c r="U161" s="50"/>
      <c r="V161" s="50"/>
      <c r="W161" s="16"/>
      <c r="X161" s="16"/>
      <c r="Y161" s="16"/>
      <c r="Z161" s="16"/>
      <c r="AA161" s="48"/>
      <c r="AB161" s="16"/>
      <c r="AC161" s="16"/>
      <c r="AD161" s="16"/>
      <c r="AE161" s="16"/>
      <c r="AF161" s="16"/>
      <c r="AG161" s="16"/>
      <c r="AH161" s="16"/>
      <c r="AI161" s="16"/>
      <c r="AJ161" s="16"/>
      <c r="AK161" s="16"/>
      <c r="AL161" s="16"/>
      <c r="AM161" s="16"/>
      <c r="AN161" s="16"/>
      <c r="AO161" s="16"/>
      <c r="AP161" s="16"/>
      <c r="AQ161" s="18"/>
      <c r="AR161" s="18"/>
    </row>
    <row r="162" spans="1:44" x14ac:dyDescent="0.25">
      <c r="A162" s="48"/>
      <c r="B162" s="48"/>
      <c r="C162" s="48"/>
      <c r="D162" s="48"/>
      <c r="E162" s="48"/>
      <c r="F162" s="48"/>
      <c r="G162" s="48"/>
      <c r="H162" s="48"/>
      <c r="I162" s="16"/>
      <c r="J162" s="16"/>
      <c r="K162" s="16"/>
      <c r="L162" s="16"/>
      <c r="M162" s="16"/>
      <c r="N162" s="48"/>
      <c r="O162" s="16"/>
      <c r="P162" s="16"/>
      <c r="Q162" s="16"/>
      <c r="R162" s="16"/>
      <c r="S162" s="16"/>
      <c r="T162" s="50"/>
      <c r="U162" s="50"/>
      <c r="V162" s="50"/>
      <c r="W162" s="16"/>
      <c r="X162" s="16"/>
      <c r="Y162" s="16"/>
      <c r="Z162" s="16"/>
      <c r="AA162" s="48"/>
      <c r="AB162" s="16"/>
      <c r="AC162" s="16"/>
      <c r="AD162" s="16"/>
      <c r="AE162" s="16"/>
      <c r="AF162" s="16"/>
      <c r="AG162" s="16"/>
      <c r="AH162" s="16"/>
      <c r="AI162" s="16"/>
      <c r="AJ162" s="16"/>
      <c r="AK162" s="16"/>
      <c r="AL162" s="16"/>
      <c r="AM162" s="16"/>
      <c r="AN162" s="16"/>
      <c r="AO162" s="16"/>
      <c r="AP162" s="16"/>
      <c r="AQ162" s="18"/>
      <c r="AR162" s="18"/>
    </row>
    <row r="163" spans="1:44" x14ac:dyDescent="0.25">
      <c r="A163" s="48"/>
      <c r="B163" s="48"/>
      <c r="C163" s="48"/>
      <c r="D163" s="48"/>
      <c r="E163" s="48"/>
      <c r="F163" s="48"/>
      <c r="G163" s="48"/>
      <c r="H163" s="48"/>
      <c r="I163" s="16"/>
      <c r="J163" s="16"/>
      <c r="K163" s="16"/>
      <c r="L163" s="16"/>
      <c r="M163" s="16"/>
      <c r="N163" s="48"/>
      <c r="O163" s="16"/>
      <c r="P163" s="16"/>
      <c r="Q163" s="16"/>
      <c r="R163" s="16"/>
      <c r="S163" s="16"/>
      <c r="T163" s="50"/>
      <c r="U163" s="50"/>
      <c r="V163" s="50"/>
      <c r="W163" s="16"/>
      <c r="X163" s="16"/>
      <c r="Y163" s="16"/>
      <c r="Z163" s="16"/>
      <c r="AA163" s="48"/>
      <c r="AB163" s="16"/>
      <c r="AC163" s="16"/>
      <c r="AD163" s="16"/>
      <c r="AE163" s="16"/>
      <c r="AF163" s="16"/>
      <c r="AG163" s="16"/>
      <c r="AH163" s="16"/>
      <c r="AI163" s="16"/>
      <c r="AJ163" s="16"/>
      <c r="AK163" s="16"/>
      <c r="AL163" s="16"/>
      <c r="AM163" s="16"/>
      <c r="AN163" s="16"/>
      <c r="AO163" s="16"/>
      <c r="AP163" s="16"/>
      <c r="AQ163" s="18"/>
      <c r="AR163" s="18"/>
    </row>
    <row r="164" spans="1:44" x14ac:dyDescent="0.25">
      <c r="A164" s="48"/>
      <c r="B164" s="48"/>
      <c r="C164" s="48"/>
      <c r="D164" s="48"/>
      <c r="E164" s="48"/>
      <c r="F164" s="48"/>
      <c r="G164" s="48"/>
      <c r="H164" s="48"/>
      <c r="I164" s="16"/>
      <c r="J164" s="16"/>
      <c r="K164" s="16"/>
      <c r="L164" s="16"/>
      <c r="M164" s="16"/>
      <c r="N164" s="48"/>
      <c r="O164" s="16"/>
      <c r="P164" s="16"/>
      <c r="Q164" s="16"/>
      <c r="R164" s="16"/>
      <c r="S164" s="16"/>
      <c r="T164" s="50"/>
      <c r="U164" s="50"/>
      <c r="V164" s="50"/>
      <c r="W164" s="16"/>
      <c r="X164" s="16"/>
      <c r="Y164" s="16"/>
      <c r="Z164" s="16"/>
      <c r="AA164" s="48"/>
      <c r="AB164" s="16"/>
      <c r="AC164" s="16"/>
      <c r="AD164" s="16"/>
      <c r="AE164" s="16"/>
      <c r="AF164" s="16"/>
      <c r="AG164" s="16"/>
      <c r="AH164" s="16"/>
      <c r="AI164" s="16"/>
      <c r="AJ164" s="16"/>
      <c r="AK164" s="16"/>
      <c r="AL164" s="16"/>
      <c r="AM164" s="16"/>
      <c r="AN164" s="16"/>
      <c r="AO164" s="16"/>
      <c r="AP164" s="16"/>
      <c r="AQ164" s="18"/>
      <c r="AR164" s="18"/>
    </row>
    <row r="165" spans="1:44" x14ac:dyDescent="0.25">
      <c r="A165" s="48"/>
      <c r="B165" s="48"/>
      <c r="C165" s="48"/>
      <c r="D165" s="48"/>
      <c r="E165" s="48"/>
      <c r="F165" s="48"/>
      <c r="G165" s="48"/>
      <c r="H165" s="48"/>
      <c r="I165" s="16"/>
      <c r="J165" s="16"/>
      <c r="K165" s="16"/>
      <c r="L165" s="16"/>
      <c r="M165" s="16"/>
      <c r="N165" s="48"/>
      <c r="O165" s="16"/>
      <c r="P165" s="16"/>
      <c r="Q165" s="16"/>
      <c r="R165" s="16"/>
      <c r="S165" s="16"/>
      <c r="T165" s="50"/>
      <c r="U165" s="50"/>
      <c r="V165" s="50"/>
      <c r="W165" s="16"/>
      <c r="X165" s="16"/>
      <c r="Y165" s="16"/>
      <c r="Z165" s="16"/>
      <c r="AA165" s="48"/>
      <c r="AB165" s="16"/>
      <c r="AC165" s="16"/>
      <c r="AD165" s="16"/>
      <c r="AE165" s="16"/>
      <c r="AF165" s="16"/>
      <c r="AG165" s="16"/>
      <c r="AH165" s="16"/>
      <c r="AI165" s="16"/>
      <c r="AJ165" s="16"/>
      <c r="AK165" s="16"/>
      <c r="AL165" s="16"/>
      <c r="AM165" s="16"/>
      <c r="AN165" s="16"/>
      <c r="AO165" s="16"/>
      <c r="AP165" s="16"/>
      <c r="AQ165" s="18"/>
      <c r="AR165" s="18"/>
    </row>
    <row r="166" spans="1:44" x14ac:dyDescent="0.25">
      <c r="A166" s="48"/>
      <c r="B166" s="48"/>
      <c r="C166" s="48"/>
      <c r="D166" s="48"/>
      <c r="E166" s="48"/>
      <c r="F166" s="48"/>
      <c r="G166" s="48"/>
      <c r="H166" s="48"/>
      <c r="I166" s="16"/>
      <c r="J166" s="16"/>
      <c r="K166" s="16"/>
      <c r="L166" s="16"/>
      <c r="M166" s="16"/>
      <c r="N166" s="48"/>
      <c r="O166" s="16"/>
      <c r="P166" s="16"/>
      <c r="Q166" s="16"/>
      <c r="R166" s="16"/>
      <c r="S166" s="16"/>
      <c r="T166" s="50"/>
      <c r="U166" s="50"/>
      <c r="V166" s="50"/>
      <c r="W166" s="16"/>
      <c r="X166" s="16"/>
      <c r="Y166" s="16"/>
      <c r="Z166" s="16"/>
      <c r="AA166" s="48"/>
      <c r="AB166" s="16"/>
      <c r="AC166" s="16"/>
      <c r="AD166" s="16"/>
      <c r="AE166" s="16"/>
      <c r="AF166" s="16"/>
      <c r="AG166" s="16"/>
      <c r="AH166" s="16"/>
      <c r="AI166" s="16"/>
      <c r="AJ166" s="16"/>
      <c r="AK166" s="16"/>
      <c r="AL166" s="16"/>
      <c r="AM166" s="16"/>
      <c r="AN166" s="16"/>
      <c r="AO166" s="16"/>
      <c r="AP166" s="16"/>
      <c r="AQ166" s="18"/>
      <c r="AR166" s="18"/>
    </row>
    <row r="167" spans="1:44" x14ac:dyDescent="0.25">
      <c r="A167" s="48"/>
      <c r="B167" s="48"/>
      <c r="C167" s="48"/>
      <c r="D167" s="48"/>
      <c r="E167" s="48"/>
      <c r="F167" s="48"/>
      <c r="G167" s="48"/>
      <c r="H167" s="48"/>
      <c r="I167" s="16"/>
      <c r="J167" s="16"/>
      <c r="K167" s="16"/>
      <c r="L167" s="16"/>
      <c r="M167" s="16"/>
      <c r="N167" s="48"/>
      <c r="O167" s="16"/>
      <c r="P167" s="16"/>
      <c r="Q167" s="16"/>
      <c r="R167" s="16"/>
      <c r="S167" s="16"/>
      <c r="T167" s="50"/>
      <c r="U167" s="50"/>
      <c r="V167" s="50"/>
      <c r="W167" s="16"/>
      <c r="X167" s="16"/>
      <c r="Y167" s="16"/>
      <c r="Z167" s="16"/>
      <c r="AA167" s="48"/>
      <c r="AB167" s="16"/>
      <c r="AC167" s="16"/>
      <c r="AD167" s="16"/>
      <c r="AE167" s="16"/>
      <c r="AF167" s="16"/>
      <c r="AG167" s="16"/>
      <c r="AH167" s="16"/>
      <c r="AI167" s="16"/>
      <c r="AJ167" s="16"/>
      <c r="AK167" s="16"/>
      <c r="AL167" s="16"/>
      <c r="AM167" s="16"/>
      <c r="AN167" s="16"/>
      <c r="AO167" s="16"/>
      <c r="AP167" s="16"/>
      <c r="AQ167" s="18"/>
      <c r="AR167" s="18"/>
    </row>
    <row r="168" spans="1:44" x14ac:dyDescent="0.25">
      <c r="A168" s="48"/>
      <c r="B168" s="48"/>
      <c r="C168" s="48"/>
      <c r="D168" s="48"/>
      <c r="E168" s="48"/>
      <c r="F168" s="48"/>
      <c r="G168" s="48"/>
      <c r="H168" s="48"/>
      <c r="I168" s="16"/>
      <c r="J168" s="16"/>
      <c r="K168" s="16"/>
      <c r="L168" s="16"/>
      <c r="M168" s="16"/>
      <c r="N168" s="48"/>
      <c r="O168" s="16"/>
      <c r="P168" s="16"/>
      <c r="Q168" s="16"/>
      <c r="R168" s="16"/>
      <c r="S168" s="16"/>
      <c r="T168" s="50"/>
      <c r="U168" s="50"/>
      <c r="V168" s="50"/>
      <c r="W168" s="16"/>
      <c r="X168" s="16"/>
      <c r="Y168" s="16"/>
      <c r="Z168" s="16"/>
      <c r="AA168" s="48"/>
      <c r="AB168" s="16"/>
      <c r="AC168" s="16"/>
      <c r="AD168" s="16"/>
      <c r="AE168" s="16"/>
      <c r="AF168" s="16"/>
      <c r="AG168" s="16"/>
      <c r="AH168" s="16"/>
      <c r="AI168" s="16"/>
      <c r="AJ168" s="16"/>
      <c r="AK168" s="16"/>
      <c r="AL168" s="16"/>
      <c r="AM168" s="16"/>
      <c r="AN168" s="16"/>
      <c r="AO168" s="16"/>
      <c r="AP168" s="16"/>
      <c r="AQ168" s="18"/>
      <c r="AR168" s="18"/>
    </row>
    <row r="169" spans="1:44" x14ac:dyDescent="0.25">
      <c r="A169" s="48"/>
      <c r="B169" s="48"/>
      <c r="C169" s="48"/>
      <c r="D169" s="48"/>
      <c r="E169" s="48"/>
      <c r="F169" s="48"/>
      <c r="G169" s="48"/>
      <c r="H169" s="48"/>
      <c r="I169" s="16"/>
      <c r="J169" s="16"/>
      <c r="K169" s="16"/>
      <c r="L169" s="16"/>
      <c r="M169" s="16"/>
      <c r="N169" s="48"/>
      <c r="O169" s="16"/>
      <c r="P169" s="16"/>
      <c r="Q169" s="16"/>
      <c r="R169" s="16"/>
      <c r="S169" s="16"/>
      <c r="T169" s="50"/>
      <c r="U169" s="50"/>
      <c r="V169" s="50"/>
      <c r="W169" s="16"/>
      <c r="X169" s="16"/>
      <c r="Y169" s="16"/>
      <c r="Z169" s="16"/>
      <c r="AA169" s="48"/>
      <c r="AB169" s="16"/>
      <c r="AC169" s="16"/>
      <c r="AD169" s="16"/>
      <c r="AE169" s="16"/>
      <c r="AF169" s="16"/>
      <c r="AG169" s="16"/>
      <c r="AH169" s="16"/>
      <c r="AI169" s="16"/>
      <c r="AJ169" s="16"/>
      <c r="AK169" s="16"/>
      <c r="AL169" s="16"/>
      <c r="AM169" s="16"/>
      <c r="AN169" s="16"/>
      <c r="AO169" s="16"/>
      <c r="AP169" s="16"/>
      <c r="AQ169" s="18"/>
      <c r="AR169" s="18"/>
    </row>
    <row r="170" spans="1:44" x14ac:dyDescent="0.25">
      <c r="A170" s="48"/>
      <c r="B170" s="48"/>
      <c r="C170" s="48"/>
      <c r="D170" s="48"/>
      <c r="E170" s="48"/>
      <c r="F170" s="48"/>
      <c r="G170" s="48"/>
      <c r="H170" s="48"/>
      <c r="I170" s="16"/>
      <c r="J170" s="16"/>
      <c r="K170" s="16"/>
      <c r="L170" s="16"/>
      <c r="M170" s="16"/>
      <c r="N170" s="48"/>
      <c r="O170" s="16"/>
      <c r="P170" s="16"/>
      <c r="Q170" s="16"/>
      <c r="R170" s="16"/>
      <c r="S170" s="16"/>
      <c r="T170" s="50"/>
      <c r="U170" s="50"/>
      <c r="V170" s="50"/>
      <c r="W170" s="16"/>
      <c r="X170" s="16"/>
      <c r="Y170" s="16"/>
      <c r="Z170" s="16"/>
      <c r="AA170" s="48"/>
      <c r="AB170" s="16"/>
      <c r="AC170" s="16"/>
      <c r="AD170" s="16"/>
      <c r="AE170" s="16"/>
      <c r="AF170" s="16"/>
      <c r="AG170" s="16"/>
      <c r="AH170" s="16"/>
      <c r="AI170" s="16"/>
      <c r="AJ170" s="16"/>
      <c r="AK170" s="16"/>
      <c r="AL170" s="16"/>
      <c r="AM170" s="16"/>
      <c r="AN170" s="16"/>
      <c r="AO170" s="16"/>
      <c r="AP170" s="16"/>
      <c r="AQ170" s="18"/>
      <c r="AR170" s="18"/>
    </row>
    <row r="171" spans="1:44" x14ac:dyDescent="0.25">
      <c r="A171" s="48"/>
      <c r="B171" s="48"/>
      <c r="C171" s="48"/>
      <c r="D171" s="48"/>
      <c r="E171" s="48"/>
      <c r="F171" s="48"/>
      <c r="G171" s="48"/>
      <c r="H171" s="48"/>
      <c r="I171" s="16"/>
      <c r="J171" s="16"/>
      <c r="K171" s="16"/>
      <c r="L171" s="16"/>
      <c r="M171" s="16"/>
      <c r="N171" s="48"/>
      <c r="O171" s="16"/>
      <c r="P171" s="16"/>
      <c r="Q171" s="16"/>
      <c r="R171" s="16"/>
      <c r="S171" s="16"/>
      <c r="T171" s="50"/>
      <c r="U171" s="50"/>
      <c r="V171" s="50"/>
      <c r="W171" s="16"/>
      <c r="X171" s="16"/>
      <c r="Y171" s="16"/>
      <c r="Z171" s="16"/>
      <c r="AA171" s="48"/>
      <c r="AB171" s="16"/>
      <c r="AC171" s="16"/>
      <c r="AD171" s="16"/>
      <c r="AE171" s="16"/>
      <c r="AF171" s="16"/>
      <c r="AG171" s="16"/>
      <c r="AH171" s="16"/>
      <c r="AI171" s="16"/>
      <c r="AJ171" s="16"/>
      <c r="AK171" s="16"/>
      <c r="AL171" s="16"/>
      <c r="AM171" s="16"/>
      <c r="AN171" s="16"/>
      <c r="AO171" s="16"/>
      <c r="AP171" s="16"/>
      <c r="AQ171" s="18"/>
      <c r="AR171" s="18"/>
    </row>
    <row r="172" spans="1:44" x14ac:dyDescent="0.25">
      <c r="A172" s="48"/>
      <c r="B172" s="48"/>
      <c r="C172" s="48"/>
      <c r="D172" s="48"/>
      <c r="E172" s="48"/>
      <c r="F172" s="48"/>
      <c r="G172" s="48"/>
      <c r="H172" s="48"/>
      <c r="I172" s="16"/>
      <c r="J172" s="16"/>
      <c r="K172" s="16"/>
      <c r="L172" s="16"/>
      <c r="M172" s="16"/>
      <c r="N172" s="48"/>
      <c r="O172" s="16"/>
      <c r="P172" s="16"/>
      <c r="Q172" s="16"/>
      <c r="R172" s="16"/>
      <c r="S172" s="16"/>
      <c r="T172" s="50"/>
      <c r="U172" s="50"/>
      <c r="V172" s="50"/>
      <c r="W172" s="16"/>
      <c r="X172" s="16"/>
      <c r="Y172" s="16"/>
      <c r="Z172" s="16"/>
      <c r="AA172" s="48"/>
      <c r="AB172" s="16"/>
      <c r="AC172" s="16"/>
      <c r="AD172" s="16"/>
      <c r="AE172" s="16"/>
      <c r="AF172" s="16"/>
      <c r="AG172" s="16"/>
      <c r="AH172" s="16"/>
      <c r="AI172" s="16"/>
      <c r="AJ172" s="16"/>
      <c r="AK172" s="16"/>
      <c r="AL172" s="16"/>
      <c r="AM172" s="16"/>
      <c r="AN172" s="16"/>
      <c r="AO172" s="16"/>
      <c r="AP172" s="16"/>
      <c r="AQ172" s="18"/>
      <c r="AR172" s="18"/>
    </row>
    <row r="173" spans="1:44" x14ac:dyDescent="0.25">
      <c r="A173" s="48"/>
      <c r="B173" s="48"/>
      <c r="C173" s="48"/>
      <c r="D173" s="48"/>
      <c r="E173" s="48"/>
      <c r="F173" s="48"/>
      <c r="G173" s="48"/>
      <c r="H173" s="48"/>
      <c r="I173" s="16"/>
      <c r="J173" s="16"/>
      <c r="K173" s="16"/>
      <c r="L173" s="16"/>
      <c r="M173" s="16"/>
      <c r="N173" s="48"/>
      <c r="O173" s="16"/>
      <c r="P173" s="16"/>
      <c r="Q173" s="16"/>
      <c r="R173" s="16"/>
      <c r="S173" s="16"/>
      <c r="T173" s="50"/>
      <c r="U173" s="50"/>
      <c r="V173" s="50"/>
      <c r="W173" s="16"/>
      <c r="X173" s="16"/>
      <c r="Y173" s="16"/>
      <c r="Z173" s="16"/>
      <c r="AA173" s="48"/>
      <c r="AB173" s="16"/>
      <c r="AC173" s="16"/>
      <c r="AD173" s="16"/>
      <c r="AE173" s="16"/>
      <c r="AF173" s="16"/>
      <c r="AG173" s="16"/>
      <c r="AH173" s="16"/>
      <c r="AI173" s="16"/>
      <c r="AJ173" s="16"/>
      <c r="AK173" s="16"/>
      <c r="AL173" s="16"/>
      <c r="AM173" s="16"/>
      <c r="AN173" s="16"/>
      <c r="AO173" s="16"/>
      <c r="AP173" s="16"/>
      <c r="AQ173" s="18"/>
      <c r="AR173" s="18"/>
    </row>
    <row r="174" spans="1:44" x14ac:dyDescent="0.25">
      <c r="A174" s="48"/>
      <c r="B174" s="48"/>
      <c r="C174" s="48"/>
      <c r="D174" s="48"/>
      <c r="E174" s="48"/>
      <c r="F174" s="48"/>
      <c r="G174" s="48"/>
      <c r="H174" s="48"/>
      <c r="I174" s="16"/>
      <c r="J174" s="16"/>
      <c r="K174" s="16"/>
      <c r="L174" s="16"/>
      <c r="M174" s="16"/>
      <c r="N174" s="48"/>
      <c r="O174" s="16"/>
      <c r="P174" s="16"/>
      <c r="Q174" s="16"/>
      <c r="R174" s="16"/>
      <c r="S174" s="16"/>
      <c r="T174" s="50"/>
      <c r="U174" s="50"/>
      <c r="V174" s="50"/>
      <c r="W174" s="16"/>
      <c r="X174" s="16"/>
      <c r="Y174" s="16"/>
      <c r="Z174" s="16"/>
      <c r="AA174" s="48"/>
      <c r="AB174" s="16"/>
      <c r="AC174" s="16"/>
      <c r="AD174" s="16"/>
      <c r="AE174" s="16"/>
      <c r="AF174" s="16"/>
      <c r="AG174" s="16"/>
      <c r="AH174" s="16"/>
      <c r="AI174" s="16"/>
      <c r="AJ174" s="16"/>
      <c r="AK174" s="16"/>
      <c r="AL174" s="16"/>
      <c r="AM174" s="16"/>
      <c r="AN174" s="16"/>
      <c r="AO174" s="16"/>
      <c r="AP174" s="16"/>
      <c r="AQ174" s="18"/>
      <c r="AR174" s="18"/>
    </row>
    <row r="175" spans="1:44" x14ac:dyDescent="0.25">
      <c r="A175" s="48"/>
      <c r="B175" s="48"/>
      <c r="C175" s="48"/>
      <c r="D175" s="48"/>
      <c r="E175" s="48"/>
      <c r="F175" s="48"/>
      <c r="G175" s="48"/>
      <c r="H175" s="48"/>
      <c r="I175" s="16"/>
      <c r="J175" s="16"/>
      <c r="K175" s="16"/>
      <c r="L175" s="16"/>
      <c r="M175" s="16"/>
      <c r="N175" s="48"/>
      <c r="O175" s="16"/>
      <c r="P175" s="16"/>
      <c r="Q175" s="16"/>
      <c r="R175" s="16"/>
      <c r="S175" s="16"/>
      <c r="T175" s="50"/>
      <c r="U175" s="50"/>
      <c r="V175" s="50"/>
      <c r="W175" s="16"/>
      <c r="X175" s="16"/>
      <c r="Y175" s="16"/>
      <c r="Z175" s="16"/>
      <c r="AA175" s="48"/>
      <c r="AB175" s="16"/>
      <c r="AC175" s="16"/>
      <c r="AD175" s="16"/>
      <c r="AE175" s="16"/>
      <c r="AF175" s="16"/>
      <c r="AG175" s="16"/>
      <c r="AH175" s="16"/>
      <c r="AI175" s="16"/>
      <c r="AJ175" s="16"/>
      <c r="AK175" s="16"/>
      <c r="AL175" s="16"/>
      <c r="AM175" s="16"/>
      <c r="AN175" s="16"/>
      <c r="AO175" s="16"/>
      <c r="AP175" s="16"/>
      <c r="AQ175" s="18"/>
      <c r="AR175" s="18"/>
    </row>
    <row r="176" spans="1:44" x14ac:dyDescent="0.25">
      <c r="A176" s="48"/>
      <c r="B176" s="48"/>
      <c r="C176" s="48"/>
      <c r="D176" s="48"/>
      <c r="E176" s="48"/>
      <c r="F176" s="48"/>
      <c r="G176" s="48"/>
      <c r="H176" s="48"/>
      <c r="I176" s="16"/>
      <c r="J176" s="16"/>
      <c r="K176" s="16"/>
      <c r="L176" s="16"/>
      <c r="M176" s="16"/>
      <c r="N176" s="48"/>
      <c r="O176" s="16"/>
      <c r="P176" s="16"/>
      <c r="Q176" s="16"/>
      <c r="R176" s="16"/>
      <c r="S176" s="16"/>
      <c r="T176" s="50"/>
      <c r="U176" s="50"/>
      <c r="V176" s="50"/>
      <c r="W176" s="16"/>
      <c r="X176" s="16"/>
      <c r="Y176" s="16"/>
      <c r="Z176" s="16"/>
      <c r="AA176" s="48"/>
      <c r="AB176" s="16"/>
      <c r="AC176" s="16"/>
      <c r="AD176" s="16"/>
      <c r="AE176" s="16"/>
      <c r="AF176" s="16"/>
      <c r="AG176" s="16"/>
      <c r="AH176" s="16"/>
      <c r="AI176" s="16"/>
      <c r="AJ176" s="16"/>
      <c r="AK176" s="16"/>
      <c r="AL176" s="16"/>
      <c r="AM176" s="16"/>
      <c r="AN176" s="16"/>
      <c r="AO176" s="16"/>
      <c r="AP176" s="16"/>
      <c r="AQ176" s="18"/>
      <c r="AR176" s="18"/>
    </row>
    <row r="177" spans="1:44" x14ac:dyDescent="0.25">
      <c r="A177" s="48"/>
      <c r="B177" s="48"/>
      <c r="C177" s="48"/>
      <c r="D177" s="48"/>
      <c r="E177" s="48"/>
      <c r="F177" s="48"/>
      <c r="G177" s="48"/>
      <c r="H177" s="48"/>
      <c r="I177" s="16"/>
      <c r="J177" s="16"/>
      <c r="K177" s="16"/>
      <c r="L177" s="16"/>
      <c r="M177" s="16"/>
      <c r="N177" s="48"/>
      <c r="O177" s="16"/>
      <c r="P177" s="16"/>
      <c r="Q177" s="16"/>
      <c r="R177" s="16"/>
      <c r="S177" s="16"/>
      <c r="T177" s="50"/>
      <c r="U177" s="50"/>
      <c r="V177" s="50"/>
      <c r="W177" s="16"/>
      <c r="X177" s="16"/>
      <c r="Y177" s="16"/>
      <c r="Z177" s="16"/>
      <c r="AA177" s="48"/>
      <c r="AB177" s="16"/>
      <c r="AC177" s="16"/>
      <c r="AD177" s="16"/>
      <c r="AE177" s="16"/>
      <c r="AF177" s="16"/>
      <c r="AG177" s="16"/>
      <c r="AH177" s="16"/>
      <c r="AI177" s="16"/>
      <c r="AJ177" s="16"/>
      <c r="AK177" s="16"/>
      <c r="AL177" s="16"/>
      <c r="AM177" s="16"/>
      <c r="AN177" s="16"/>
      <c r="AO177" s="16"/>
      <c r="AP177" s="16"/>
      <c r="AQ177" s="18"/>
      <c r="AR177" s="18"/>
    </row>
    <row r="178" spans="1:44" x14ac:dyDescent="0.25">
      <c r="A178" s="48"/>
      <c r="B178" s="48"/>
      <c r="C178" s="48"/>
      <c r="D178" s="48"/>
      <c r="E178" s="48"/>
      <c r="F178" s="48"/>
      <c r="G178" s="48"/>
      <c r="H178" s="48"/>
      <c r="I178" s="16"/>
      <c r="J178" s="16"/>
      <c r="K178" s="16"/>
      <c r="L178" s="16"/>
      <c r="M178" s="16"/>
      <c r="N178" s="48"/>
      <c r="O178" s="16"/>
      <c r="P178" s="16"/>
      <c r="Q178" s="16"/>
      <c r="R178" s="16"/>
      <c r="S178" s="16"/>
      <c r="T178" s="50"/>
      <c r="U178" s="50"/>
      <c r="V178" s="50"/>
      <c r="W178" s="16"/>
      <c r="X178" s="16"/>
      <c r="Y178" s="16"/>
      <c r="Z178" s="16"/>
      <c r="AA178" s="48"/>
      <c r="AB178" s="16"/>
      <c r="AC178" s="16"/>
      <c r="AD178" s="16"/>
      <c r="AE178" s="16"/>
      <c r="AF178" s="16"/>
      <c r="AG178" s="16"/>
      <c r="AH178" s="16"/>
      <c r="AI178" s="16"/>
      <c r="AJ178" s="16"/>
      <c r="AK178" s="16"/>
      <c r="AL178" s="16"/>
      <c r="AM178" s="16"/>
      <c r="AN178" s="16"/>
      <c r="AO178" s="16"/>
      <c r="AP178" s="16"/>
      <c r="AQ178" s="18"/>
      <c r="AR178" s="18"/>
    </row>
    <row r="179" spans="1:44" x14ac:dyDescent="0.25">
      <c r="A179" s="48"/>
      <c r="B179" s="48"/>
      <c r="C179" s="48"/>
      <c r="D179" s="48"/>
      <c r="E179" s="48"/>
      <c r="F179" s="48"/>
      <c r="G179" s="48"/>
      <c r="H179" s="48"/>
      <c r="I179" s="16"/>
      <c r="J179" s="16"/>
      <c r="K179" s="16"/>
      <c r="L179" s="16"/>
      <c r="M179" s="16"/>
      <c r="N179" s="48"/>
      <c r="O179" s="16"/>
      <c r="P179" s="16"/>
      <c r="Q179" s="16"/>
      <c r="R179" s="16"/>
      <c r="S179" s="16"/>
      <c r="T179" s="50"/>
      <c r="U179" s="50"/>
      <c r="V179" s="50"/>
      <c r="W179" s="16"/>
      <c r="X179" s="16"/>
      <c r="Y179" s="16"/>
      <c r="Z179" s="16"/>
      <c r="AA179" s="48"/>
      <c r="AB179" s="16"/>
      <c r="AC179" s="16"/>
      <c r="AD179" s="16"/>
      <c r="AE179" s="16"/>
      <c r="AF179" s="16"/>
      <c r="AG179" s="16"/>
      <c r="AH179" s="16"/>
      <c r="AI179" s="16"/>
      <c r="AJ179" s="16"/>
      <c r="AK179" s="16"/>
      <c r="AL179" s="16"/>
      <c r="AM179" s="16"/>
      <c r="AN179" s="16"/>
      <c r="AO179" s="16"/>
      <c r="AP179" s="16"/>
      <c r="AQ179" s="18"/>
      <c r="AR179" s="18"/>
    </row>
    <row r="180" spans="1:44" x14ac:dyDescent="0.25">
      <c r="A180" s="48"/>
      <c r="B180" s="48"/>
      <c r="C180" s="48"/>
      <c r="D180" s="48"/>
      <c r="E180" s="48"/>
      <c r="F180" s="48"/>
      <c r="G180" s="48"/>
      <c r="H180" s="48"/>
      <c r="I180" s="16"/>
      <c r="J180" s="16"/>
      <c r="K180" s="16"/>
      <c r="L180" s="16"/>
      <c r="M180" s="16"/>
      <c r="N180" s="48"/>
      <c r="O180" s="16"/>
      <c r="P180" s="16"/>
      <c r="Q180" s="16"/>
      <c r="R180" s="16"/>
      <c r="S180" s="16"/>
      <c r="T180" s="50"/>
      <c r="U180" s="50"/>
      <c r="V180" s="50"/>
      <c r="W180" s="16"/>
      <c r="X180" s="16"/>
      <c r="Y180" s="16"/>
      <c r="Z180" s="16"/>
      <c r="AA180" s="48"/>
      <c r="AB180" s="16"/>
      <c r="AC180" s="16"/>
      <c r="AD180" s="16"/>
      <c r="AE180" s="16"/>
      <c r="AF180" s="16"/>
      <c r="AG180" s="16"/>
      <c r="AH180" s="16"/>
      <c r="AI180" s="16"/>
      <c r="AJ180" s="16"/>
      <c r="AK180" s="16"/>
      <c r="AL180" s="16"/>
      <c r="AM180" s="16"/>
      <c r="AN180" s="16"/>
      <c r="AO180" s="16"/>
      <c r="AP180" s="16"/>
      <c r="AQ180" s="18"/>
      <c r="AR180" s="18"/>
    </row>
    <row r="181" spans="1:44" x14ac:dyDescent="0.25">
      <c r="A181" s="48"/>
      <c r="B181" s="48"/>
      <c r="C181" s="48"/>
      <c r="D181" s="48"/>
      <c r="E181" s="48"/>
      <c r="F181" s="48"/>
      <c r="G181" s="48"/>
      <c r="H181" s="48"/>
      <c r="I181" s="16"/>
      <c r="J181" s="16"/>
      <c r="K181" s="16"/>
      <c r="L181" s="16"/>
      <c r="M181" s="16"/>
      <c r="N181" s="48"/>
      <c r="O181" s="16"/>
      <c r="P181" s="16"/>
      <c r="Q181" s="16"/>
      <c r="R181" s="16"/>
      <c r="S181" s="16"/>
      <c r="T181" s="50"/>
      <c r="U181" s="50"/>
      <c r="V181" s="50"/>
      <c r="W181" s="16"/>
      <c r="X181" s="16"/>
      <c r="Y181" s="16"/>
      <c r="Z181" s="16"/>
      <c r="AA181" s="48"/>
      <c r="AB181" s="16"/>
      <c r="AC181" s="16"/>
      <c r="AD181" s="16"/>
      <c r="AE181" s="16"/>
      <c r="AF181" s="16"/>
      <c r="AG181" s="16"/>
      <c r="AH181" s="16"/>
      <c r="AI181" s="16"/>
      <c r="AJ181" s="16"/>
      <c r="AK181" s="16"/>
      <c r="AL181" s="16"/>
      <c r="AM181" s="16"/>
      <c r="AN181" s="16"/>
      <c r="AO181" s="16"/>
      <c r="AP181" s="16"/>
      <c r="AQ181" s="18"/>
      <c r="AR181" s="18"/>
    </row>
    <row r="182" spans="1:44" x14ac:dyDescent="0.25">
      <c r="A182" s="48"/>
      <c r="B182" s="48"/>
      <c r="C182" s="48"/>
      <c r="D182" s="48"/>
      <c r="E182" s="48"/>
      <c r="F182" s="48"/>
      <c r="G182" s="48"/>
      <c r="H182" s="48"/>
      <c r="I182" s="16"/>
      <c r="J182" s="16"/>
      <c r="K182" s="16"/>
      <c r="L182" s="16"/>
      <c r="M182" s="16"/>
      <c r="N182" s="48"/>
      <c r="O182" s="16"/>
      <c r="P182" s="16"/>
      <c r="Q182" s="16"/>
      <c r="R182" s="16"/>
      <c r="S182" s="16"/>
      <c r="T182" s="50"/>
      <c r="U182" s="50"/>
      <c r="V182" s="50"/>
      <c r="W182" s="16"/>
      <c r="X182" s="16"/>
      <c r="Y182" s="16"/>
      <c r="Z182" s="16"/>
      <c r="AA182" s="48"/>
      <c r="AB182" s="16"/>
      <c r="AC182" s="16"/>
      <c r="AD182" s="16"/>
      <c r="AE182" s="16"/>
      <c r="AF182" s="16"/>
      <c r="AG182" s="16"/>
      <c r="AH182" s="16"/>
      <c r="AI182" s="16"/>
      <c r="AJ182" s="16"/>
      <c r="AK182" s="16"/>
      <c r="AL182" s="16"/>
      <c r="AM182" s="16"/>
      <c r="AN182" s="16"/>
      <c r="AO182" s="16"/>
      <c r="AP182" s="16"/>
      <c r="AQ182" s="18"/>
      <c r="AR182" s="18"/>
    </row>
    <row r="183" spans="1:44" x14ac:dyDescent="0.25">
      <c r="A183" s="48"/>
      <c r="B183" s="48"/>
      <c r="C183" s="48"/>
      <c r="D183" s="48"/>
      <c r="E183" s="48"/>
      <c r="F183" s="48"/>
      <c r="G183" s="48"/>
      <c r="H183" s="48"/>
      <c r="I183" s="16"/>
      <c r="J183" s="16"/>
      <c r="K183" s="16"/>
      <c r="L183" s="16"/>
      <c r="M183" s="16"/>
      <c r="N183" s="48"/>
      <c r="O183" s="16"/>
      <c r="P183" s="16"/>
      <c r="Q183" s="16"/>
      <c r="R183" s="16"/>
      <c r="S183" s="16"/>
      <c r="T183" s="50"/>
      <c r="U183" s="50"/>
      <c r="V183" s="50"/>
      <c r="W183" s="16"/>
      <c r="X183" s="16"/>
      <c r="Y183" s="16"/>
      <c r="Z183" s="16"/>
      <c r="AA183" s="48"/>
      <c r="AB183" s="16"/>
      <c r="AC183" s="16"/>
      <c r="AD183" s="16"/>
      <c r="AE183" s="16"/>
      <c r="AF183" s="16"/>
      <c r="AG183" s="16"/>
      <c r="AH183" s="16"/>
      <c r="AI183" s="16"/>
      <c r="AJ183" s="16"/>
      <c r="AK183" s="16"/>
      <c r="AL183" s="16"/>
      <c r="AM183" s="16"/>
      <c r="AN183" s="16"/>
      <c r="AO183" s="16"/>
      <c r="AP183" s="16"/>
      <c r="AQ183" s="18"/>
      <c r="AR183" s="18"/>
    </row>
    <row r="184" spans="1:44" x14ac:dyDescent="0.25">
      <c r="A184" s="48"/>
      <c r="B184" s="48"/>
      <c r="C184" s="48"/>
      <c r="D184" s="48"/>
      <c r="E184" s="48"/>
      <c r="F184" s="48"/>
      <c r="G184" s="48"/>
      <c r="H184" s="48"/>
      <c r="I184" s="16"/>
      <c r="J184" s="16"/>
      <c r="K184" s="16"/>
      <c r="L184" s="16"/>
      <c r="M184" s="16"/>
      <c r="N184" s="48"/>
      <c r="O184" s="16"/>
      <c r="P184" s="16"/>
      <c r="Q184" s="16"/>
      <c r="R184" s="16"/>
      <c r="S184" s="16"/>
      <c r="T184" s="50"/>
      <c r="U184" s="50"/>
      <c r="V184" s="50"/>
      <c r="W184" s="16"/>
      <c r="X184" s="16"/>
      <c r="Y184" s="16"/>
      <c r="Z184" s="16"/>
      <c r="AA184" s="48"/>
      <c r="AB184" s="16"/>
      <c r="AC184" s="16"/>
      <c r="AD184" s="16"/>
      <c r="AE184" s="16"/>
      <c r="AF184" s="16"/>
      <c r="AG184" s="16"/>
      <c r="AH184" s="16"/>
      <c r="AI184" s="16"/>
      <c r="AJ184" s="16"/>
      <c r="AK184" s="16"/>
      <c r="AL184" s="16"/>
      <c r="AM184" s="16"/>
      <c r="AN184" s="16"/>
      <c r="AO184" s="16"/>
      <c r="AP184" s="16"/>
      <c r="AQ184" s="18"/>
      <c r="AR184" s="18"/>
    </row>
    <row r="185" spans="1:44" x14ac:dyDescent="0.25">
      <c r="A185" s="48"/>
      <c r="B185" s="48"/>
      <c r="C185" s="48"/>
      <c r="D185" s="48"/>
      <c r="E185" s="48"/>
      <c r="F185" s="48"/>
      <c r="G185" s="48"/>
      <c r="H185" s="48"/>
      <c r="I185" s="16"/>
      <c r="J185" s="16"/>
      <c r="K185" s="16"/>
      <c r="L185" s="16"/>
      <c r="M185" s="16"/>
      <c r="N185" s="48"/>
      <c r="O185" s="16"/>
      <c r="P185" s="16"/>
      <c r="Q185" s="16"/>
      <c r="R185" s="16"/>
      <c r="S185" s="16"/>
      <c r="T185" s="50"/>
      <c r="U185" s="50"/>
      <c r="V185" s="50"/>
      <c r="W185" s="16"/>
      <c r="X185" s="16"/>
      <c r="Y185" s="16"/>
      <c r="Z185" s="16"/>
      <c r="AA185" s="48"/>
      <c r="AB185" s="16"/>
      <c r="AC185" s="16"/>
      <c r="AD185" s="16"/>
      <c r="AE185" s="16"/>
      <c r="AF185" s="16"/>
      <c r="AG185" s="16"/>
      <c r="AH185" s="16"/>
      <c r="AI185" s="16"/>
      <c r="AJ185" s="16"/>
      <c r="AK185" s="16"/>
      <c r="AL185" s="16"/>
      <c r="AM185" s="16"/>
      <c r="AN185" s="16"/>
      <c r="AO185" s="16"/>
      <c r="AP185" s="16"/>
      <c r="AQ185" s="18"/>
      <c r="AR185" s="18"/>
    </row>
    <row r="186" spans="1:44" x14ac:dyDescent="0.25">
      <c r="A186" s="48"/>
      <c r="B186" s="48"/>
      <c r="C186" s="48"/>
      <c r="D186" s="48"/>
      <c r="E186" s="48"/>
      <c r="F186" s="48"/>
      <c r="G186" s="48"/>
      <c r="H186" s="48"/>
      <c r="I186" s="16"/>
      <c r="J186" s="16"/>
      <c r="K186" s="16"/>
      <c r="L186" s="16"/>
      <c r="M186" s="16"/>
      <c r="N186" s="48"/>
      <c r="O186" s="16"/>
      <c r="P186" s="16"/>
      <c r="Q186" s="16"/>
      <c r="R186" s="16"/>
      <c r="S186" s="16"/>
      <c r="T186" s="50"/>
      <c r="U186" s="50"/>
      <c r="V186" s="50"/>
      <c r="W186" s="16"/>
      <c r="X186" s="16"/>
      <c r="Y186" s="16"/>
      <c r="Z186" s="16"/>
      <c r="AA186" s="48"/>
      <c r="AB186" s="16"/>
      <c r="AC186" s="16"/>
      <c r="AD186" s="16"/>
      <c r="AE186" s="16"/>
      <c r="AF186" s="16"/>
      <c r="AG186" s="16"/>
      <c r="AH186" s="16"/>
      <c r="AI186" s="16"/>
      <c r="AJ186" s="16"/>
      <c r="AK186" s="16"/>
      <c r="AL186" s="16"/>
      <c r="AM186" s="16"/>
      <c r="AN186" s="16"/>
      <c r="AO186" s="16"/>
      <c r="AP186" s="16"/>
      <c r="AQ186" s="18"/>
      <c r="AR186" s="18"/>
    </row>
    <row r="187" spans="1:44" x14ac:dyDescent="0.25">
      <c r="A187" s="48"/>
      <c r="B187" s="48"/>
      <c r="C187" s="48"/>
      <c r="D187" s="48"/>
      <c r="E187" s="48"/>
      <c r="F187" s="48"/>
      <c r="G187" s="48"/>
      <c r="H187" s="48"/>
      <c r="I187" s="16"/>
      <c r="J187" s="16"/>
      <c r="K187" s="16"/>
      <c r="L187" s="16"/>
      <c r="M187" s="16"/>
      <c r="N187" s="48"/>
      <c r="O187" s="16"/>
      <c r="P187" s="16"/>
      <c r="Q187" s="16"/>
      <c r="R187" s="16"/>
      <c r="S187" s="16"/>
      <c r="T187" s="50"/>
      <c r="U187" s="50"/>
      <c r="V187" s="50"/>
      <c r="W187" s="16"/>
      <c r="X187" s="16"/>
      <c r="Y187" s="16"/>
      <c r="Z187" s="16"/>
      <c r="AA187" s="48"/>
      <c r="AB187" s="16"/>
      <c r="AC187" s="16"/>
      <c r="AD187" s="16"/>
      <c r="AE187" s="16"/>
      <c r="AF187" s="16"/>
      <c r="AG187" s="16"/>
      <c r="AH187" s="16"/>
      <c r="AI187" s="16"/>
      <c r="AJ187" s="16"/>
      <c r="AK187" s="16"/>
      <c r="AL187" s="16"/>
      <c r="AM187" s="16"/>
      <c r="AN187" s="16"/>
      <c r="AO187" s="16"/>
      <c r="AP187" s="16"/>
      <c r="AQ187" s="18"/>
      <c r="AR187" s="18"/>
    </row>
    <row r="188" spans="1:44" x14ac:dyDescent="0.25">
      <c r="A188" s="48"/>
      <c r="B188" s="48"/>
      <c r="C188" s="48"/>
      <c r="D188" s="48"/>
      <c r="E188" s="48"/>
      <c r="F188" s="48"/>
      <c r="G188" s="48"/>
      <c r="H188" s="48"/>
      <c r="I188" s="16"/>
      <c r="J188" s="16"/>
      <c r="K188" s="16"/>
      <c r="L188" s="16"/>
      <c r="M188" s="16"/>
      <c r="N188" s="48"/>
      <c r="O188" s="16"/>
      <c r="P188" s="16"/>
      <c r="Q188" s="16"/>
      <c r="R188" s="16"/>
      <c r="S188" s="16"/>
      <c r="T188" s="50"/>
      <c r="U188" s="50"/>
      <c r="V188" s="50"/>
      <c r="W188" s="16"/>
      <c r="X188" s="16"/>
      <c r="Y188" s="16"/>
      <c r="Z188" s="16"/>
      <c r="AA188" s="48"/>
      <c r="AB188" s="16"/>
      <c r="AC188" s="16"/>
      <c r="AD188" s="16"/>
      <c r="AE188" s="16"/>
      <c r="AF188" s="16"/>
      <c r="AG188" s="16"/>
      <c r="AH188" s="16"/>
      <c r="AI188" s="16"/>
      <c r="AJ188" s="16"/>
      <c r="AK188" s="16"/>
      <c r="AL188" s="16"/>
      <c r="AM188" s="16"/>
      <c r="AN188" s="16"/>
      <c r="AO188" s="16"/>
      <c r="AP188" s="16"/>
      <c r="AQ188" s="18"/>
      <c r="AR188" s="18"/>
    </row>
    <row r="189" spans="1:44" x14ac:dyDescent="0.25">
      <c r="A189" s="48"/>
      <c r="B189" s="48"/>
      <c r="C189" s="48"/>
      <c r="D189" s="48"/>
      <c r="E189" s="48"/>
      <c r="F189" s="48"/>
      <c r="G189" s="48"/>
      <c r="H189" s="48"/>
      <c r="I189" s="16"/>
      <c r="J189" s="16"/>
      <c r="K189" s="16"/>
      <c r="L189" s="16"/>
      <c r="M189" s="16"/>
      <c r="N189" s="48"/>
      <c r="O189" s="16"/>
      <c r="P189" s="16"/>
      <c r="Q189" s="16"/>
      <c r="R189" s="16"/>
      <c r="S189" s="16"/>
      <c r="T189" s="50"/>
      <c r="U189" s="50"/>
      <c r="V189" s="50"/>
      <c r="W189" s="16"/>
      <c r="X189" s="16"/>
      <c r="Y189" s="16"/>
      <c r="Z189" s="16"/>
      <c r="AA189" s="48"/>
      <c r="AB189" s="16"/>
      <c r="AC189" s="16"/>
      <c r="AD189" s="16"/>
      <c r="AE189" s="16"/>
      <c r="AF189" s="16"/>
      <c r="AG189" s="16"/>
      <c r="AH189" s="16"/>
      <c r="AI189" s="16"/>
      <c r="AJ189" s="16"/>
      <c r="AK189" s="16"/>
      <c r="AL189" s="16"/>
      <c r="AM189" s="16"/>
      <c r="AN189" s="16"/>
      <c r="AO189" s="16"/>
      <c r="AP189" s="16"/>
      <c r="AQ189" s="18"/>
      <c r="AR189" s="18"/>
    </row>
    <row r="190" spans="1:44" x14ac:dyDescent="0.25">
      <c r="A190" s="48"/>
      <c r="B190" s="48"/>
      <c r="C190" s="48"/>
      <c r="D190" s="48"/>
      <c r="E190" s="48"/>
      <c r="F190" s="48"/>
      <c r="G190" s="48"/>
      <c r="H190" s="48"/>
      <c r="I190" s="16"/>
      <c r="J190" s="16"/>
      <c r="K190" s="16"/>
      <c r="L190" s="16"/>
      <c r="M190" s="16"/>
      <c r="N190" s="48"/>
      <c r="O190" s="16"/>
      <c r="P190" s="16"/>
      <c r="Q190" s="16"/>
      <c r="R190" s="16"/>
      <c r="S190" s="16"/>
      <c r="T190" s="50"/>
      <c r="U190" s="50"/>
      <c r="V190" s="50"/>
      <c r="W190" s="16"/>
      <c r="X190" s="16"/>
      <c r="Y190" s="16"/>
      <c r="Z190" s="16"/>
      <c r="AA190" s="48"/>
      <c r="AB190" s="16"/>
      <c r="AC190" s="16"/>
      <c r="AD190" s="16"/>
      <c r="AE190" s="16"/>
      <c r="AF190" s="16"/>
      <c r="AG190" s="16"/>
      <c r="AH190" s="16"/>
      <c r="AI190" s="16"/>
      <c r="AJ190" s="16"/>
      <c r="AK190" s="16"/>
      <c r="AL190" s="16"/>
      <c r="AM190" s="16"/>
      <c r="AN190" s="16"/>
      <c r="AO190" s="16"/>
      <c r="AP190" s="16"/>
      <c r="AQ190" s="18"/>
      <c r="AR190" s="18"/>
    </row>
    <row r="191" spans="1:44" x14ac:dyDescent="0.25">
      <c r="A191" s="48"/>
      <c r="B191" s="48"/>
      <c r="C191" s="48"/>
      <c r="D191" s="48"/>
      <c r="E191" s="48"/>
      <c r="F191" s="48"/>
      <c r="G191" s="48"/>
      <c r="H191" s="48"/>
      <c r="I191" s="16"/>
      <c r="J191" s="16"/>
      <c r="K191" s="16"/>
      <c r="L191" s="16"/>
      <c r="M191" s="16"/>
      <c r="N191" s="48"/>
      <c r="O191" s="16"/>
      <c r="P191" s="16"/>
      <c r="Q191" s="16"/>
      <c r="R191" s="16"/>
      <c r="S191" s="16"/>
      <c r="T191" s="50"/>
      <c r="U191" s="50"/>
      <c r="V191" s="50"/>
      <c r="W191" s="16"/>
      <c r="X191" s="16"/>
      <c r="Y191" s="16"/>
      <c r="Z191" s="16"/>
      <c r="AA191" s="48"/>
      <c r="AB191" s="16"/>
      <c r="AC191" s="16"/>
      <c r="AD191" s="16"/>
      <c r="AE191" s="16"/>
      <c r="AF191" s="16"/>
      <c r="AG191" s="16"/>
      <c r="AH191" s="16"/>
      <c r="AI191" s="16"/>
      <c r="AJ191" s="16"/>
      <c r="AK191" s="16"/>
      <c r="AL191" s="16"/>
      <c r="AM191" s="16"/>
      <c r="AN191" s="16"/>
      <c r="AO191" s="16"/>
      <c r="AP191" s="16"/>
      <c r="AQ191" s="18"/>
      <c r="AR191" s="18"/>
    </row>
    <row r="192" spans="1:44" x14ac:dyDescent="0.25">
      <c r="A192" s="48"/>
      <c r="B192" s="48"/>
      <c r="C192" s="48"/>
      <c r="D192" s="48"/>
      <c r="E192" s="48"/>
      <c r="F192" s="48"/>
      <c r="G192" s="48"/>
      <c r="H192" s="48"/>
      <c r="I192" s="16"/>
      <c r="J192" s="16"/>
      <c r="K192" s="16"/>
      <c r="L192" s="16"/>
      <c r="M192" s="16"/>
      <c r="N192" s="48"/>
      <c r="O192" s="16"/>
      <c r="P192" s="16"/>
      <c r="Q192" s="16"/>
      <c r="R192" s="16"/>
      <c r="S192" s="16"/>
      <c r="T192" s="50"/>
      <c r="U192" s="50"/>
      <c r="V192" s="50"/>
      <c r="W192" s="16"/>
      <c r="X192" s="16"/>
      <c r="Y192" s="16"/>
      <c r="Z192" s="16"/>
      <c r="AA192" s="48"/>
      <c r="AB192" s="16"/>
      <c r="AC192" s="16"/>
      <c r="AD192" s="16"/>
      <c r="AE192" s="16"/>
      <c r="AF192" s="16"/>
      <c r="AG192" s="16"/>
      <c r="AH192" s="16"/>
      <c r="AI192" s="16"/>
      <c r="AJ192" s="16"/>
      <c r="AK192" s="16"/>
      <c r="AL192" s="16"/>
      <c r="AM192" s="16"/>
      <c r="AN192" s="16"/>
      <c r="AO192" s="16"/>
      <c r="AP192" s="16"/>
      <c r="AQ192" s="18"/>
      <c r="AR192" s="18"/>
    </row>
    <row r="193" spans="1:44" x14ac:dyDescent="0.25">
      <c r="A193" s="48"/>
      <c r="B193" s="48"/>
      <c r="C193" s="48"/>
      <c r="D193" s="48"/>
      <c r="E193" s="48"/>
      <c r="F193" s="48"/>
      <c r="G193" s="48"/>
      <c r="H193" s="48"/>
      <c r="I193" s="16"/>
      <c r="J193" s="16"/>
      <c r="K193" s="16"/>
      <c r="L193" s="16"/>
      <c r="M193" s="16"/>
      <c r="N193" s="48"/>
      <c r="O193" s="16"/>
      <c r="P193" s="16"/>
      <c r="Q193" s="16"/>
      <c r="R193" s="16"/>
      <c r="S193" s="16"/>
      <c r="T193" s="50"/>
      <c r="U193" s="50"/>
      <c r="V193" s="50"/>
      <c r="W193" s="16"/>
      <c r="X193" s="16"/>
      <c r="Y193" s="16"/>
      <c r="Z193" s="16"/>
      <c r="AA193" s="48"/>
      <c r="AB193" s="16"/>
      <c r="AC193" s="16"/>
      <c r="AD193" s="16"/>
      <c r="AE193" s="16"/>
      <c r="AF193" s="16"/>
      <c r="AG193" s="16"/>
      <c r="AH193" s="16"/>
      <c r="AI193" s="16"/>
      <c r="AJ193" s="16"/>
      <c r="AK193" s="16"/>
      <c r="AL193" s="16"/>
      <c r="AM193" s="16"/>
      <c r="AN193" s="16"/>
      <c r="AO193" s="16"/>
      <c r="AP193" s="16"/>
      <c r="AQ193" s="18"/>
      <c r="AR193" s="18"/>
    </row>
    <row r="194" spans="1:44" x14ac:dyDescent="0.25">
      <c r="A194" s="48"/>
      <c r="B194" s="48"/>
      <c r="C194" s="48"/>
      <c r="D194" s="48"/>
      <c r="E194" s="48"/>
      <c r="F194" s="48"/>
      <c r="G194" s="48"/>
      <c r="H194" s="48"/>
      <c r="I194" s="16"/>
      <c r="J194" s="16"/>
      <c r="K194" s="16"/>
      <c r="L194" s="16"/>
      <c r="M194" s="16"/>
      <c r="N194" s="48"/>
      <c r="O194" s="16"/>
      <c r="P194" s="16"/>
      <c r="Q194" s="16"/>
      <c r="R194" s="16"/>
      <c r="S194" s="16"/>
      <c r="T194" s="50"/>
      <c r="U194" s="50"/>
      <c r="V194" s="50"/>
      <c r="W194" s="16"/>
      <c r="X194" s="16"/>
      <c r="Y194" s="16"/>
      <c r="Z194" s="16"/>
      <c r="AA194" s="48"/>
      <c r="AB194" s="16"/>
      <c r="AC194" s="16"/>
      <c r="AD194" s="16"/>
      <c r="AE194" s="16"/>
      <c r="AF194" s="16"/>
      <c r="AG194" s="16"/>
      <c r="AH194" s="16"/>
      <c r="AI194" s="16"/>
      <c r="AJ194" s="16"/>
      <c r="AK194" s="16"/>
      <c r="AL194" s="16"/>
      <c r="AM194" s="16"/>
      <c r="AN194" s="16"/>
      <c r="AO194" s="16"/>
      <c r="AP194" s="16"/>
      <c r="AQ194" s="18"/>
      <c r="AR194" s="18"/>
    </row>
    <row r="195" spans="1:44" x14ac:dyDescent="0.25">
      <c r="A195" s="48"/>
      <c r="B195" s="48"/>
      <c r="C195" s="48"/>
      <c r="D195" s="48"/>
      <c r="E195" s="48"/>
      <c r="F195" s="48"/>
      <c r="G195" s="48"/>
      <c r="H195" s="48"/>
      <c r="I195" s="16"/>
      <c r="J195" s="16"/>
      <c r="K195" s="16"/>
      <c r="L195" s="16"/>
      <c r="M195" s="16"/>
      <c r="N195" s="48"/>
      <c r="O195" s="16"/>
      <c r="P195" s="16"/>
      <c r="Q195" s="16"/>
      <c r="R195" s="16"/>
      <c r="S195" s="16"/>
      <c r="T195" s="50"/>
      <c r="U195" s="50"/>
      <c r="V195" s="50"/>
      <c r="W195" s="16"/>
      <c r="X195" s="16"/>
      <c r="Y195" s="16"/>
      <c r="Z195" s="16"/>
      <c r="AA195" s="48"/>
      <c r="AB195" s="16"/>
      <c r="AC195" s="16"/>
      <c r="AD195" s="16"/>
      <c r="AE195" s="16"/>
      <c r="AF195" s="16"/>
      <c r="AG195" s="16"/>
      <c r="AH195" s="16"/>
      <c r="AI195" s="16"/>
      <c r="AJ195" s="16"/>
      <c r="AK195" s="16"/>
      <c r="AL195" s="16"/>
      <c r="AM195" s="16"/>
      <c r="AN195" s="16"/>
      <c r="AO195" s="16"/>
      <c r="AP195" s="16"/>
      <c r="AQ195" s="18"/>
      <c r="AR195" s="18"/>
    </row>
    <row r="196" spans="1:44" x14ac:dyDescent="0.25">
      <c r="A196" s="48"/>
      <c r="B196" s="48"/>
      <c r="C196" s="48"/>
      <c r="D196" s="48"/>
      <c r="E196" s="48"/>
      <c r="F196" s="48"/>
      <c r="G196" s="48"/>
      <c r="H196" s="48"/>
      <c r="I196" s="16"/>
      <c r="J196" s="16"/>
      <c r="K196" s="16"/>
      <c r="L196" s="16"/>
      <c r="M196" s="16"/>
      <c r="N196" s="48"/>
      <c r="O196" s="16"/>
      <c r="P196" s="16"/>
      <c r="Q196" s="16"/>
      <c r="R196" s="16"/>
      <c r="S196" s="16"/>
      <c r="T196" s="50"/>
      <c r="U196" s="50"/>
      <c r="V196" s="50"/>
      <c r="W196" s="16"/>
      <c r="X196" s="16"/>
      <c r="Y196" s="16"/>
      <c r="Z196" s="16"/>
      <c r="AA196" s="48"/>
      <c r="AB196" s="16"/>
      <c r="AC196" s="16"/>
      <c r="AD196" s="16"/>
      <c r="AE196" s="16"/>
      <c r="AF196" s="16"/>
      <c r="AG196" s="16"/>
      <c r="AH196" s="16"/>
      <c r="AI196" s="16"/>
      <c r="AJ196" s="16"/>
      <c r="AK196" s="16"/>
      <c r="AL196" s="16"/>
      <c r="AM196" s="16"/>
      <c r="AN196" s="16"/>
      <c r="AO196" s="16"/>
      <c r="AP196" s="16"/>
      <c r="AQ196" s="18"/>
      <c r="AR196" s="18"/>
    </row>
    <row r="197" spans="1:44" x14ac:dyDescent="0.25">
      <c r="A197" s="48"/>
      <c r="B197" s="48"/>
      <c r="C197" s="48"/>
      <c r="D197" s="48"/>
      <c r="E197" s="48"/>
      <c r="F197" s="48"/>
      <c r="G197" s="48"/>
      <c r="H197" s="48"/>
      <c r="I197" s="16"/>
      <c r="J197" s="16"/>
      <c r="K197" s="16"/>
      <c r="L197" s="16"/>
      <c r="M197" s="16"/>
      <c r="N197" s="48"/>
      <c r="O197" s="16"/>
      <c r="P197" s="16"/>
      <c r="Q197" s="16"/>
      <c r="R197" s="16"/>
      <c r="S197" s="16"/>
      <c r="T197" s="50"/>
      <c r="U197" s="50"/>
      <c r="V197" s="50"/>
      <c r="W197" s="16"/>
      <c r="X197" s="16"/>
      <c r="Y197" s="16"/>
      <c r="Z197" s="16"/>
      <c r="AA197" s="48"/>
      <c r="AB197" s="16"/>
      <c r="AC197" s="16"/>
      <c r="AD197" s="16"/>
      <c r="AE197" s="16"/>
      <c r="AF197" s="16"/>
      <c r="AG197" s="16"/>
      <c r="AH197" s="16"/>
      <c r="AI197" s="16"/>
      <c r="AJ197" s="16"/>
      <c r="AK197" s="16"/>
      <c r="AL197" s="16"/>
      <c r="AM197" s="16"/>
      <c r="AN197" s="16"/>
      <c r="AO197" s="16"/>
      <c r="AP197" s="16"/>
      <c r="AQ197" s="18"/>
      <c r="AR197" s="18"/>
    </row>
    <row r="198" spans="1:44" x14ac:dyDescent="0.25">
      <c r="A198" s="48"/>
      <c r="B198" s="48"/>
      <c r="C198" s="48"/>
      <c r="D198" s="48"/>
      <c r="E198" s="48"/>
      <c r="F198" s="48"/>
      <c r="G198" s="48"/>
      <c r="H198" s="48"/>
      <c r="I198" s="16"/>
      <c r="J198" s="16"/>
      <c r="K198" s="16"/>
      <c r="L198" s="16"/>
      <c r="M198" s="16"/>
      <c r="N198" s="48"/>
      <c r="O198" s="16"/>
      <c r="P198" s="16"/>
      <c r="Q198" s="16"/>
      <c r="R198" s="16"/>
      <c r="S198" s="16"/>
      <c r="T198" s="50"/>
      <c r="U198" s="50"/>
      <c r="V198" s="50"/>
      <c r="W198" s="16"/>
      <c r="X198" s="16"/>
      <c r="Y198" s="16"/>
      <c r="Z198" s="16"/>
      <c r="AA198" s="48"/>
      <c r="AB198" s="16"/>
      <c r="AC198" s="16"/>
      <c r="AD198" s="16"/>
      <c r="AE198" s="16"/>
      <c r="AF198" s="16"/>
      <c r="AG198" s="16"/>
      <c r="AH198" s="16"/>
      <c r="AI198" s="16"/>
      <c r="AJ198" s="16"/>
      <c r="AK198" s="16"/>
      <c r="AL198" s="16"/>
      <c r="AM198" s="16"/>
      <c r="AN198" s="16"/>
      <c r="AO198" s="16"/>
      <c r="AP198" s="16"/>
      <c r="AQ198" s="18"/>
      <c r="AR198" s="18"/>
    </row>
    <row r="199" spans="1:44" x14ac:dyDescent="0.25">
      <c r="A199" s="48"/>
      <c r="B199" s="48"/>
      <c r="C199" s="48"/>
      <c r="D199" s="48"/>
      <c r="E199" s="48"/>
      <c r="F199" s="48"/>
      <c r="G199" s="48"/>
      <c r="H199" s="48"/>
      <c r="I199" s="16"/>
      <c r="J199" s="16"/>
      <c r="K199" s="16"/>
      <c r="L199" s="16"/>
      <c r="M199" s="16"/>
      <c r="N199" s="48"/>
      <c r="O199" s="16"/>
      <c r="P199" s="16"/>
      <c r="Q199" s="16"/>
      <c r="R199" s="16"/>
      <c r="S199" s="16"/>
      <c r="T199" s="50"/>
      <c r="U199" s="50"/>
      <c r="V199" s="50"/>
      <c r="W199" s="16"/>
      <c r="X199" s="16"/>
      <c r="Y199" s="16"/>
      <c r="Z199" s="16"/>
      <c r="AA199" s="48"/>
      <c r="AB199" s="16"/>
      <c r="AC199" s="16"/>
      <c r="AD199" s="16"/>
      <c r="AE199" s="16"/>
      <c r="AF199" s="16"/>
      <c r="AG199" s="16"/>
      <c r="AH199" s="16"/>
      <c r="AI199" s="16"/>
      <c r="AJ199" s="16"/>
      <c r="AK199" s="16"/>
      <c r="AL199" s="16"/>
      <c r="AM199" s="16"/>
      <c r="AN199" s="16"/>
      <c r="AO199" s="16"/>
      <c r="AP199" s="16"/>
      <c r="AQ199" s="18"/>
      <c r="AR199" s="18"/>
    </row>
    <row r="200" spans="1:44" x14ac:dyDescent="0.25">
      <c r="A200" s="48"/>
      <c r="B200" s="48"/>
      <c r="C200" s="48"/>
      <c r="D200" s="48"/>
      <c r="E200" s="48"/>
      <c r="F200" s="48"/>
      <c r="G200" s="48"/>
      <c r="H200" s="48"/>
      <c r="I200" s="16"/>
      <c r="J200" s="16"/>
      <c r="K200" s="16"/>
      <c r="L200" s="16"/>
      <c r="M200" s="16"/>
      <c r="N200" s="48"/>
      <c r="O200" s="16"/>
      <c r="P200" s="16"/>
      <c r="Q200" s="16"/>
      <c r="R200" s="16"/>
      <c r="S200" s="16"/>
      <c r="T200" s="50"/>
      <c r="U200" s="50"/>
      <c r="V200" s="50"/>
      <c r="W200" s="16"/>
      <c r="X200" s="16"/>
      <c r="Y200" s="16"/>
      <c r="Z200" s="16"/>
      <c r="AA200" s="48"/>
      <c r="AB200" s="16"/>
      <c r="AC200" s="16"/>
      <c r="AD200" s="16"/>
      <c r="AE200" s="16"/>
      <c r="AF200" s="16"/>
      <c r="AG200" s="16"/>
      <c r="AH200" s="16"/>
      <c r="AI200" s="16"/>
      <c r="AJ200" s="16"/>
      <c r="AK200" s="16"/>
      <c r="AL200" s="16"/>
      <c r="AM200" s="16"/>
      <c r="AN200" s="16"/>
      <c r="AO200" s="16"/>
      <c r="AP200" s="16"/>
      <c r="AQ200" s="18"/>
      <c r="AR200" s="18"/>
    </row>
    <row r="201" spans="1:44" x14ac:dyDescent="0.25">
      <c r="A201" s="48"/>
      <c r="B201" s="48"/>
      <c r="C201" s="48"/>
      <c r="D201" s="48"/>
      <c r="E201" s="48"/>
      <c r="F201" s="48"/>
      <c r="G201" s="48"/>
      <c r="H201" s="48"/>
      <c r="I201" s="16"/>
      <c r="J201" s="16"/>
      <c r="K201" s="16"/>
      <c r="L201" s="16"/>
      <c r="M201" s="16"/>
      <c r="N201" s="48"/>
      <c r="O201" s="16"/>
      <c r="P201" s="16"/>
      <c r="Q201" s="16"/>
      <c r="R201" s="16"/>
      <c r="S201" s="16"/>
      <c r="T201" s="50"/>
      <c r="U201" s="50"/>
      <c r="V201" s="50"/>
      <c r="W201" s="16"/>
      <c r="X201" s="16"/>
      <c r="Y201" s="16"/>
      <c r="Z201" s="16"/>
      <c r="AA201" s="48"/>
      <c r="AB201" s="16"/>
      <c r="AC201" s="16"/>
      <c r="AD201" s="16"/>
      <c r="AE201" s="16"/>
      <c r="AF201" s="16"/>
      <c r="AG201" s="16"/>
      <c r="AH201" s="16"/>
      <c r="AI201" s="16"/>
      <c r="AJ201" s="16"/>
      <c r="AK201" s="16"/>
      <c r="AL201" s="16"/>
      <c r="AM201" s="16"/>
      <c r="AN201" s="16"/>
      <c r="AO201" s="16"/>
      <c r="AP201" s="16"/>
      <c r="AQ201" s="18"/>
      <c r="AR201" s="18"/>
    </row>
    <row r="202" spans="1:44" x14ac:dyDescent="0.25">
      <c r="A202" s="48"/>
      <c r="B202" s="48"/>
      <c r="C202" s="48"/>
      <c r="D202" s="48"/>
      <c r="E202" s="48"/>
      <c r="F202" s="48"/>
      <c r="G202" s="48"/>
      <c r="H202" s="48"/>
      <c r="I202" s="16"/>
      <c r="J202" s="16"/>
      <c r="K202" s="16"/>
      <c r="L202" s="16"/>
      <c r="M202" s="16"/>
      <c r="N202" s="48"/>
      <c r="O202" s="16"/>
      <c r="P202" s="16"/>
      <c r="Q202" s="16"/>
      <c r="R202" s="16"/>
      <c r="S202" s="16"/>
      <c r="T202" s="50"/>
      <c r="U202" s="50"/>
      <c r="V202" s="50"/>
      <c r="W202" s="16"/>
      <c r="X202" s="16"/>
      <c r="Y202" s="16"/>
      <c r="Z202" s="16"/>
      <c r="AA202" s="48"/>
      <c r="AB202" s="16"/>
      <c r="AC202" s="16"/>
      <c r="AD202" s="16"/>
      <c r="AE202" s="16"/>
      <c r="AF202" s="16"/>
      <c r="AG202" s="16"/>
      <c r="AH202" s="16"/>
      <c r="AI202" s="16"/>
      <c r="AJ202" s="16"/>
      <c r="AK202" s="16"/>
      <c r="AL202" s="16"/>
      <c r="AM202" s="16"/>
      <c r="AN202" s="16"/>
      <c r="AO202" s="16"/>
      <c r="AP202" s="16"/>
      <c r="AQ202" s="18"/>
      <c r="AR202" s="18"/>
    </row>
    <row r="203" spans="1:44" x14ac:dyDescent="0.25">
      <c r="A203" s="48"/>
      <c r="B203" s="48"/>
      <c r="C203" s="48"/>
      <c r="D203" s="48"/>
      <c r="E203" s="48"/>
      <c r="F203" s="48"/>
      <c r="G203" s="48"/>
      <c r="H203" s="48"/>
      <c r="I203" s="16"/>
      <c r="J203" s="16"/>
      <c r="K203" s="16"/>
      <c r="L203" s="16"/>
      <c r="M203" s="16"/>
      <c r="N203" s="48"/>
      <c r="O203" s="16"/>
      <c r="P203" s="16"/>
      <c r="Q203" s="16"/>
      <c r="R203" s="16"/>
      <c r="S203" s="16"/>
      <c r="T203" s="50"/>
      <c r="U203" s="50"/>
      <c r="V203" s="50"/>
      <c r="W203" s="16"/>
      <c r="X203" s="16"/>
      <c r="Y203" s="16"/>
      <c r="Z203" s="16"/>
      <c r="AA203" s="48"/>
      <c r="AB203" s="16"/>
      <c r="AC203" s="16"/>
      <c r="AD203" s="16"/>
      <c r="AE203" s="16"/>
      <c r="AF203" s="16"/>
      <c r="AG203" s="16"/>
      <c r="AH203" s="16"/>
      <c r="AI203" s="16"/>
      <c r="AJ203" s="16"/>
      <c r="AK203" s="16"/>
      <c r="AL203" s="16"/>
      <c r="AM203" s="16"/>
      <c r="AN203" s="16"/>
      <c r="AO203" s="16"/>
      <c r="AP203" s="16"/>
      <c r="AQ203" s="18"/>
      <c r="AR203" s="18"/>
    </row>
    <row r="204" spans="1:44" x14ac:dyDescent="0.25">
      <c r="A204" s="48"/>
      <c r="B204" s="48"/>
      <c r="C204" s="48"/>
      <c r="D204" s="48"/>
      <c r="E204" s="48"/>
      <c r="F204" s="48"/>
      <c r="G204" s="48"/>
      <c r="H204" s="48"/>
      <c r="I204" s="16"/>
      <c r="J204" s="16"/>
      <c r="K204" s="16"/>
      <c r="L204" s="16"/>
      <c r="M204" s="16"/>
      <c r="N204" s="48"/>
      <c r="O204" s="16"/>
      <c r="P204" s="16"/>
      <c r="Q204" s="16"/>
      <c r="R204" s="16"/>
      <c r="S204" s="16"/>
      <c r="T204" s="50"/>
      <c r="U204" s="50"/>
      <c r="V204" s="50"/>
      <c r="W204" s="16"/>
      <c r="X204" s="16"/>
      <c r="Y204" s="16"/>
      <c r="Z204" s="16"/>
      <c r="AA204" s="48"/>
      <c r="AB204" s="16"/>
      <c r="AC204" s="16"/>
      <c r="AD204" s="16"/>
      <c r="AE204" s="16"/>
      <c r="AF204" s="16"/>
      <c r="AG204" s="16"/>
      <c r="AH204" s="16"/>
      <c r="AI204" s="16"/>
      <c r="AJ204" s="16"/>
      <c r="AK204" s="16"/>
      <c r="AL204" s="16"/>
      <c r="AM204" s="16"/>
      <c r="AN204" s="16"/>
      <c r="AO204" s="16"/>
      <c r="AP204" s="16"/>
      <c r="AQ204" s="18"/>
      <c r="AR204" s="18"/>
    </row>
    <row r="205" spans="1:44" x14ac:dyDescent="0.25">
      <c r="A205" s="48"/>
      <c r="B205" s="48"/>
      <c r="C205" s="48"/>
      <c r="D205" s="48"/>
      <c r="E205" s="48"/>
      <c r="F205" s="48"/>
      <c r="G205" s="48"/>
      <c r="H205" s="48"/>
      <c r="I205" s="16"/>
      <c r="J205" s="16"/>
      <c r="K205" s="16"/>
      <c r="L205" s="16"/>
      <c r="M205" s="16"/>
      <c r="N205" s="48"/>
      <c r="O205" s="16"/>
      <c r="P205" s="16"/>
      <c r="Q205" s="16"/>
      <c r="R205" s="16"/>
      <c r="S205" s="16"/>
      <c r="T205" s="50"/>
      <c r="U205" s="50"/>
      <c r="V205" s="50"/>
      <c r="W205" s="16"/>
      <c r="X205" s="16"/>
      <c r="Y205" s="16"/>
      <c r="Z205" s="16"/>
      <c r="AA205" s="48"/>
      <c r="AB205" s="16"/>
      <c r="AC205" s="16"/>
      <c r="AD205" s="16"/>
      <c r="AE205" s="16"/>
      <c r="AF205" s="16"/>
      <c r="AG205" s="16"/>
      <c r="AH205" s="16"/>
      <c r="AI205" s="16"/>
      <c r="AJ205" s="16"/>
      <c r="AK205" s="16"/>
      <c r="AL205" s="16"/>
      <c r="AM205" s="16"/>
      <c r="AN205" s="16"/>
      <c r="AO205" s="16"/>
      <c r="AP205" s="16"/>
      <c r="AQ205" s="18"/>
      <c r="AR205" s="18"/>
    </row>
    <row r="206" spans="1:44" x14ac:dyDescent="0.25">
      <c r="A206" s="48"/>
      <c r="B206" s="48"/>
      <c r="C206" s="48"/>
      <c r="D206" s="48"/>
      <c r="E206" s="48"/>
      <c r="F206" s="48"/>
      <c r="G206" s="48"/>
      <c r="H206" s="48"/>
      <c r="I206" s="16"/>
      <c r="J206" s="16"/>
      <c r="K206" s="16"/>
      <c r="L206" s="16"/>
      <c r="M206" s="16"/>
      <c r="N206" s="48"/>
      <c r="O206" s="16"/>
      <c r="P206" s="16"/>
      <c r="Q206" s="16"/>
      <c r="R206" s="16"/>
      <c r="S206" s="16"/>
      <c r="T206" s="50"/>
      <c r="U206" s="50"/>
      <c r="V206" s="50"/>
      <c r="W206" s="16"/>
      <c r="X206" s="16"/>
      <c r="Y206" s="16"/>
      <c r="Z206" s="16"/>
      <c r="AA206" s="48"/>
      <c r="AB206" s="16"/>
      <c r="AC206" s="16"/>
      <c r="AD206" s="16"/>
      <c r="AE206" s="16"/>
      <c r="AF206" s="16"/>
      <c r="AG206" s="16"/>
      <c r="AH206" s="16"/>
      <c r="AI206" s="16"/>
      <c r="AJ206" s="16"/>
      <c r="AK206" s="16"/>
      <c r="AL206" s="16"/>
      <c r="AM206" s="16"/>
      <c r="AN206" s="16"/>
      <c r="AO206" s="16"/>
      <c r="AP206" s="16"/>
      <c r="AQ206" s="18"/>
      <c r="AR206" s="18"/>
    </row>
    <row r="207" spans="1:44" x14ac:dyDescent="0.25">
      <c r="A207" s="48"/>
      <c r="B207" s="48"/>
      <c r="C207" s="48"/>
      <c r="D207" s="48"/>
      <c r="E207" s="48"/>
      <c r="F207" s="48"/>
      <c r="G207" s="48"/>
      <c r="H207" s="48"/>
      <c r="I207" s="16"/>
      <c r="J207" s="16"/>
      <c r="K207" s="16"/>
      <c r="L207" s="16"/>
      <c r="M207" s="16"/>
      <c r="N207" s="48"/>
      <c r="O207" s="16"/>
      <c r="P207" s="16"/>
      <c r="Q207" s="16"/>
      <c r="R207" s="16"/>
      <c r="S207" s="16"/>
      <c r="T207" s="50"/>
      <c r="U207" s="50"/>
      <c r="V207" s="50"/>
      <c r="W207" s="16"/>
      <c r="X207" s="16"/>
      <c r="Y207" s="16"/>
      <c r="Z207" s="16"/>
      <c r="AA207" s="48"/>
      <c r="AB207" s="16"/>
      <c r="AC207" s="16"/>
      <c r="AD207" s="16"/>
      <c r="AE207" s="16"/>
      <c r="AF207" s="16"/>
      <c r="AG207" s="16"/>
      <c r="AH207" s="16"/>
      <c r="AI207" s="16"/>
      <c r="AJ207" s="16"/>
      <c r="AK207" s="16"/>
      <c r="AL207" s="16"/>
      <c r="AM207" s="16"/>
      <c r="AN207" s="16"/>
      <c r="AO207" s="16"/>
      <c r="AP207" s="16"/>
      <c r="AQ207" s="18"/>
      <c r="AR207" s="18"/>
    </row>
    <row r="208" spans="1:44" x14ac:dyDescent="0.25">
      <c r="A208" s="48"/>
      <c r="B208" s="48"/>
      <c r="C208" s="48"/>
      <c r="D208" s="48"/>
      <c r="E208" s="48"/>
      <c r="F208" s="48"/>
      <c r="G208" s="48"/>
      <c r="H208" s="48"/>
      <c r="I208" s="16"/>
      <c r="J208" s="16"/>
      <c r="K208" s="16"/>
      <c r="L208" s="16"/>
      <c r="M208" s="16"/>
      <c r="N208" s="48"/>
      <c r="O208" s="16"/>
      <c r="P208" s="16"/>
      <c r="Q208" s="16"/>
      <c r="R208" s="16"/>
      <c r="S208" s="16"/>
      <c r="T208" s="50"/>
      <c r="U208" s="50"/>
      <c r="V208" s="50"/>
      <c r="W208" s="16"/>
      <c r="X208" s="16"/>
      <c r="Y208" s="16"/>
      <c r="Z208" s="16"/>
      <c r="AA208" s="48"/>
      <c r="AB208" s="16"/>
      <c r="AC208" s="16"/>
      <c r="AD208" s="16"/>
      <c r="AE208" s="16"/>
      <c r="AF208" s="16"/>
      <c r="AG208" s="16"/>
      <c r="AH208" s="16"/>
      <c r="AI208" s="16"/>
      <c r="AJ208" s="16"/>
      <c r="AK208" s="16"/>
      <c r="AL208" s="16"/>
      <c r="AM208" s="16"/>
      <c r="AN208" s="16"/>
      <c r="AO208" s="16"/>
      <c r="AP208" s="16"/>
      <c r="AQ208" s="18"/>
      <c r="AR208" s="18"/>
    </row>
    <row r="209" spans="1:44" x14ac:dyDescent="0.25">
      <c r="A209" s="48"/>
      <c r="B209" s="48"/>
      <c r="C209" s="48"/>
      <c r="D209" s="48"/>
      <c r="E209" s="48"/>
      <c r="F209" s="48"/>
      <c r="G209" s="48"/>
      <c r="H209" s="48"/>
      <c r="I209" s="16"/>
      <c r="J209" s="16"/>
      <c r="K209" s="16"/>
      <c r="L209" s="16"/>
      <c r="M209" s="16"/>
      <c r="N209" s="48"/>
      <c r="O209" s="16"/>
      <c r="P209" s="16"/>
      <c r="Q209" s="16"/>
      <c r="R209" s="16"/>
      <c r="S209" s="16"/>
      <c r="T209" s="50"/>
      <c r="U209" s="50"/>
      <c r="V209" s="50"/>
      <c r="W209" s="16"/>
      <c r="X209" s="16"/>
      <c r="Y209" s="16"/>
      <c r="Z209" s="16"/>
      <c r="AA209" s="48"/>
      <c r="AB209" s="16"/>
      <c r="AC209" s="16"/>
      <c r="AD209" s="16"/>
      <c r="AE209" s="16"/>
      <c r="AF209" s="16"/>
      <c r="AG209" s="16"/>
      <c r="AH209" s="16"/>
      <c r="AI209" s="16"/>
      <c r="AJ209" s="16"/>
      <c r="AK209" s="16"/>
      <c r="AL209" s="16"/>
      <c r="AM209" s="16"/>
      <c r="AN209" s="16"/>
      <c r="AO209" s="16"/>
      <c r="AP209" s="16"/>
      <c r="AQ209" s="18"/>
      <c r="AR209" s="18"/>
    </row>
    <row r="210" spans="1:44" x14ac:dyDescent="0.25">
      <c r="A210" s="48"/>
      <c r="B210" s="48"/>
      <c r="C210" s="48"/>
      <c r="D210" s="48"/>
      <c r="E210" s="48"/>
      <c r="F210" s="48"/>
      <c r="G210" s="48"/>
      <c r="H210" s="48"/>
      <c r="I210" s="16"/>
      <c r="J210" s="16"/>
      <c r="K210" s="16"/>
      <c r="L210" s="16"/>
      <c r="M210" s="16"/>
      <c r="N210" s="48"/>
      <c r="O210" s="16"/>
      <c r="P210" s="16"/>
      <c r="Q210" s="16"/>
      <c r="R210" s="16"/>
      <c r="S210" s="16"/>
      <c r="T210" s="50"/>
      <c r="U210" s="50"/>
      <c r="V210" s="50"/>
      <c r="W210" s="16"/>
      <c r="X210" s="16"/>
      <c r="Y210" s="16"/>
      <c r="Z210" s="16"/>
      <c r="AA210" s="48"/>
      <c r="AB210" s="16"/>
      <c r="AC210" s="16"/>
      <c r="AD210" s="16"/>
      <c r="AE210" s="16"/>
      <c r="AF210" s="16"/>
      <c r="AG210" s="16"/>
      <c r="AH210" s="16"/>
      <c r="AI210" s="16"/>
      <c r="AJ210" s="16"/>
      <c r="AK210" s="16"/>
      <c r="AL210" s="16"/>
      <c r="AM210" s="16"/>
      <c r="AN210" s="16"/>
      <c r="AO210" s="16"/>
      <c r="AP210" s="16"/>
      <c r="AQ210" s="18"/>
      <c r="AR210" s="18"/>
    </row>
    <row r="211" spans="1:44" x14ac:dyDescent="0.25">
      <c r="A211" s="48"/>
      <c r="B211" s="48"/>
      <c r="C211" s="48"/>
      <c r="D211" s="48"/>
      <c r="E211" s="48"/>
      <c r="F211" s="48"/>
      <c r="G211" s="48"/>
      <c r="H211" s="48"/>
      <c r="I211" s="16"/>
      <c r="J211" s="16"/>
      <c r="K211" s="16"/>
      <c r="L211" s="16"/>
      <c r="M211" s="16"/>
      <c r="N211" s="48"/>
      <c r="O211" s="16"/>
      <c r="P211" s="16"/>
      <c r="Q211" s="16"/>
      <c r="R211" s="16"/>
      <c r="S211" s="16"/>
      <c r="T211" s="50"/>
      <c r="U211" s="50"/>
      <c r="V211" s="50"/>
      <c r="W211" s="16"/>
      <c r="X211" s="16"/>
      <c r="Y211" s="16"/>
      <c r="Z211" s="16"/>
      <c r="AA211" s="48"/>
      <c r="AB211" s="16"/>
      <c r="AC211" s="16"/>
      <c r="AD211" s="16"/>
      <c r="AE211" s="16"/>
      <c r="AF211" s="16"/>
      <c r="AG211" s="16"/>
      <c r="AH211" s="16"/>
      <c r="AI211" s="16"/>
      <c r="AJ211" s="16"/>
      <c r="AK211" s="16"/>
      <c r="AL211" s="16"/>
      <c r="AM211" s="16"/>
      <c r="AN211" s="16"/>
      <c r="AO211" s="16"/>
      <c r="AP211" s="16"/>
      <c r="AQ211" s="18"/>
      <c r="AR211" s="18"/>
    </row>
    <row r="212" spans="1:44" x14ac:dyDescent="0.25">
      <c r="A212" s="48"/>
      <c r="B212" s="48"/>
      <c r="C212" s="48"/>
      <c r="D212" s="48"/>
      <c r="E212" s="48"/>
      <c r="F212" s="48"/>
      <c r="G212" s="48"/>
      <c r="H212" s="48"/>
      <c r="I212" s="16"/>
      <c r="J212" s="16"/>
      <c r="K212" s="16"/>
      <c r="L212" s="16"/>
      <c r="M212" s="16"/>
      <c r="N212" s="48"/>
      <c r="O212" s="16"/>
      <c r="P212" s="16"/>
      <c r="Q212" s="16"/>
      <c r="R212" s="16"/>
      <c r="S212" s="16"/>
      <c r="T212" s="50"/>
      <c r="U212" s="50"/>
      <c r="V212" s="50"/>
      <c r="W212" s="16"/>
      <c r="X212" s="16"/>
      <c r="Y212" s="16"/>
      <c r="Z212" s="16"/>
      <c r="AA212" s="48"/>
      <c r="AB212" s="16"/>
      <c r="AC212" s="16"/>
      <c r="AD212" s="16"/>
      <c r="AE212" s="16"/>
      <c r="AF212" s="16"/>
      <c r="AG212" s="16"/>
      <c r="AH212" s="16"/>
      <c r="AI212" s="16"/>
      <c r="AJ212" s="16"/>
      <c r="AK212" s="16"/>
      <c r="AL212" s="16"/>
      <c r="AM212" s="16"/>
      <c r="AN212" s="16"/>
      <c r="AO212" s="16"/>
      <c r="AP212" s="16"/>
      <c r="AQ212" s="18"/>
      <c r="AR212" s="18"/>
    </row>
    <row r="213" spans="1:44" x14ac:dyDescent="0.25">
      <c r="A213" s="48"/>
      <c r="B213" s="48"/>
      <c r="C213" s="48"/>
      <c r="D213" s="48"/>
      <c r="E213" s="48"/>
      <c r="F213" s="48"/>
      <c r="G213" s="48"/>
      <c r="H213" s="48"/>
      <c r="I213" s="16"/>
      <c r="J213" s="16"/>
      <c r="K213" s="16"/>
      <c r="L213" s="16"/>
      <c r="M213" s="16"/>
      <c r="N213" s="48"/>
      <c r="O213" s="16"/>
      <c r="P213" s="16"/>
      <c r="Q213" s="16"/>
      <c r="R213" s="16"/>
      <c r="S213" s="16"/>
      <c r="T213" s="50"/>
      <c r="U213" s="50"/>
      <c r="V213" s="50"/>
      <c r="W213" s="16"/>
      <c r="X213" s="16"/>
      <c r="Y213" s="16"/>
      <c r="Z213" s="16"/>
      <c r="AA213" s="48"/>
      <c r="AB213" s="16"/>
      <c r="AC213" s="16"/>
      <c r="AD213" s="16"/>
      <c r="AE213" s="16"/>
      <c r="AF213" s="16"/>
      <c r="AG213" s="16"/>
      <c r="AH213" s="16"/>
      <c r="AI213" s="16"/>
      <c r="AJ213" s="16"/>
      <c r="AK213" s="16"/>
      <c r="AL213" s="16"/>
      <c r="AM213" s="16"/>
      <c r="AN213" s="16"/>
      <c r="AO213" s="16"/>
      <c r="AP213" s="16"/>
      <c r="AQ213" s="18"/>
      <c r="AR213" s="18"/>
    </row>
    <row r="214" spans="1:44" x14ac:dyDescent="0.25">
      <c r="A214" s="48"/>
      <c r="B214" s="48"/>
      <c r="C214" s="48"/>
      <c r="D214" s="48"/>
      <c r="E214" s="48"/>
      <c r="F214" s="48"/>
      <c r="G214" s="48"/>
      <c r="H214" s="48"/>
      <c r="I214" s="16"/>
      <c r="J214" s="16"/>
      <c r="K214" s="16"/>
      <c r="L214" s="16"/>
      <c r="M214" s="16"/>
      <c r="N214" s="48"/>
      <c r="O214" s="16"/>
      <c r="P214" s="16"/>
      <c r="Q214" s="16"/>
      <c r="R214" s="16"/>
      <c r="S214" s="16"/>
      <c r="T214" s="50"/>
      <c r="U214" s="50"/>
      <c r="V214" s="50"/>
      <c r="W214" s="16"/>
      <c r="X214" s="16"/>
      <c r="Y214" s="16"/>
      <c r="Z214" s="16"/>
      <c r="AA214" s="48"/>
      <c r="AB214" s="16"/>
      <c r="AC214" s="16"/>
      <c r="AD214" s="16"/>
      <c r="AE214" s="16"/>
      <c r="AF214" s="16"/>
      <c r="AG214" s="16"/>
      <c r="AH214" s="16"/>
      <c r="AI214" s="16"/>
      <c r="AJ214" s="16"/>
      <c r="AK214" s="16"/>
      <c r="AL214" s="16"/>
      <c r="AM214" s="16"/>
      <c r="AN214" s="16"/>
      <c r="AO214" s="16"/>
      <c r="AP214" s="16"/>
      <c r="AQ214" s="18"/>
      <c r="AR214" s="18"/>
    </row>
    <row r="215" spans="1:44" x14ac:dyDescent="0.25">
      <c r="A215" s="48"/>
      <c r="B215" s="48"/>
      <c r="C215" s="48"/>
      <c r="D215" s="48"/>
      <c r="E215" s="48"/>
      <c r="F215" s="48"/>
      <c r="G215" s="48"/>
      <c r="H215" s="48"/>
      <c r="I215" s="16"/>
      <c r="J215" s="16"/>
      <c r="K215" s="16"/>
      <c r="L215" s="16"/>
      <c r="M215" s="16"/>
      <c r="N215" s="48"/>
      <c r="O215" s="16"/>
      <c r="P215" s="16"/>
      <c r="Q215" s="16"/>
      <c r="R215" s="16"/>
      <c r="S215" s="16"/>
      <c r="T215" s="50"/>
      <c r="U215" s="50"/>
      <c r="V215" s="50"/>
      <c r="W215" s="16"/>
      <c r="X215" s="16"/>
      <c r="Y215" s="16"/>
      <c r="Z215" s="16"/>
      <c r="AA215" s="48"/>
      <c r="AB215" s="16"/>
      <c r="AC215" s="16"/>
      <c r="AD215" s="16"/>
      <c r="AE215" s="16"/>
      <c r="AF215" s="16"/>
      <c r="AG215" s="16"/>
      <c r="AH215" s="16"/>
      <c r="AI215" s="16"/>
      <c r="AJ215" s="16"/>
      <c r="AK215" s="16"/>
      <c r="AL215" s="16"/>
      <c r="AM215" s="16"/>
      <c r="AN215" s="16"/>
      <c r="AO215" s="16"/>
      <c r="AP215" s="16"/>
      <c r="AQ215" s="18"/>
      <c r="AR215" s="18"/>
    </row>
    <row r="216" spans="1:44" x14ac:dyDescent="0.25">
      <c r="A216" s="48"/>
      <c r="B216" s="48"/>
      <c r="C216" s="48"/>
      <c r="D216" s="48"/>
      <c r="E216" s="48"/>
      <c r="F216" s="48"/>
      <c r="G216" s="48"/>
      <c r="H216" s="48"/>
      <c r="I216" s="16"/>
      <c r="J216" s="16"/>
      <c r="K216" s="16"/>
      <c r="L216" s="16"/>
      <c r="M216" s="16"/>
      <c r="N216" s="48"/>
      <c r="O216" s="16"/>
      <c r="P216" s="16"/>
      <c r="Q216" s="16"/>
      <c r="R216" s="16"/>
      <c r="S216" s="16"/>
      <c r="T216" s="50"/>
      <c r="U216" s="50"/>
      <c r="V216" s="50"/>
      <c r="W216" s="16"/>
      <c r="X216" s="16"/>
      <c r="Y216" s="16"/>
      <c r="Z216" s="16"/>
      <c r="AA216" s="48"/>
      <c r="AB216" s="16"/>
      <c r="AC216" s="16"/>
      <c r="AD216" s="16"/>
      <c r="AE216" s="16"/>
      <c r="AF216" s="16"/>
      <c r="AG216" s="16"/>
      <c r="AH216" s="16"/>
      <c r="AI216" s="16"/>
      <c r="AJ216" s="16"/>
      <c r="AK216" s="16"/>
      <c r="AL216" s="16"/>
      <c r="AM216" s="16"/>
      <c r="AN216" s="16"/>
      <c r="AO216" s="16"/>
      <c r="AP216" s="16"/>
      <c r="AQ216" s="18"/>
      <c r="AR216" s="18"/>
    </row>
    <row r="217" spans="1:44" x14ac:dyDescent="0.25">
      <c r="A217" s="48"/>
      <c r="B217" s="48"/>
      <c r="C217" s="48"/>
      <c r="D217" s="48"/>
      <c r="E217" s="48"/>
      <c r="F217" s="48"/>
      <c r="G217" s="48"/>
      <c r="H217" s="48"/>
      <c r="I217" s="16"/>
      <c r="J217" s="16"/>
      <c r="K217" s="16"/>
      <c r="L217" s="16"/>
      <c r="M217" s="16"/>
      <c r="N217" s="48"/>
      <c r="O217" s="16"/>
      <c r="P217" s="16"/>
      <c r="Q217" s="16"/>
      <c r="R217" s="16"/>
      <c r="S217" s="16"/>
      <c r="T217" s="50"/>
      <c r="U217" s="50"/>
      <c r="V217" s="50"/>
      <c r="W217" s="16"/>
      <c r="X217" s="16"/>
      <c r="Y217" s="16"/>
      <c r="Z217" s="16"/>
      <c r="AA217" s="48"/>
      <c r="AB217" s="16"/>
      <c r="AC217" s="16"/>
      <c r="AD217" s="16"/>
      <c r="AE217" s="16"/>
      <c r="AF217" s="16"/>
      <c r="AG217" s="16"/>
      <c r="AH217" s="16"/>
      <c r="AI217" s="16"/>
      <c r="AJ217" s="16"/>
      <c r="AK217" s="16"/>
      <c r="AL217" s="16"/>
      <c r="AM217" s="16"/>
      <c r="AN217" s="16"/>
      <c r="AO217" s="16"/>
      <c r="AP217" s="16"/>
      <c r="AQ217" s="18"/>
      <c r="AR217" s="18"/>
    </row>
    <row r="218" spans="1:44" x14ac:dyDescent="0.25">
      <c r="A218" s="48"/>
      <c r="B218" s="48"/>
      <c r="C218" s="48"/>
      <c r="D218" s="48"/>
      <c r="E218" s="48"/>
      <c r="F218" s="48"/>
      <c r="G218" s="48"/>
      <c r="H218" s="48"/>
      <c r="I218" s="16"/>
      <c r="J218" s="16"/>
      <c r="K218" s="16"/>
      <c r="L218" s="16"/>
      <c r="M218" s="16"/>
      <c r="N218" s="48"/>
      <c r="O218" s="16"/>
      <c r="P218" s="16"/>
      <c r="Q218" s="16"/>
      <c r="R218" s="16"/>
      <c r="S218" s="16"/>
      <c r="T218" s="50"/>
      <c r="U218" s="50"/>
      <c r="V218" s="50"/>
      <c r="W218" s="16"/>
      <c r="X218" s="16"/>
      <c r="Y218" s="16"/>
      <c r="Z218" s="16"/>
      <c r="AA218" s="48"/>
      <c r="AB218" s="16"/>
      <c r="AC218" s="16"/>
      <c r="AD218" s="16"/>
      <c r="AE218" s="16"/>
      <c r="AF218" s="16"/>
      <c r="AG218" s="16"/>
      <c r="AH218" s="16"/>
      <c r="AI218" s="16"/>
      <c r="AJ218" s="16"/>
      <c r="AK218" s="16"/>
      <c r="AL218" s="16"/>
      <c r="AM218" s="16"/>
      <c r="AN218" s="16"/>
      <c r="AO218" s="16"/>
      <c r="AP218" s="16"/>
      <c r="AQ218" s="18"/>
      <c r="AR218" s="18"/>
    </row>
    <row r="219" spans="1:44" x14ac:dyDescent="0.25">
      <c r="A219" s="48"/>
      <c r="B219" s="48"/>
      <c r="C219" s="48"/>
      <c r="D219" s="48"/>
      <c r="E219" s="48"/>
      <c r="F219" s="48"/>
      <c r="G219" s="48"/>
      <c r="H219" s="48"/>
      <c r="I219" s="16"/>
      <c r="J219" s="16"/>
      <c r="K219" s="16"/>
      <c r="L219" s="16"/>
      <c r="M219" s="16"/>
      <c r="N219" s="48"/>
      <c r="O219" s="16"/>
      <c r="P219" s="16"/>
      <c r="Q219" s="16"/>
      <c r="R219" s="16"/>
      <c r="S219" s="16"/>
      <c r="T219" s="50"/>
      <c r="U219" s="50"/>
      <c r="V219" s="50"/>
      <c r="W219" s="16"/>
      <c r="X219" s="16"/>
      <c r="Y219" s="16"/>
      <c r="Z219" s="16"/>
      <c r="AA219" s="48"/>
      <c r="AB219" s="16"/>
      <c r="AC219" s="16"/>
      <c r="AD219" s="16"/>
      <c r="AE219" s="16"/>
      <c r="AF219" s="16"/>
      <c r="AG219" s="16"/>
      <c r="AH219" s="16"/>
      <c r="AI219" s="16"/>
      <c r="AJ219" s="16"/>
      <c r="AK219" s="16"/>
      <c r="AL219" s="16"/>
      <c r="AM219" s="16"/>
      <c r="AN219" s="16"/>
      <c r="AO219" s="16"/>
      <c r="AP219" s="16"/>
      <c r="AQ219" s="18"/>
      <c r="AR219" s="18"/>
    </row>
    <row r="220" spans="1:44" x14ac:dyDescent="0.25">
      <c r="A220" s="48"/>
      <c r="B220" s="48"/>
      <c r="C220" s="48"/>
      <c r="D220" s="48"/>
      <c r="E220" s="48"/>
      <c r="F220" s="48"/>
      <c r="G220" s="48"/>
      <c r="H220" s="48"/>
      <c r="I220" s="16"/>
      <c r="J220" s="16"/>
      <c r="K220" s="16"/>
      <c r="L220" s="16"/>
      <c r="M220" s="16"/>
      <c r="N220" s="48"/>
      <c r="O220" s="16"/>
      <c r="P220" s="16"/>
      <c r="Q220" s="16"/>
      <c r="R220" s="16"/>
      <c r="S220" s="16"/>
      <c r="T220" s="50"/>
      <c r="U220" s="50"/>
      <c r="V220" s="50"/>
      <c r="W220" s="16"/>
      <c r="X220" s="16"/>
      <c r="Y220" s="16"/>
      <c r="Z220" s="16"/>
      <c r="AA220" s="48"/>
      <c r="AB220" s="16"/>
      <c r="AC220" s="16"/>
      <c r="AD220" s="16"/>
      <c r="AE220" s="16"/>
      <c r="AF220" s="16"/>
      <c r="AG220" s="16"/>
      <c r="AH220" s="16"/>
      <c r="AI220" s="16"/>
      <c r="AJ220" s="16"/>
      <c r="AK220" s="16"/>
      <c r="AL220" s="16"/>
      <c r="AM220" s="16"/>
      <c r="AN220" s="16"/>
      <c r="AO220" s="16"/>
      <c r="AP220" s="16"/>
      <c r="AQ220" s="18"/>
      <c r="AR220" s="18"/>
    </row>
    <row r="221" spans="1:44" x14ac:dyDescent="0.25">
      <c r="A221" s="48"/>
      <c r="B221" s="48"/>
      <c r="C221" s="48"/>
      <c r="D221" s="48"/>
      <c r="E221" s="48"/>
      <c r="F221" s="48"/>
      <c r="G221" s="48"/>
      <c r="H221" s="48"/>
      <c r="I221" s="16"/>
      <c r="J221" s="16"/>
      <c r="K221" s="16"/>
      <c r="L221" s="16"/>
      <c r="M221" s="16"/>
      <c r="N221" s="48"/>
      <c r="O221" s="16"/>
      <c r="P221" s="16"/>
      <c r="Q221" s="16"/>
      <c r="R221" s="16"/>
      <c r="S221" s="16"/>
      <c r="T221" s="50"/>
      <c r="U221" s="50"/>
      <c r="V221" s="50"/>
      <c r="W221" s="16"/>
      <c r="X221" s="16"/>
      <c r="Y221" s="16"/>
      <c r="Z221" s="16"/>
      <c r="AA221" s="48"/>
      <c r="AB221" s="16"/>
      <c r="AC221" s="16"/>
      <c r="AD221" s="16"/>
      <c r="AE221" s="16"/>
      <c r="AF221" s="16"/>
      <c r="AG221" s="16"/>
      <c r="AH221" s="16"/>
      <c r="AI221" s="16"/>
      <c r="AJ221" s="16"/>
      <c r="AK221" s="16"/>
      <c r="AL221" s="16"/>
      <c r="AM221" s="16"/>
      <c r="AN221" s="16"/>
      <c r="AO221" s="16"/>
      <c r="AP221" s="16"/>
      <c r="AQ221" s="18"/>
      <c r="AR221" s="18"/>
    </row>
    <row r="222" spans="1:44" x14ac:dyDescent="0.25">
      <c r="A222" s="48"/>
      <c r="B222" s="48"/>
      <c r="C222" s="48"/>
      <c r="D222" s="48"/>
      <c r="E222" s="48"/>
      <c r="F222" s="48"/>
      <c r="G222" s="48"/>
      <c r="H222" s="48"/>
      <c r="I222" s="16"/>
      <c r="J222" s="16"/>
      <c r="K222" s="16"/>
      <c r="L222" s="16"/>
      <c r="M222" s="16"/>
      <c r="N222" s="48"/>
      <c r="O222" s="16"/>
      <c r="P222" s="16"/>
      <c r="Q222" s="16"/>
      <c r="R222" s="16"/>
      <c r="S222" s="16"/>
      <c r="T222" s="50"/>
      <c r="U222" s="50"/>
      <c r="V222" s="50"/>
      <c r="W222" s="16"/>
      <c r="X222" s="16"/>
      <c r="Y222" s="16"/>
      <c r="Z222" s="16"/>
      <c r="AA222" s="48"/>
      <c r="AB222" s="16"/>
      <c r="AC222" s="16"/>
      <c r="AD222" s="16"/>
      <c r="AE222" s="16"/>
      <c r="AF222" s="16"/>
      <c r="AG222" s="16"/>
      <c r="AH222" s="16"/>
      <c r="AI222" s="16"/>
      <c r="AJ222" s="16"/>
      <c r="AK222" s="16"/>
      <c r="AL222" s="16"/>
      <c r="AM222" s="16"/>
      <c r="AN222" s="16"/>
      <c r="AO222" s="16"/>
      <c r="AP222" s="16"/>
      <c r="AQ222" s="18"/>
      <c r="AR222" s="18"/>
    </row>
    <row r="223" spans="1:44" x14ac:dyDescent="0.25">
      <c r="A223" s="48"/>
      <c r="B223" s="48"/>
      <c r="C223" s="48"/>
      <c r="D223" s="48"/>
      <c r="E223" s="48"/>
      <c r="F223" s="48"/>
      <c r="G223" s="48"/>
      <c r="H223" s="48"/>
      <c r="I223" s="16"/>
      <c r="J223" s="16"/>
      <c r="K223" s="16"/>
      <c r="L223" s="16"/>
      <c r="M223" s="16"/>
      <c r="N223" s="48"/>
      <c r="O223" s="16"/>
      <c r="P223" s="16"/>
      <c r="Q223" s="16"/>
      <c r="R223" s="16"/>
      <c r="S223" s="16"/>
      <c r="T223" s="50"/>
      <c r="U223" s="50"/>
      <c r="V223" s="50"/>
      <c r="W223" s="16"/>
      <c r="X223" s="16"/>
      <c r="Y223" s="16"/>
      <c r="Z223" s="16"/>
      <c r="AA223" s="48"/>
      <c r="AB223" s="16"/>
      <c r="AC223" s="16"/>
      <c r="AD223" s="16"/>
      <c r="AE223" s="16"/>
      <c r="AF223" s="16"/>
      <c r="AG223" s="16"/>
      <c r="AH223" s="16"/>
      <c r="AI223" s="16"/>
      <c r="AJ223" s="16"/>
      <c r="AK223" s="16"/>
      <c r="AL223" s="16"/>
      <c r="AM223" s="16"/>
      <c r="AN223" s="16"/>
      <c r="AO223" s="16"/>
      <c r="AP223" s="16"/>
      <c r="AQ223" s="18"/>
      <c r="AR223" s="18"/>
    </row>
    <row r="224" spans="1:44" x14ac:dyDescent="0.25">
      <c r="A224" s="48"/>
      <c r="B224" s="48"/>
      <c r="C224" s="48"/>
      <c r="D224" s="48"/>
      <c r="E224" s="48"/>
      <c r="F224" s="48"/>
      <c r="G224" s="48"/>
      <c r="H224" s="48"/>
      <c r="I224" s="16"/>
      <c r="J224" s="16"/>
      <c r="K224" s="16"/>
      <c r="L224" s="16"/>
      <c r="M224" s="16"/>
      <c r="N224" s="48"/>
      <c r="O224" s="16"/>
      <c r="P224" s="16"/>
      <c r="Q224" s="16"/>
      <c r="R224" s="16"/>
      <c r="S224" s="16"/>
      <c r="T224" s="50"/>
      <c r="U224" s="50"/>
      <c r="V224" s="50"/>
      <c r="W224" s="16"/>
      <c r="X224" s="16"/>
      <c r="Y224" s="16"/>
      <c r="Z224" s="16"/>
      <c r="AA224" s="48"/>
      <c r="AB224" s="16"/>
      <c r="AC224" s="16"/>
      <c r="AD224" s="16"/>
      <c r="AE224" s="16"/>
      <c r="AF224" s="16"/>
      <c r="AG224" s="16"/>
      <c r="AH224" s="16"/>
      <c r="AI224" s="16"/>
      <c r="AJ224" s="16"/>
      <c r="AK224" s="16"/>
      <c r="AL224" s="16"/>
      <c r="AM224" s="16"/>
      <c r="AN224" s="16"/>
      <c r="AO224" s="16"/>
      <c r="AP224" s="16"/>
      <c r="AQ224" s="18"/>
      <c r="AR224" s="18"/>
    </row>
    <row r="225" spans="1:44" x14ac:dyDescent="0.25">
      <c r="A225" s="48"/>
      <c r="B225" s="48"/>
      <c r="C225" s="48"/>
      <c r="D225" s="48"/>
      <c r="E225" s="48"/>
      <c r="F225" s="48"/>
      <c r="G225" s="48"/>
      <c r="H225" s="48"/>
      <c r="I225" s="16"/>
      <c r="J225" s="16"/>
      <c r="K225" s="16"/>
      <c r="L225" s="16"/>
      <c r="M225" s="16"/>
      <c r="N225" s="48"/>
      <c r="O225" s="16"/>
      <c r="P225" s="16"/>
      <c r="Q225" s="16"/>
      <c r="R225" s="16"/>
      <c r="S225" s="16"/>
      <c r="T225" s="50"/>
      <c r="U225" s="50"/>
      <c r="V225" s="50"/>
      <c r="W225" s="16"/>
      <c r="X225" s="16"/>
      <c r="Y225" s="16"/>
      <c r="Z225" s="16"/>
      <c r="AA225" s="48"/>
      <c r="AB225" s="16"/>
      <c r="AC225" s="16"/>
      <c r="AD225" s="16"/>
      <c r="AE225" s="16"/>
      <c r="AF225" s="16"/>
      <c r="AG225" s="16"/>
      <c r="AH225" s="16"/>
      <c r="AI225" s="16"/>
      <c r="AJ225" s="16"/>
      <c r="AK225" s="16"/>
      <c r="AL225" s="16"/>
      <c r="AM225" s="16"/>
      <c r="AN225" s="16"/>
      <c r="AO225" s="16"/>
      <c r="AP225" s="16"/>
      <c r="AQ225" s="18"/>
      <c r="AR225" s="18"/>
    </row>
    <row r="226" spans="1:44" x14ac:dyDescent="0.25">
      <c r="A226" s="48"/>
      <c r="B226" s="48"/>
      <c r="C226" s="48"/>
      <c r="D226" s="48"/>
      <c r="E226" s="48"/>
      <c r="F226" s="48"/>
      <c r="G226" s="48"/>
      <c r="H226" s="48"/>
      <c r="I226" s="16"/>
      <c r="J226" s="16"/>
      <c r="K226" s="16"/>
      <c r="L226" s="16"/>
      <c r="M226" s="16"/>
      <c r="N226" s="48"/>
      <c r="O226" s="16"/>
      <c r="P226" s="16"/>
      <c r="Q226" s="16"/>
      <c r="R226" s="16"/>
      <c r="S226" s="16"/>
      <c r="T226" s="50"/>
      <c r="U226" s="50"/>
      <c r="V226" s="50"/>
      <c r="W226" s="16"/>
      <c r="X226" s="16"/>
      <c r="Y226" s="16"/>
      <c r="Z226" s="16"/>
      <c r="AA226" s="48"/>
      <c r="AB226" s="16"/>
      <c r="AC226" s="16"/>
      <c r="AD226" s="16"/>
      <c r="AE226" s="16"/>
      <c r="AF226" s="16"/>
      <c r="AG226" s="16"/>
      <c r="AH226" s="16"/>
      <c r="AI226" s="16"/>
      <c r="AJ226" s="16"/>
      <c r="AK226" s="16"/>
      <c r="AL226" s="16"/>
      <c r="AM226" s="16"/>
      <c r="AN226" s="16"/>
      <c r="AO226" s="16"/>
      <c r="AP226" s="16"/>
      <c r="AQ226" s="18"/>
      <c r="AR226" s="18"/>
    </row>
    <row r="227" spans="1:44" x14ac:dyDescent="0.25">
      <c r="A227" s="48"/>
      <c r="B227" s="48"/>
      <c r="C227" s="48"/>
      <c r="D227" s="48"/>
      <c r="E227" s="48"/>
      <c r="F227" s="48"/>
      <c r="G227" s="48"/>
      <c r="H227" s="48"/>
      <c r="I227" s="16"/>
      <c r="J227" s="16"/>
      <c r="K227" s="16"/>
      <c r="L227" s="16"/>
      <c r="M227" s="16"/>
      <c r="N227" s="48"/>
      <c r="O227" s="16"/>
      <c r="P227" s="16"/>
      <c r="Q227" s="16"/>
      <c r="R227" s="16"/>
      <c r="S227" s="16"/>
      <c r="T227" s="50"/>
      <c r="U227" s="50"/>
      <c r="V227" s="50"/>
      <c r="W227" s="16"/>
      <c r="X227" s="16"/>
      <c r="Y227" s="16"/>
      <c r="Z227" s="16"/>
      <c r="AA227" s="48"/>
      <c r="AB227" s="16"/>
      <c r="AC227" s="16"/>
      <c r="AD227" s="16"/>
      <c r="AE227" s="16"/>
      <c r="AF227" s="16"/>
      <c r="AG227" s="16"/>
      <c r="AH227" s="16"/>
      <c r="AI227" s="16"/>
      <c r="AJ227" s="16"/>
      <c r="AK227" s="16"/>
      <c r="AL227" s="16"/>
      <c r="AM227" s="16"/>
      <c r="AN227" s="16"/>
      <c r="AO227" s="16"/>
      <c r="AP227" s="16"/>
      <c r="AQ227" s="18"/>
      <c r="AR227" s="18"/>
    </row>
    <row r="228" spans="1:44" x14ac:dyDescent="0.25">
      <c r="A228" s="48"/>
      <c r="B228" s="48"/>
      <c r="C228" s="48"/>
      <c r="D228" s="48"/>
      <c r="E228" s="48"/>
      <c r="F228" s="48"/>
      <c r="G228" s="48"/>
      <c r="H228" s="48"/>
      <c r="I228" s="16"/>
      <c r="J228" s="16"/>
      <c r="K228" s="16"/>
      <c r="L228" s="16"/>
      <c r="M228" s="16"/>
      <c r="N228" s="48"/>
      <c r="O228" s="16"/>
      <c r="P228" s="16"/>
      <c r="Q228" s="16"/>
      <c r="R228" s="16"/>
      <c r="S228" s="16"/>
      <c r="T228" s="50"/>
      <c r="U228" s="50"/>
      <c r="V228" s="50"/>
      <c r="W228" s="16"/>
      <c r="X228" s="16"/>
      <c r="Y228" s="16"/>
      <c r="Z228" s="16"/>
      <c r="AA228" s="48"/>
      <c r="AB228" s="16"/>
      <c r="AC228" s="16"/>
      <c r="AD228" s="16"/>
      <c r="AE228" s="16"/>
      <c r="AF228" s="16"/>
      <c r="AG228" s="16"/>
      <c r="AH228" s="16"/>
      <c r="AI228" s="16"/>
      <c r="AJ228" s="16"/>
      <c r="AK228" s="16"/>
      <c r="AL228" s="16"/>
      <c r="AM228" s="16"/>
      <c r="AN228" s="16"/>
      <c r="AO228" s="16"/>
      <c r="AP228" s="16"/>
      <c r="AQ228" s="18"/>
      <c r="AR228" s="18"/>
    </row>
    <row r="229" spans="1:44" x14ac:dyDescent="0.25">
      <c r="A229" s="48"/>
      <c r="B229" s="48"/>
      <c r="C229" s="48"/>
      <c r="D229" s="48"/>
      <c r="E229" s="48"/>
      <c r="F229" s="48"/>
      <c r="G229" s="48"/>
      <c r="H229" s="48"/>
      <c r="I229" s="16"/>
      <c r="J229" s="16"/>
      <c r="K229" s="16"/>
      <c r="L229" s="16"/>
      <c r="M229" s="16"/>
      <c r="N229" s="48"/>
      <c r="O229" s="16"/>
      <c r="P229" s="16"/>
      <c r="Q229" s="16"/>
      <c r="R229" s="16"/>
      <c r="S229" s="16"/>
      <c r="T229" s="50"/>
      <c r="U229" s="50"/>
      <c r="V229" s="50"/>
      <c r="W229" s="16"/>
      <c r="X229" s="16"/>
      <c r="Y229" s="16"/>
      <c r="Z229" s="16"/>
      <c r="AA229" s="48"/>
      <c r="AB229" s="16"/>
      <c r="AC229" s="16"/>
      <c r="AD229" s="16"/>
      <c r="AE229" s="16"/>
      <c r="AF229" s="16"/>
      <c r="AG229" s="16"/>
      <c r="AH229" s="16"/>
      <c r="AI229" s="16"/>
      <c r="AJ229" s="16"/>
      <c r="AK229" s="16"/>
      <c r="AL229" s="16"/>
      <c r="AM229" s="16"/>
      <c r="AN229" s="16"/>
      <c r="AO229" s="16"/>
      <c r="AP229" s="16"/>
      <c r="AQ229" s="18"/>
      <c r="AR229" s="18"/>
    </row>
    <row r="230" spans="1:44" x14ac:dyDescent="0.25">
      <c r="A230" s="48"/>
      <c r="B230" s="48"/>
      <c r="C230" s="48"/>
      <c r="D230" s="48"/>
      <c r="E230" s="48"/>
      <c r="F230" s="48"/>
      <c r="G230" s="48"/>
      <c r="H230" s="48"/>
      <c r="I230" s="16"/>
      <c r="J230" s="16"/>
      <c r="K230" s="16"/>
      <c r="L230" s="16"/>
      <c r="M230" s="16"/>
      <c r="N230" s="48"/>
      <c r="O230" s="16"/>
      <c r="P230" s="16"/>
      <c r="Q230" s="16"/>
      <c r="R230" s="16"/>
      <c r="S230" s="16"/>
      <c r="T230" s="50"/>
      <c r="U230" s="50"/>
      <c r="V230" s="50"/>
      <c r="W230" s="16"/>
      <c r="X230" s="16"/>
      <c r="Y230" s="16"/>
      <c r="Z230" s="16"/>
      <c r="AA230" s="48"/>
      <c r="AB230" s="16"/>
      <c r="AC230" s="16"/>
      <c r="AD230" s="16"/>
      <c r="AE230" s="16"/>
      <c r="AF230" s="16"/>
      <c r="AG230" s="16"/>
      <c r="AH230" s="16"/>
      <c r="AI230" s="16"/>
      <c r="AJ230" s="16"/>
      <c r="AK230" s="16"/>
      <c r="AL230" s="16"/>
      <c r="AM230" s="16"/>
      <c r="AN230" s="16"/>
      <c r="AO230" s="16"/>
      <c r="AP230" s="16"/>
      <c r="AQ230" s="18"/>
      <c r="AR230" s="18"/>
    </row>
    <row r="231" spans="1:44" x14ac:dyDescent="0.25">
      <c r="A231" s="48"/>
      <c r="B231" s="48"/>
      <c r="C231" s="48"/>
      <c r="D231" s="48"/>
      <c r="E231" s="48"/>
      <c r="F231" s="48"/>
      <c r="G231" s="48"/>
      <c r="H231" s="48"/>
      <c r="I231" s="16"/>
      <c r="J231" s="16"/>
      <c r="K231" s="16"/>
      <c r="L231" s="16"/>
      <c r="M231" s="16"/>
      <c r="N231" s="48"/>
      <c r="O231" s="16"/>
      <c r="P231" s="16"/>
      <c r="Q231" s="16"/>
      <c r="R231" s="16"/>
      <c r="S231" s="16"/>
      <c r="T231" s="50"/>
      <c r="U231" s="50"/>
      <c r="V231" s="50"/>
      <c r="W231" s="16"/>
      <c r="X231" s="16"/>
      <c r="Y231" s="16"/>
      <c r="Z231" s="16"/>
      <c r="AA231" s="48"/>
      <c r="AB231" s="16"/>
      <c r="AC231" s="16"/>
      <c r="AD231" s="16"/>
      <c r="AE231" s="16"/>
      <c r="AF231" s="16"/>
      <c r="AG231" s="16"/>
      <c r="AH231" s="16"/>
      <c r="AI231" s="16"/>
      <c r="AJ231" s="16"/>
      <c r="AK231" s="16"/>
      <c r="AL231" s="16"/>
      <c r="AM231" s="16"/>
      <c r="AN231" s="16"/>
      <c r="AO231" s="16"/>
      <c r="AP231" s="16"/>
      <c r="AQ231" s="18"/>
      <c r="AR231" s="18"/>
    </row>
    <row r="232" spans="1:44" x14ac:dyDescent="0.25">
      <c r="A232" s="48"/>
      <c r="B232" s="48"/>
      <c r="C232" s="48"/>
      <c r="D232" s="48"/>
      <c r="E232" s="48"/>
      <c r="F232" s="48"/>
      <c r="G232" s="48"/>
      <c r="H232" s="48"/>
      <c r="I232" s="16"/>
      <c r="J232" s="16"/>
      <c r="K232" s="16"/>
      <c r="L232" s="16"/>
      <c r="M232" s="16"/>
      <c r="N232" s="48"/>
      <c r="O232" s="16"/>
      <c r="P232" s="16"/>
      <c r="Q232" s="16"/>
      <c r="R232" s="16"/>
      <c r="S232" s="16"/>
      <c r="T232" s="50"/>
      <c r="U232" s="50"/>
      <c r="V232" s="50"/>
      <c r="W232" s="16"/>
      <c r="X232" s="16"/>
      <c r="Y232" s="16"/>
      <c r="Z232" s="16"/>
      <c r="AA232" s="48"/>
      <c r="AB232" s="16"/>
      <c r="AC232" s="16"/>
      <c r="AD232" s="16"/>
      <c r="AE232" s="16"/>
      <c r="AF232" s="16"/>
      <c r="AG232" s="16"/>
      <c r="AH232" s="16"/>
      <c r="AI232" s="16"/>
      <c r="AJ232" s="16"/>
      <c r="AK232" s="16"/>
      <c r="AL232" s="16"/>
      <c r="AM232" s="16"/>
      <c r="AN232" s="16"/>
      <c r="AO232" s="16"/>
      <c r="AP232" s="16"/>
      <c r="AQ232" s="18"/>
      <c r="AR232" s="18"/>
    </row>
    <row r="233" spans="1:44" x14ac:dyDescent="0.25">
      <c r="A233" s="48"/>
      <c r="B233" s="48"/>
      <c r="C233" s="48"/>
      <c r="D233" s="48"/>
      <c r="E233" s="48"/>
      <c r="F233" s="48"/>
      <c r="G233" s="48"/>
      <c r="H233" s="48"/>
      <c r="I233" s="16"/>
      <c r="J233" s="16"/>
      <c r="K233" s="16"/>
      <c r="L233" s="16"/>
      <c r="M233" s="16"/>
      <c r="N233" s="48"/>
      <c r="O233" s="16"/>
      <c r="P233" s="16"/>
      <c r="Q233" s="16"/>
      <c r="R233" s="16"/>
      <c r="S233" s="16"/>
      <c r="T233" s="50"/>
      <c r="U233" s="50"/>
      <c r="V233" s="50"/>
      <c r="W233" s="16"/>
      <c r="X233" s="16"/>
      <c r="Y233" s="16"/>
      <c r="Z233" s="16"/>
      <c r="AA233" s="48"/>
      <c r="AB233" s="16"/>
      <c r="AC233" s="16"/>
      <c r="AD233" s="16"/>
      <c r="AE233" s="16"/>
      <c r="AF233" s="16"/>
      <c r="AG233" s="16"/>
      <c r="AH233" s="16"/>
      <c r="AI233" s="16"/>
      <c r="AJ233" s="16"/>
      <c r="AK233" s="16"/>
      <c r="AL233" s="16"/>
      <c r="AM233" s="16"/>
      <c r="AN233" s="16"/>
      <c r="AO233" s="16"/>
      <c r="AP233" s="16"/>
      <c r="AQ233" s="18"/>
      <c r="AR233" s="18"/>
    </row>
    <row r="234" spans="1:44" x14ac:dyDescent="0.25">
      <c r="A234" s="48"/>
      <c r="B234" s="48"/>
      <c r="C234" s="48"/>
      <c r="D234" s="48"/>
      <c r="E234" s="48"/>
      <c r="F234" s="48"/>
      <c r="G234" s="48"/>
      <c r="H234" s="48"/>
      <c r="I234" s="16"/>
      <c r="J234" s="16"/>
      <c r="K234" s="16"/>
      <c r="L234" s="16"/>
      <c r="M234" s="16"/>
      <c r="N234" s="48"/>
      <c r="O234" s="16"/>
      <c r="P234" s="16"/>
      <c r="Q234" s="16"/>
      <c r="R234" s="16"/>
      <c r="S234" s="16"/>
      <c r="T234" s="50"/>
      <c r="U234" s="50"/>
      <c r="V234" s="50"/>
      <c r="W234" s="16"/>
      <c r="X234" s="16"/>
      <c r="Y234" s="16"/>
      <c r="Z234" s="16"/>
      <c r="AA234" s="48"/>
      <c r="AB234" s="16"/>
      <c r="AC234" s="16"/>
      <c r="AD234" s="16"/>
      <c r="AE234" s="16"/>
      <c r="AF234" s="16"/>
      <c r="AG234" s="16"/>
      <c r="AH234" s="16"/>
      <c r="AI234" s="16"/>
      <c r="AJ234" s="16"/>
      <c r="AK234" s="16"/>
      <c r="AL234" s="16"/>
      <c r="AM234" s="16"/>
      <c r="AN234" s="16"/>
      <c r="AO234" s="16"/>
      <c r="AP234" s="16"/>
      <c r="AQ234" s="18"/>
      <c r="AR234" s="18"/>
    </row>
    <row r="235" spans="1:44" x14ac:dyDescent="0.25">
      <c r="A235" s="48"/>
      <c r="B235" s="48"/>
      <c r="C235" s="48"/>
      <c r="D235" s="48"/>
      <c r="E235" s="48"/>
      <c r="F235" s="48"/>
      <c r="G235" s="48"/>
      <c r="H235" s="48"/>
      <c r="I235" s="16"/>
      <c r="J235" s="16"/>
      <c r="K235" s="16"/>
      <c r="L235" s="16"/>
      <c r="M235" s="16"/>
      <c r="N235" s="48"/>
      <c r="O235" s="16"/>
      <c r="P235" s="16"/>
      <c r="Q235" s="16"/>
      <c r="R235" s="16"/>
      <c r="S235" s="16"/>
      <c r="T235" s="50"/>
      <c r="U235" s="50"/>
      <c r="V235" s="50"/>
      <c r="W235" s="16"/>
      <c r="X235" s="16"/>
      <c r="Y235" s="16"/>
      <c r="Z235" s="16"/>
      <c r="AA235" s="48"/>
      <c r="AB235" s="16"/>
      <c r="AC235" s="16"/>
      <c r="AD235" s="16"/>
      <c r="AE235" s="16"/>
      <c r="AF235" s="16"/>
      <c r="AG235" s="16"/>
      <c r="AH235" s="16"/>
      <c r="AI235" s="16"/>
      <c r="AJ235" s="16"/>
      <c r="AK235" s="16"/>
      <c r="AL235" s="16"/>
      <c r="AM235" s="16"/>
      <c r="AN235" s="16"/>
      <c r="AO235" s="16"/>
      <c r="AP235" s="16"/>
      <c r="AQ235" s="18"/>
      <c r="AR235" s="18"/>
    </row>
    <row r="236" spans="1:44" x14ac:dyDescent="0.25">
      <c r="A236" s="48"/>
      <c r="B236" s="48"/>
      <c r="C236" s="48"/>
      <c r="D236" s="48"/>
      <c r="E236" s="48"/>
      <c r="F236" s="48"/>
      <c r="G236" s="48"/>
      <c r="H236" s="48"/>
      <c r="I236" s="16"/>
      <c r="J236" s="16"/>
      <c r="K236" s="16"/>
      <c r="L236" s="16"/>
      <c r="M236" s="16"/>
      <c r="N236" s="48"/>
      <c r="O236" s="16"/>
      <c r="P236" s="16"/>
      <c r="Q236" s="16"/>
      <c r="R236" s="16"/>
      <c r="S236" s="16"/>
      <c r="T236" s="50"/>
      <c r="U236" s="50"/>
      <c r="V236" s="50"/>
      <c r="W236" s="16"/>
      <c r="X236" s="16"/>
      <c r="Y236" s="16"/>
      <c r="Z236" s="16"/>
      <c r="AA236" s="48"/>
      <c r="AB236" s="16"/>
      <c r="AC236" s="16"/>
      <c r="AD236" s="16"/>
      <c r="AE236" s="16"/>
      <c r="AF236" s="16"/>
      <c r="AG236" s="16"/>
      <c r="AH236" s="16"/>
      <c r="AI236" s="16"/>
      <c r="AJ236" s="16"/>
      <c r="AK236" s="16"/>
      <c r="AL236" s="16"/>
      <c r="AM236" s="16"/>
      <c r="AN236" s="16"/>
      <c r="AO236" s="16"/>
      <c r="AP236" s="16"/>
      <c r="AQ236" s="18"/>
      <c r="AR236" s="18"/>
    </row>
    <row r="237" spans="1:44" x14ac:dyDescent="0.25">
      <c r="A237" s="48"/>
      <c r="B237" s="48"/>
      <c r="C237" s="48"/>
      <c r="D237" s="48"/>
      <c r="E237" s="48"/>
      <c r="F237" s="48"/>
      <c r="G237" s="48"/>
      <c r="H237" s="48"/>
      <c r="I237" s="16"/>
      <c r="J237" s="16"/>
      <c r="K237" s="16"/>
      <c r="L237" s="16"/>
      <c r="M237" s="16"/>
      <c r="N237" s="48"/>
      <c r="O237" s="16"/>
      <c r="P237" s="16"/>
      <c r="Q237" s="16"/>
      <c r="R237" s="16"/>
      <c r="S237" s="16"/>
      <c r="T237" s="50"/>
      <c r="U237" s="50"/>
      <c r="V237" s="50"/>
      <c r="W237" s="16"/>
      <c r="X237" s="16"/>
      <c r="Y237" s="16"/>
      <c r="Z237" s="16"/>
      <c r="AA237" s="48"/>
      <c r="AB237" s="16"/>
      <c r="AC237" s="16"/>
      <c r="AD237" s="16"/>
      <c r="AE237" s="16"/>
      <c r="AF237" s="16"/>
      <c r="AG237" s="16"/>
      <c r="AH237" s="16"/>
      <c r="AI237" s="16"/>
      <c r="AJ237" s="16"/>
      <c r="AK237" s="16"/>
      <c r="AL237" s="16"/>
      <c r="AM237" s="16"/>
      <c r="AN237" s="16"/>
      <c r="AO237" s="16"/>
      <c r="AP237" s="16"/>
      <c r="AQ237" s="18"/>
      <c r="AR237" s="18"/>
    </row>
    <row r="238" spans="1:44" x14ac:dyDescent="0.25">
      <c r="A238" s="48"/>
      <c r="B238" s="48"/>
      <c r="C238" s="48"/>
      <c r="D238" s="48"/>
      <c r="E238" s="48"/>
      <c r="F238" s="48"/>
      <c r="G238" s="48"/>
      <c r="H238" s="48"/>
      <c r="I238" s="16"/>
      <c r="J238" s="16"/>
      <c r="K238" s="16"/>
      <c r="L238" s="16"/>
      <c r="M238" s="16"/>
      <c r="N238" s="48"/>
      <c r="O238" s="16"/>
      <c r="P238" s="16"/>
      <c r="Q238" s="16"/>
      <c r="R238" s="16"/>
      <c r="S238" s="16"/>
      <c r="T238" s="50"/>
      <c r="U238" s="50"/>
      <c r="V238" s="50"/>
      <c r="W238" s="16"/>
      <c r="X238" s="16"/>
      <c r="Y238" s="16"/>
      <c r="Z238" s="16"/>
      <c r="AA238" s="48"/>
      <c r="AB238" s="16"/>
      <c r="AC238" s="16"/>
      <c r="AD238" s="16"/>
      <c r="AE238" s="16"/>
      <c r="AF238" s="16"/>
      <c r="AG238" s="16"/>
      <c r="AH238" s="16"/>
      <c r="AI238" s="16"/>
      <c r="AJ238" s="16"/>
      <c r="AK238" s="16"/>
      <c r="AL238" s="16"/>
      <c r="AM238" s="16"/>
      <c r="AN238" s="16"/>
      <c r="AO238" s="16"/>
      <c r="AP238" s="16"/>
      <c r="AQ238" s="18"/>
      <c r="AR238" s="18"/>
    </row>
    <row r="239" spans="1:44" x14ac:dyDescent="0.25">
      <c r="A239" s="48"/>
      <c r="B239" s="48"/>
      <c r="C239" s="48"/>
      <c r="D239" s="48"/>
      <c r="E239" s="48"/>
      <c r="F239" s="48"/>
      <c r="G239" s="48"/>
      <c r="H239" s="48"/>
      <c r="I239" s="16"/>
      <c r="J239" s="16"/>
      <c r="K239" s="16"/>
      <c r="L239" s="16"/>
      <c r="M239" s="16"/>
      <c r="N239" s="48"/>
      <c r="O239" s="16"/>
      <c r="P239" s="16"/>
      <c r="Q239" s="16"/>
      <c r="R239" s="16"/>
      <c r="S239" s="16"/>
      <c r="T239" s="50"/>
      <c r="U239" s="50"/>
      <c r="V239" s="50"/>
      <c r="W239" s="16"/>
      <c r="X239" s="16"/>
      <c r="Y239" s="16"/>
      <c r="Z239" s="16"/>
      <c r="AA239" s="48"/>
      <c r="AB239" s="16"/>
      <c r="AC239" s="16"/>
      <c r="AD239" s="16"/>
      <c r="AE239" s="16"/>
      <c r="AF239" s="16"/>
      <c r="AG239" s="16"/>
      <c r="AH239" s="16"/>
      <c r="AI239" s="16"/>
      <c r="AJ239" s="16"/>
      <c r="AK239" s="16"/>
      <c r="AL239" s="16"/>
      <c r="AM239" s="16"/>
      <c r="AN239" s="16"/>
      <c r="AO239" s="16"/>
      <c r="AP239" s="16"/>
      <c r="AQ239" s="18"/>
      <c r="AR239" s="18"/>
    </row>
    <row r="240" spans="1:44" x14ac:dyDescent="0.25">
      <c r="A240" s="48"/>
      <c r="B240" s="48"/>
      <c r="C240" s="48"/>
      <c r="D240" s="48"/>
      <c r="E240" s="48"/>
      <c r="F240" s="48"/>
      <c r="G240" s="48"/>
      <c r="H240" s="48"/>
      <c r="I240" s="16"/>
      <c r="J240" s="16"/>
      <c r="K240" s="16"/>
      <c r="L240" s="16"/>
      <c r="M240" s="16"/>
      <c r="N240" s="48"/>
      <c r="O240" s="16"/>
      <c r="P240" s="16"/>
      <c r="Q240" s="16"/>
      <c r="R240" s="16"/>
      <c r="S240" s="16"/>
      <c r="T240" s="50"/>
      <c r="U240" s="50"/>
      <c r="V240" s="50"/>
      <c r="W240" s="16"/>
      <c r="X240" s="16"/>
      <c r="Y240" s="16"/>
      <c r="Z240" s="16"/>
      <c r="AA240" s="48"/>
      <c r="AB240" s="16"/>
      <c r="AC240" s="16"/>
      <c r="AD240" s="16"/>
      <c r="AE240" s="16"/>
      <c r="AF240" s="16"/>
      <c r="AG240" s="16"/>
      <c r="AH240" s="16"/>
      <c r="AI240" s="16"/>
      <c r="AJ240" s="16"/>
      <c r="AK240" s="16"/>
      <c r="AL240" s="16"/>
      <c r="AM240" s="16"/>
      <c r="AN240" s="16"/>
      <c r="AO240" s="16"/>
      <c r="AP240" s="16"/>
      <c r="AQ240" s="18"/>
      <c r="AR240" s="18"/>
    </row>
    <row r="241" spans="1:44" x14ac:dyDescent="0.25">
      <c r="A241" s="48"/>
      <c r="B241" s="48"/>
      <c r="C241" s="48"/>
      <c r="D241" s="48"/>
      <c r="E241" s="48"/>
      <c r="F241" s="48"/>
      <c r="G241" s="48"/>
      <c r="H241" s="48"/>
      <c r="I241" s="16"/>
      <c r="J241" s="16"/>
      <c r="K241" s="16"/>
      <c r="L241" s="16"/>
      <c r="M241" s="16"/>
      <c r="N241" s="48"/>
      <c r="O241" s="16"/>
      <c r="P241" s="16"/>
      <c r="Q241" s="16"/>
      <c r="R241" s="16"/>
      <c r="S241" s="16"/>
      <c r="T241" s="50"/>
      <c r="U241" s="50"/>
      <c r="V241" s="50"/>
      <c r="W241" s="16"/>
      <c r="X241" s="16"/>
      <c r="Y241" s="16"/>
      <c r="Z241" s="16"/>
      <c r="AA241" s="48"/>
      <c r="AB241" s="16"/>
      <c r="AC241" s="16"/>
      <c r="AD241" s="16"/>
      <c r="AE241" s="16"/>
      <c r="AF241" s="16"/>
      <c r="AG241" s="16"/>
      <c r="AH241" s="16"/>
      <c r="AI241" s="16"/>
      <c r="AJ241" s="16"/>
      <c r="AK241" s="16"/>
      <c r="AL241" s="16"/>
      <c r="AM241" s="16"/>
      <c r="AN241" s="16"/>
      <c r="AO241" s="16"/>
      <c r="AP241" s="16"/>
      <c r="AQ241" s="18"/>
      <c r="AR241" s="18"/>
    </row>
    <row r="242" spans="1:44" x14ac:dyDescent="0.25">
      <c r="A242" s="48"/>
      <c r="B242" s="48"/>
      <c r="C242" s="48"/>
      <c r="D242" s="48"/>
      <c r="E242" s="48"/>
      <c r="F242" s="48"/>
      <c r="G242" s="48"/>
      <c r="H242" s="48"/>
      <c r="I242" s="16"/>
      <c r="J242" s="16"/>
      <c r="K242" s="16"/>
      <c r="L242" s="16"/>
      <c r="M242" s="16"/>
      <c r="N242" s="48"/>
      <c r="O242" s="16"/>
      <c r="P242" s="16"/>
      <c r="Q242" s="16"/>
      <c r="R242" s="16"/>
      <c r="S242" s="16"/>
      <c r="T242" s="50"/>
      <c r="U242" s="50"/>
      <c r="V242" s="50"/>
      <c r="W242" s="16"/>
      <c r="X242" s="16"/>
      <c r="Y242" s="16"/>
      <c r="Z242" s="16"/>
      <c r="AA242" s="48"/>
      <c r="AB242" s="16"/>
      <c r="AC242" s="16"/>
      <c r="AD242" s="16"/>
      <c r="AE242" s="16"/>
      <c r="AF242" s="16"/>
      <c r="AG242" s="16"/>
      <c r="AH242" s="16"/>
      <c r="AI242" s="16"/>
      <c r="AJ242" s="16"/>
      <c r="AK242" s="16"/>
      <c r="AL242" s="16"/>
      <c r="AM242" s="16"/>
      <c r="AN242" s="16"/>
      <c r="AO242" s="16"/>
      <c r="AP242" s="16"/>
      <c r="AQ242" s="18"/>
      <c r="AR242" s="18"/>
    </row>
    <row r="243" spans="1:44" x14ac:dyDescent="0.25">
      <c r="A243" s="48"/>
      <c r="B243" s="48"/>
      <c r="C243" s="48"/>
      <c r="D243" s="48"/>
      <c r="E243" s="48"/>
      <c r="F243" s="48"/>
      <c r="G243" s="48"/>
      <c r="H243" s="48"/>
      <c r="I243" s="16"/>
      <c r="J243" s="16"/>
      <c r="K243" s="16"/>
      <c r="L243" s="16"/>
      <c r="M243" s="16"/>
      <c r="N243" s="48"/>
      <c r="O243" s="16"/>
      <c r="P243" s="16"/>
      <c r="Q243" s="16"/>
      <c r="R243" s="16"/>
      <c r="S243" s="16"/>
      <c r="T243" s="50"/>
      <c r="U243" s="50"/>
      <c r="V243" s="50"/>
      <c r="W243" s="16"/>
      <c r="X243" s="16"/>
      <c r="Y243" s="16"/>
      <c r="Z243" s="16"/>
      <c r="AA243" s="48"/>
      <c r="AB243" s="16"/>
      <c r="AC243" s="16"/>
      <c r="AD243" s="16"/>
      <c r="AE243" s="16"/>
      <c r="AF243" s="16"/>
      <c r="AG243" s="16"/>
      <c r="AH243" s="16"/>
      <c r="AI243" s="16"/>
      <c r="AJ243" s="16"/>
      <c r="AK243" s="16"/>
      <c r="AL243" s="16"/>
      <c r="AM243" s="16"/>
      <c r="AN243" s="16"/>
      <c r="AO243" s="16"/>
      <c r="AP243" s="16"/>
      <c r="AQ243" s="18"/>
      <c r="AR243" s="18"/>
    </row>
    <row r="244" spans="1:44" x14ac:dyDescent="0.25">
      <c r="A244" s="48"/>
      <c r="B244" s="48"/>
      <c r="C244" s="48"/>
      <c r="D244" s="48"/>
      <c r="E244" s="48"/>
      <c r="F244" s="48"/>
      <c r="G244" s="48"/>
      <c r="H244" s="48"/>
      <c r="I244" s="16"/>
      <c r="J244" s="16"/>
      <c r="K244" s="16"/>
      <c r="L244" s="16"/>
      <c r="M244" s="16"/>
      <c r="N244" s="48"/>
      <c r="O244" s="16"/>
      <c r="P244" s="16"/>
      <c r="Q244" s="16"/>
      <c r="R244" s="16"/>
      <c r="S244" s="16"/>
      <c r="T244" s="50"/>
      <c r="U244" s="50"/>
      <c r="V244" s="50"/>
      <c r="W244" s="16"/>
      <c r="X244" s="16"/>
      <c r="Y244" s="16"/>
      <c r="Z244" s="16"/>
      <c r="AA244" s="48"/>
      <c r="AB244" s="16"/>
      <c r="AC244" s="16"/>
      <c r="AD244" s="16"/>
      <c r="AE244" s="16"/>
      <c r="AF244" s="16"/>
      <c r="AG244" s="16"/>
      <c r="AH244" s="16"/>
      <c r="AI244" s="16"/>
      <c r="AJ244" s="16"/>
      <c r="AK244" s="16"/>
      <c r="AL244" s="16"/>
      <c r="AM244" s="16"/>
      <c r="AN244" s="16"/>
      <c r="AO244" s="16"/>
      <c r="AP244" s="16"/>
      <c r="AQ244" s="18"/>
      <c r="AR244" s="18"/>
    </row>
    <row r="245" spans="1:44" x14ac:dyDescent="0.25">
      <c r="A245" s="51" t="e">
        <f>#REF!</f>
        <v>#REF!</v>
      </c>
      <c r="B245" s="51" t="e">
        <f>#REF!</f>
        <v>#REF!</v>
      </c>
      <c r="C245" s="51" t="e">
        <f>#REF!</f>
        <v>#REF!</v>
      </c>
      <c r="D245" s="51" t="e">
        <f>#REF!</f>
        <v>#REF!</v>
      </c>
      <c r="E245" s="51" t="e">
        <f>#REF!</f>
        <v>#REF!</v>
      </c>
      <c r="F245" s="51" t="e">
        <f>#REF!</f>
        <v>#REF!</v>
      </c>
      <c r="G245" s="51" t="e">
        <f>#REF!</f>
        <v>#REF!</v>
      </c>
      <c r="H245" s="51" t="e">
        <f>#REF!</f>
        <v>#REF!</v>
      </c>
      <c r="I245" s="52"/>
      <c r="J245" s="52"/>
      <c r="K245" s="52"/>
      <c r="L245" s="52"/>
      <c r="M245" s="52"/>
      <c r="N245" s="51" t="e">
        <f t="shared" ref="N245:P249" si="2">H245+K245</f>
        <v>#REF!</v>
      </c>
      <c r="O245" s="52">
        <f t="shared" si="2"/>
        <v>0</v>
      </c>
      <c r="P245" s="52">
        <f t="shared" si="2"/>
        <v>0</v>
      </c>
      <c r="Q245" s="52"/>
      <c r="R245" s="52"/>
      <c r="S245" s="52">
        <f t="shared" ref="S245:S249" si="3">Q245+R245</f>
        <v>0</v>
      </c>
      <c r="T245" s="53" t="e">
        <f>#REF!</f>
        <v>#REF!</v>
      </c>
      <c r="U245" s="53" t="e">
        <f>#REF!</f>
        <v>#REF!</v>
      </c>
      <c r="V245" s="53" t="e">
        <f>#REF!</f>
        <v>#REF!</v>
      </c>
      <c r="W245" s="52"/>
      <c r="X245" s="52"/>
      <c r="Y245" s="52"/>
      <c r="Z245" s="52"/>
      <c r="AA245" s="51" t="e">
        <f>#REF!</f>
        <v>#REF!</v>
      </c>
      <c r="AB245" s="52"/>
      <c r="AC245" s="52"/>
      <c r="AD245" s="52"/>
      <c r="AE245" s="52" t="e">
        <f>#REF!</f>
        <v>#REF!</v>
      </c>
      <c r="AF245" s="52" t="e">
        <f>#REF!</f>
        <v>#REF!</v>
      </c>
      <c r="AG245" s="52" t="e">
        <f>#REF!</f>
        <v>#REF!</v>
      </c>
      <c r="AH245" s="52" t="e">
        <f>#REF!</f>
        <v>#REF!</v>
      </c>
      <c r="AI245" s="52" t="e">
        <f>#REF!</f>
        <v>#REF!</v>
      </c>
      <c r="AJ245" s="52" t="e">
        <f>#REF!</f>
        <v>#REF!</v>
      </c>
      <c r="AK245" s="52" t="e">
        <f>#REF!</f>
        <v>#REF!</v>
      </c>
      <c r="AL245" s="52" t="e">
        <f>#REF!</f>
        <v>#REF!</v>
      </c>
      <c r="AM245" s="52" t="e">
        <f>#REF!</f>
        <v>#REF!</v>
      </c>
      <c r="AN245" s="52" t="e">
        <f>#REF!</f>
        <v>#REF!</v>
      </c>
      <c r="AO245" s="52" t="e">
        <f>#REF!</f>
        <v>#REF!</v>
      </c>
      <c r="AP245" s="52" t="e">
        <f>#REF!</f>
        <v>#REF!</v>
      </c>
    </row>
    <row r="246" spans="1:44" x14ac:dyDescent="0.25">
      <c r="A246" s="13" t="e">
        <f>#REF!</f>
        <v>#REF!</v>
      </c>
      <c r="B246" s="13" t="e">
        <f>#REF!</f>
        <v>#REF!</v>
      </c>
      <c r="C246" s="13" t="e">
        <f>#REF!</f>
        <v>#REF!</v>
      </c>
      <c r="D246" s="13" t="e">
        <f>#REF!</f>
        <v>#REF!</v>
      </c>
      <c r="E246" s="13" t="e">
        <f>#REF!</f>
        <v>#REF!</v>
      </c>
      <c r="F246" s="13" t="e">
        <f>#REF!</f>
        <v>#REF!</v>
      </c>
      <c r="G246" s="13" t="e">
        <f>#REF!</f>
        <v>#REF!</v>
      </c>
      <c r="H246" s="13" t="e">
        <f>#REF!</f>
        <v>#REF!</v>
      </c>
      <c r="I246" s="11"/>
      <c r="J246" s="11"/>
      <c r="K246" s="11"/>
      <c r="L246" s="11"/>
      <c r="M246" s="11"/>
      <c r="N246" s="13" t="e">
        <f t="shared" si="2"/>
        <v>#REF!</v>
      </c>
      <c r="O246" s="11">
        <f t="shared" si="2"/>
        <v>0</v>
      </c>
      <c r="P246" s="11">
        <f t="shared" si="2"/>
        <v>0</v>
      </c>
      <c r="Q246" s="11"/>
      <c r="R246" s="11"/>
      <c r="S246" s="11">
        <f t="shared" si="3"/>
        <v>0</v>
      </c>
      <c r="T246" s="54" t="e">
        <f>#REF!</f>
        <v>#REF!</v>
      </c>
      <c r="U246" s="54" t="e">
        <f>#REF!</f>
        <v>#REF!</v>
      </c>
      <c r="V246" s="54" t="e">
        <f>#REF!</f>
        <v>#REF!</v>
      </c>
      <c r="W246" s="11"/>
      <c r="X246" s="11"/>
      <c r="Y246" s="11"/>
      <c r="Z246" s="11"/>
      <c r="AA246" s="13" t="e">
        <f>#REF!</f>
        <v>#REF!</v>
      </c>
      <c r="AB246" s="11"/>
      <c r="AC246" s="11"/>
      <c r="AD246" s="11"/>
      <c r="AE246" s="11" t="e">
        <f>#REF!</f>
        <v>#REF!</v>
      </c>
      <c r="AF246" s="11" t="e">
        <f>#REF!</f>
        <v>#REF!</v>
      </c>
      <c r="AG246" s="11" t="e">
        <f>#REF!</f>
        <v>#REF!</v>
      </c>
      <c r="AH246" s="11" t="e">
        <f>#REF!</f>
        <v>#REF!</v>
      </c>
      <c r="AI246" s="11" t="e">
        <f>#REF!</f>
        <v>#REF!</v>
      </c>
      <c r="AJ246" s="11" t="e">
        <f>#REF!</f>
        <v>#REF!</v>
      </c>
      <c r="AK246" s="11" t="e">
        <f>#REF!</f>
        <v>#REF!</v>
      </c>
      <c r="AL246" s="11" t="e">
        <f>#REF!</f>
        <v>#REF!</v>
      </c>
      <c r="AM246" s="11" t="e">
        <f>#REF!</f>
        <v>#REF!</v>
      </c>
      <c r="AN246" s="11" t="e">
        <f>#REF!</f>
        <v>#REF!</v>
      </c>
      <c r="AO246" s="11" t="e">
        <f>#REF!</f>
        <v>#REF!</v>
      </c>
      <c r="AP246" s="11" t="e">
        <f>#REF!</f>
        <v>#REF!</v>
      </c>
    </row>
    <row r="247" spans="1:44" x14ac:dyDescent="0.25">
      <c r="A247" s="13" t="e">
        <f>#REF!</f>
        <v>#REF!</v>
      </c>
      <c r="B247" s="13" t="e">
        <f>#REF!</f>
        <v>#REF!</v>
      </c>
      <c r="C247" s="13" t="e">
        <f>#REF!</f>
        <v>#REF!</v>
      </c>
      <c r="D247" s="13" t="e">
        <f>#REF!</f>
        <v>#REF!</v>
      </c>
      <c r="E247" s="13" t="e">
        <f>#REF!</f>
        <v>#REF!</v>
      </c>
      <c r="F247" s="13" t="e">
        <f>#REF!</f>
        <v>#REF!</v>
      </c>
      <c r="G247" s="13" t="e">
        <f>#REF!</f>
        <v>#REF!</v>
      </c>
      <c r="H247" s="13" t="e">
        <f>#REF!</f>
        <v>#REF!</v>
      </c>
      <c r="I247" s="11"/>
      <c r="J247" s="11"/>
      <c r="K247" s="11"/>
      <c r="L247" s="11"/>
      <c r="M247" s="11"/>
      <c r="N247" s="13" t="e">
        <f t="shared" si="2"/>
        <v>#REF!</v>
      </c>
      <c r="O247" s="11">
        <f t="shared" si="2"/>
        <v>0</v>
      </c>
      <c r="P247" s="11">
        <f t="shared" si="2"/>
        <v>0</v>
      </c>
      <c r="Q247" s="11"/>
      <c r="R247" s="11"/>
      <c r="S247" s="11">
        <f t="shared" si="3"/>
        <v>0</v>
      </c>
      <c r="T247" s="54" t="e">
        <f>#REF!</f>
        <v>#REF!</v>
      </c>
      <c r="U247" s="54" t="e">
        <f>#REF!</f>
        <v>#REF!</v>
      </c>
      <c r="V247" s="54" t="e">
        <f>#REF!</f>
        <v>#REF!</v>
      </c>
      <c r="W247" s="11"/>
      <c r="X247" s="11"/>
      <c r="Y247" s="11"/>
      <c r="Z247" s="11"/>
      <c r="AA247" s="13" t="e">
        <f>#REF!</f>
        <v>#REF!</v>
      </c>
      <c r="AB247" s="11"/>
      <c r="AC247" s="11"/>
      <c r="AD247" s="11"/>
      <c r="AE247" s="11" t="e">
        <f>#REF!</f>
        <v>#REF!</v>
      </c>
      <c r="AF247" s="11" t="e">
        <f>#REF!</f>
        <v>#REF!</v>
      </c>
      <c r="AG247" s="11" t="e">
        <f>#REF!</f>
        <v>#REF!</v>
      </c>
      <c r="AH247" s="11" t="e">
        <f>#REF!</f>
        <v>#REF!</v>
      </c>
      <c r="AI247" s="11" t="e">
        <f>#REF!</f>
        <v>#REF!</v>
      </c>
      <c r="AJ247" s="11" t="e">
        <f>#REF!</f>
        <v>#REF!</v>
      </c>
      <c r="AK247" s="11" t="e">
        <f>#REF!</f>
        <v>#REF!</v>
      </c>
      <c r="AL247" s="11" t="e">
        <f>#REF!</f>
        <v>#REF!</v>
      </c>
      <c r="AM247" s="11" t="e">
        <f>#REF!</f>
        <v>#REF!</v>
      </c>
      <c r="AN247" s="11" t="e">
        <f>#REF!</f>
        <v>#REF!</v>
      </c>
      <c r="AO247" s="11" t="e">
        <f>#REF!</f>
        <v>#REF!</v>
      </c>
      <c r="AP247" s="11" t="e">
        <f>#REF!</f>
        <v>#REF!</v>
      </c>
    </row>
    <row r="248" spans="1:44" x14ac:dyDescent="0.25">
      <c r="A248" s="13" t="e">
        <f>#REF!</f>
        <v>#REF!</v>
      </c>
      <c r="B248" s="13" t="e">
        <f>#REF!</f>
        <v>#REF!</v>
      </c>
      <c r="C248" s="13" t="e">
        <f>#REF!</f>
        <v>#REF!</v>
      </c>
      <c r="D248" s="13" t="e">
        <f>#REF!</f>
        <v>#REF!</v>
      </c>
      <c r="E248" s="13" t="e">
        <f>#REF!</f>
        <v>#REF!</v>
      </c>
      <c r="F248" s="13" t="e">
        <f>#REF!</f>
        <v>#REF!</v>
      </c>
      <c r="G248" s="13" t="e">
        <f>#REF!</f>
        <v>#REF!</v>
      </c>
      <c r="H248" s="13" t="e">
        <f>#REF!</f>
        <v>#REF!</v>
      </c>
      <c r="I248" s="11"/>
      <c r="J248" s="11"/>
      <c r="K248" s="11"/>
      <c r="L248" s="11"/>
      <c r="M248" s="11"/>
      <c r="N248" s="13" t="e">
        <f t="shared" si="2"/>
        <v>#REF!</v>
      </c>
      <c r="O248" s="11">
        <f t="shared" si="2"/>
        <v>0</v>
      </c>
      <c r="P248" s="11">
        <f t="shared" si="2"/>
        <v>0</v>
      </c>
      <c r="Q248" s="11"/>
      <c r="R248" s="11"/>
      <c r="S248" s="11">
        <f t="shared" si="3"/>
        <v>0</v>
      </c>
      <c r="T248" s="54" t="e">
        <f>#REF!</f>
        <v>#REF!</v>
      </c>
      <c r="U248" s="54" t="e">
        <f>#REF!</f>
        <v>#REF!</v>
      </c>
      <c r="V248" s="54" t="e">
        <f>#REF!</f>
        <v>#REF!</v>
      </c>
      <c r="W248" s="11"/>
      <c r="X248" s="11"/>
      <c r="Y248" s="11"/>
      <c r="Z248" s="11"/>
      <c r="AA248" s="13" t="e">
        <f>#REF!</f>
        <v>#REF!</v>
      </c>
      <c r="AB248" s="11"/>
      <c r="AC248" s="11"/>
      <c r="AD248" s="11"/>
      <c r="AE248" s="11" t="e">
        <f>#REF!</f>
        <v>#REF!</v>
      </c>
      <c r="AF248" s="11" t="e">
        <f>#REF!</f>
        <v>#REF!</v>
      </c>
      <c r="AG248" s="11" t="e">
        <f>#REF!</f>
        <v>#REF!</v>
      </c>
      <c r="AH248" s="11" t="e">
        <f>#REF!</f>
        <v>#REF!</v>
      </c>
      <c r="AI248" s="11" t="e">
        <f>#REF!</f>
        <v>#REF!</v>
      </c>
      <c r="AJ248" s="11" t="e">
        <f>#REF!</f>
        <v>#REF!</v>
      </c>
      <c r="AK248" s="11" t="e">
        <f>#REF!</f>
        <v>#REF!</v>
      </c>
      <c r="AL248" s="11" t="e">
        <f>#REF!</f>
        <v>#REF!</v>
      </c>
      <c r="AM248" s="11" t="e">
        <f>#REF!</f>
        <v>#REF!</v>
      </c>
      <c r="AN248" s="11" t="e">
        <f>#REF!</f>
        <v>#REF!</v>
      </c>
      <c r="AO248" s="11" t="e">
        <f>#REF!</f>
        <v>#REF!</v>
      </c>
      <c r="AP248" s="11" t="e">
        <f>#REF!</f>
        <v>#REF!</v>
      </c>
    </row>
    <row r="249" spans="1:44" x14ac:dyDescent="0.25">
      <c r="A249" s="13" t="e">
        <f>#REF!</f>
        <v>#REF!</v>
      </c>
      <c r="B249" s="13" t="e">
        <f>#REF!</f>
        <v>#REF!</v>
      </c>
      <c r="C249" s="13" t="e">
        <f>#REF!</f>
        <v>#REF!</v>
      </c>
      <c r="D249" s="13" t="e">
        <f>#REF!</f>
        <v>#REF!</v>
      </c>
      <c r="E249" s="13" t="e">
        <f>#REF!</f>
        <v>#REF!</v>
      </c>
      <c r="F249" s="13" t="e">
        <f>#REF!</f>
        <v>#REF!</v>
      </c>
      <c r="G249" s="13" t="e">
        <f>#REF!</f>
        <v>#REF!</v>
      </c>
      <c r="H249" s="13" t="e">
        <f>#REF!</f>
        <v>#REF!</v>
      </c>
      <c r="I249" s="11"/>
      <c r="J249" s="11"/>
      <c r="K249" s="11"/>
      <c r="L249" s="11"/>
      <c r="M249" s="11"/>
      <c r="N249" s="13" t="e">
        <f t="shared" si="2"/>
        <v>#REF!</v>
      </c>
      <c r="O249" s="11">
        <f t="shared" si="2"/>
        <v>0</v>
      </c>
      <c r="P249" s="11">
        <f t="shared" si="2"/>
        <v>0</v>
      </c>
      <c r="Q249" s="11"/>
      <c r="R249" s="11"/>
      <c r="S249" s="11">
        <f t="shared" si="3"/>
        <v>0</v>
      </c>
      <c r="T249" s="54" t="e">
        <f>#REF!</f>
        <v>#REF!</v>
      </c>
      <c r="U249" s="54" t="e">
        <f>#REF!</f>
        <v>#REF!</v>
      </c>
      <c r="V249" s="54" t="e">
        <f>#REF!</f>
        <v>#REF!</v>
      </c>
      <c r="W249" s="11"/>
      <c r="X249" s="11"/>
      <c r="Y249" s="11"/>
      <c r="Z249" s="11"/>
      <c r="AA249" s="13" t="e">
        <f>#REF!</f>
        <v>#REF!</v>
      </c>
      <c r="AB249" s="11"/>
      <c r="AC249" s="11"/>
      <c r="AD249" s="11"/>
      <c r="AE249" s="11" t="e">
        <f>#REF!</f>
        <v>#REF!</v>
      </c>
      <c r="AF249" s="11" t="e">
        <f>#REF!</f>
        <v>#REF!</v>
      </c>
      <c r="AG249" s="11" t="e">
        <f>#REF!</f>
        <v>#REF!</v>
      </c>
      <c r="AH249" s="11" t="e">
        <f>#REF!</f>
        <v>#REF!</v>
      </c>
      <c r="AI249" s="11" t="e">
        <f>#REF!</f>
        <v>#REF!</v>
      </c>
      <c r="AJ249" s="11" t="e">
        <f>#REF!</f>
        <v>#REF!</v>
      </c>
      <c r="AK249" s="11" t="e">
        <f>#REF!</f>
        <v>#REF!</v>
      </c>
      <c r="AL249" s="11" t="e">
        <f>#REF!</f>
        <v>#REF!</v>
      </c>
      <c r="AM249" s="11" t="e">
        <f>#REF!</f>
        <v>#REF!</v>
      </c>
      <c r="AN249" s="11" t="e">
        <f>#REF!</f>
        <v>#REF!</v>
      </c>
      <c r="AO249" s="11" t="e">
        <f>#REF!</f>
        <v>#REF!</v>
      </c>
      <c r="AP249" s="11" t="e">
        <f>#REF!</f>
        <v>#REF!</v>
      </c>
    </row>
    <row r="250" spans="1:44" x14ac:dyDescent="0.25">
      <c r="A250" s="55" t="e">
        <f>#REF!</f>
        <v>#REF!</v>
      </c>
      <c r="B250" s="55" t="e">
        <f>#REF!</f>
        <v>#REF!</v>
      </c>
      <c r="C250" s="55" t="e">
        <f>#REF!</f>
        <v>#REF!</v>
      </c>
      <c r="D250" s="55" t="e">
        <f>#REF!</f>
        <v>#REF!</v>
      </c>
      <c r="E250" s="55" t="e">
        <f>#REF!</f>
        <v>#REF!</v>
      </c>
      <c r="F250" s="55" t="e">
        <f>#REF!</f>
        <v>#REF!</v>
      </c>
      <c r="G250" s="55" t="e">
        <f>#REF!</f>
        <v>#REF!</v>
      </c>
      <c r="H250" s="55" t="e">
        <f>#REF!</f>
        <v>#REF!</v>
      </c>
    </row>
  </sheetData>
  <sheetProtection algorithmName="SHA-512" hashValue="xhYdygp4LS9EH5SEPIpfFWbpwGyPHLR3yvIONmKkS5YHCfaISlrVwA3DSjg8d0RW1OVpxBETkphi9nrg2zyLjw==" saltValue="I8xeXbYSrTrF8+oLBuWo0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3"/>
  <sheetViews>
    <sheetView topLeftCell="A6" workbookViewId="0">
      <pane ySplit="3" topLeftCell="A9" activePane="bottomLeft" state="frozen"/>
      <selection activeCell="A6" sqref="A6"/>
      <selection pane="bottomLeft" activeCell="J12" sqref="J12"/>
    </sheetView>
  </sheetViews>
  <sheetFormatPr baseColWidth="10" defaultRowHeight="15" x14ac:dyDescent="0.25"/>
  <cols>
    <col min="1" max="1" width="14.85546875" style="1" customWidth="1"/>
    <col min="2" max="2" width="14.140625" style="1" customWidth="1"/>
    <col min="3" max="3" width="14.7109375" style="1" customWidth="1"/>
    <col min="4" max="4" width="11.42578125" style="1"/>
    <col min="5" max="5" width="17.85546875" style="69" customWidth="1"/>
    <col min="6" max="6" width="12" style="1" customWidth="1"/>
    <col min="7" max="7" width="11.7109375" style="1" customWidth="1"/>
    <col min="8" max="8" width="29.28515625" style="1" customWidth="1"/>
    <col min="9" max="9" width="14.42578125" style="1" customWidth="1"/>
    <col min="10" max="10" width="13.7109375" style="1" customWidth="1"/>
    <col min="11" max="11" width="28.42578125" style="1" customWidth="1"/>
    <col min="12" max="12" width="13.7109375" style="1" bestFit="1" customWidth="1"/>
    <col min="13" max="13" width="13.42578125" style="1" customWidth="1"/>
    <col min="14" max="14" width="11.42578125" style="1" customWidth="1"/>
    <col min="15" max="15" width="12.5703125" style="1" customWidth="1"/>
    <col min="16" max="16" width="11.42578125" style="1" customWidth="1"/>
    <col min="17" max="17" width="25.28515625" style="1" customWidth="1"/>
    <col min="18" max="18" width="28.140625" style="1" customWidth="1"/>
    <col min="19" max="19" width="28.7109375" style="1" customWidth="1"/>
    <col min="20" max="20" width="11.42578125" style="1"/>
    <col min="21" max="21" width="25.85546875" style="69" customWidth="1"/>
    <col min="22" max="24" width="11.42578125" style="1"/>
    <col min="25" max="25" width="24.42578125" style="1" customWidth="1"/>
    <col min="26" max="16384" width="11.42578125" style="1"/>
  </cols>
  <sheetData>
    <row r="1" spans="1:81" x14ac:dyDescent="0.25">
      <c r="A1" s="645" t="s">
        <v>0</v>
      </c>
      <c r="B1" s="645"/>
      <c r="C1" s="645"/>
      <c r="D1" s="645"/>
      <c r="E1" s="645"/>
      <c r="F1" s="645"/>
      <c r="G1" s="645"/>
      <c r="H1" s="645"/>
      <c r="I1" s="645"/>
      <c r="J1" s="645"/>
      <c r="K1" s="645"/>
      <c r="L1" s="645"/>
      <c r="M1" s="645"/>
      <c r="N1" s="645"/>
      <c r="O1" s="645"/>
    </row>
    <row r="2" spans="1:81" x14ac:dyDescent="0.25">
      <c r="A2" s="645" t="s">
        <v>1</v>
      </c>
      <c r="B2" s="645"/>
      <c r="C2" s="645"/>
      <c r="D2" s="645"/>
      <c r="E2" s="645"/>
      <c r="F2" s="645"/>
      <c r="G2" s="645"/>
      <c r="H2" s="645"/>
      <c r="I2" s="645"/>
      <c r="J2" s="645"/>
      <c r="K2" s="645"/>
      <c r="L2" s="645"/>
      <c r="M2" s="645"/>
      <c r="N2" s="645"/>
      <c r="O2" s="645"/>
    </row>
    <row r="3" spans="1:81" x14ac:dyDescent="0.25">
      <c r="A3" s="645" t="s">
        <v>2</v>
      </c>
      <c r="B3" s="645"/>
      <c r="C3" s="645"/>
      <c r="D3" s="645"/>
      <c r="E3" s="645"/>
      <c r="F3" s="645"/>
      <c r="G3" s="645"/>
      <c r="H3" s="645" t="s">
        <v>3</v>
      </c>
      <c r="I3" s="645"/>
      <c r="J3" s="645"/>
      <c r="K3" s="645"/>
      <c r="L3" s="645"/>
      <c r="M3" s="645"/>
      <c r="N3" s="645"/>
      <c r="O3" s="645"/>
    </row>
    <row r="4" spans="1:81" x14ac:dyDescent="0.25">
      <c r="A4" s="645">
        <v>2013</v>
      </c>
      <c r="B4" s="645"/>
      <c r="C4" s="645"/>
      <c r="D4" s="645"/>
      <c r="E4" s="645"/>
      <c r="F4" s="645"/>
      <c r="G4" s="645"/>
      <c r="H4" s="645"/>
      <c r="I4" s="645"/>
      <c r="J4" s="645"/>
      <c r="K4" s="645"/>
      <c r="L4" s="645"/>
      <c r="M4" s="645"/>
      <c r="N4" s="645"/>
      <c r="O4" s="645"/>
    </row>
    <row r="5" spans="1:81" x14ac:dyDescent="0.25">
      <c r="A5" s="70"/>
      <c r="B5" s="70"/>
      <c r="C5" s="70"/>
      <c r="D5" s="70"/>
      <c r="E5" s="71"/>
      <c r="F5" s="70"/>
      <c r="G5" s="70"/>
      <c r="H5" s="5"/>
      <c r="I5" s="5"/>
      <c r="J5" s="5"/>
      <c r="K5" s="70"/>
      <c r="L5" s="72"/>
      <c r="M5" s="4"/>
      <c r="N5" s="4"/>
      <c r="O5" s="4"/>
    </row>
    <row r="6" spans="1:81" x14ac:dyDescent="0.25">
      <c r="A6" s="183" t="s">
        <v>4</v>
      </c>
      <c r="B6" s="712"/>
      <c r="C6" s="712"/>
      <c r="D6" s="712"/>
      <c r="E6" s="712"/>
      <c r="F6" s="712"/>
      <c r="G6" s="712"/>
      <c r="H6" s="712"/>
      <c r="I6" s="712"/>
      <c r="J6" s="712"/>
      <c r="K6" s="712"/>
      <c r="L6" s="712"/>
      <c r="M6" s="712"/>
      <c r="N6" s="712"/>
      <c r="O6" s="712"/>
      <c r="P6" s="168"/>
      <c r="Q6" s="168"/>
    </row>
    <row r="7" spans="1:81" x14ac:dyDescent="0.25">
      <c r="A7" s="637" t="s">
        <v>6</v>
      </c>
      <c r="B7" s="637" t="s">
        <v>7</v>
      </c>
      <c r="C7" s="637" t="s">
        <v>8</v>
      </c>
      <c r="D7" s="637" t="s">
        <v>9</v>
      </c>
      <c r="E7" s="637" t="s">
        <v>10</v>
      </c>
      <c r="F7" s="637" t="s">
        <v>11</v>
      </c>
      <c r="G7" s="637" t="s">
        <v>12</v>
      </c>
      <c r="H7" s="637" t="s">
        <v>13</v>
      </c>
      <c r="I7" s="643" t="s">
        <v>14</v>
      </c>
      <c r="J7" s="643" t="s">
        <v>15</v>
      </c>
      <c r="K7" s="637" t="s">
        <v>16</v>
      </c>
      <c r="L7" s="637" t="s">
        <v>17</v>
      </c>
      <c r="M7" s="637" t="s">
        <v>18</v>
      </c>
      <c r="N7" s="639" t="s">
        <v>19</v>
      </c>
      <c r="O7" s="639" t="s">
        <v>20</v>
      </c>
      <c r="P7" s="639" t="s">
        <v>21</v>
      </c>
      <c r="Q7" s="641" t="s">
        <v>22</v>
      </c>
    </row>
    <row r="8" spans="1:81" ht="47.25" customHeight="1" x14ac:dyDescent="0.25">
      <c r="A8" s="638"/>
      <c r="B8" s="638"/>
      <c r="C8" s="638"/>
      <c r="D8" s="638"/>
      <c r="E8" s="638"/>
      <c r="F8" s="638"/>
      <c r="G8" s="638"/>
      <c r="H8" s="638"/>
      <c r="I8" s="644"/>
      <c r="J8" s="644"/>
      <c r="K8" s="638"/>
      <c r="L8" s="638"/>
      <c r="M8" s="638"/>
      <c r="N8" s="640"/>
      <c r="O8" s="640"/>
      <c r="P8" s="640"/>
      <c r="Q8" s="642"/>
    </row>
    <row r="9" spans="1:81" ht="61.5" customHeight="1" x14ac:dyDescent="0.25">
      <c r="A9" s="56" t="s">
        <v>23</v>
      </c>
      <c r="B9" s="56" t="s">
        <v>24</v>
      </c>
      <c r="C9" s="56" t="s">
        <v>25</v>
      </c>
      <c r="D9" s="286">
        <v>211180000</v>
      </c>
      <c r="E9" s="59" t="s">
        <v>403</v>
      </c>
      <c r="F9" s="66" t="s">
        <v>172</v>
      </c>
      <c r="G9" s="56" t="s">
        <v>173</v>
      </c>
      <c r="H9" s="76" t="s">
        <v>174</v>
      </c>
      <c r="I9" s="67">
        <v>-20000000</v>
      </c>
      <c r="J9" s="287"/>
      <c r="K9" s="288" t="s">
        <v>404</v>
      </c>
      <c r="L9" s="82">
        <v>2.64</v>
      </c>
      <c r="M9" s="289" t="s">
        <v>405</v>
      </c>
      <c r="N9" s="82"/>
      <c r="O9" s="82" t="s">
        <v>406</v>
      </c>
      <c r="P9" s="82"/>
      <c r="Q9" s="59" t="s">
        <v>407</v>
      </c>
      <c r="R9" s="73"/>
      <c r="U9" s="7"/>
      <c r="Y9" s="7"/>
      <c r="AC9" s="7"/>
      <c r="AG9" s="7"/>
      <c r="AK9" s="7"/>
      <c r="AO9" s="7"/>
      <c r="AS9" s="7"/>
      <c r="AW9" s="7"/>
      <c r="BA9" s="7"/>
      <c r="BE9" s="7"/>
      <c r="BI9" s="7"/>
      <c r="BM9" s="7"/>
      <c r="BQ9" s="7"/>
      <c r="BU9" s="7"/>
      <c r="BY9" s="7"/>
      <c r="CC9" s="7"/>
    </row>
    <row r="10" spans="1:81" x14ac:dyDescent="0.25">
      <c r="A10" s="56"/>
      <c r="B10" s="56"/>
      <c r="C10" s="56"/>
      <c r="D10" s="60"/>
      <c r="E10" s="290"/>
      <c r="F10" s="66"/>
      <c r="G10" s="56"/>
      <c r="H10" s="76"/>
      <c r="I10" s="65"/>
      <c r="J10" s="65"/>
      <c r="K10" s="61"/>
      <c r="L10" s="291"/>
      <c r="M10" s="291"/>
      <c r="N10" s="291"/>
      <c r="O10" s="291"/>
      <c r="P10" s="291"/>
      <c r="Q10" s="168"/>
      <c r="R10" s="73"/>
      <c r="U10" s="7"/>
      <c r="Y10" s="7"/>
      <c r="AC10" s="7"/>
      <c r="AG10" s="7"/>
      <c r="AK10" s="7"/>
      <c r="AO10" s="7"/>
      <c r="AS10" s="7"/>
      <c r="AW10" s="7"/>
      <c r="BA10" s="7"/>
      <c r="BE10" s="7"/>
      <c r="BI10" s="7"/>
      <c r="BM10" s="7"/>
      <c r="BQ10" s="7"/>
      <c r="BU10" s="7"/>
      <c r="BY10" s="7"/>
      <c r="CC10" s="7"/>
    </row>
    <row r="11" spans="1:81" s="22" customFormat="1" ht="108" customHeight="1" x14ac:dyDescent="0.25">
      <c r="A11" s="76" t="s">
        <v>52</v>
      </c>
      <c r="B11" s="76" t="s">
        <v>53</v>
      </c>
      <c r="C11" s="76" t="s">
        <v>54</v>
      </c>
      <c r="D11" s="292">
        <v>222310000</v>
      </c>
      <c r="E11" s="65" t="s">
        <v>408</v>
      </c>
      <c r="F11" s="293" t="s">
        <v>409</v>
      </c>
      <c r="G11" s="76" t="s">
        <v>182</v>
      </c>
      <c r="H11" s="76" t="s">
        <v>183</v>
      </c>
      <c r="I11" s="294"/>
      <c r="J11" s="65"/>
      <c r="K11" s="65" t="s">
        <v>410</v>
      </c>
      <c r="L11" s="295">
        <v>10</v>
      </c>
      <c r="M11" s="296"/>
      <c r="N11" s="297"/>
      <c r="O11" s="297"/>
      <c r="P11" s="297"/>
      <c r="Q11" s="65" t="s">
        <v>411</v>
      </c>
      <c r="R11" s="74"/>
      <c r="U11" s="75"/>
      <c r="Y11" s="75"/>
      <c r="AC11" s="75"/>
      <c r="AG11" s="75"/>
      <c r="AK11" s="75"/>
      <c r="AO11" s="75"/>
      <c r="AS11" s="75"/>
      <c r="AW11" s="75"/>
      <c r="BA11" s="75"/>
      <c r="BE11" s="75"/>
      <c r="BI11" s="75"/>
      <c r="BM11" s="75"/>
      <c r="BQ11" s="75"/>
      <c r="BU11" s="75"/>
      <c r="BY11" s="75"/>
      <c r="CC11" s="75"/>
    </row>
    <row r="12" spans="1:81" ht="89.25" customHeight="1" x14ac:dyDescent="0.25">
      <c r="A12" s="56" t="s">
        <v>52</v>
      </c>
      <c r="B12" s="56" t="s">
        <v>53</v>
      </c>
      <c r="C12" s="56" t="s">
        <v>54</v>
      </c>
      <c r="D12" s="286">
        <v>222310000</v>
      </c>
      <c r="E12" s="59" t="s">
        <v>408</v>
      </c>
      <c r="F12" s="66" t="s">
        <v>412</v>
      </c>
      <c r="G12" s="56" t="s">
        <v>197</v>
      </c>
      <c r="H12" s="298" t="s">
        <v>198</v>
      </c>
      <c r="I12" s="294">
        <v>1398000000</v>
      </c>
      <c r="J12" s="59"/>
      <c r="K12" s="59" t="s">
        <v>410</v>
      </c>
      <c r="L12" s="83">
        <v>10</v>
      </c>
      <c r="M12" s="82">
        <v>34</v>
      </c>
      <c r="N12" s="82"/>
      <c r="O12" s="82">
        <v>34</v>
      </c>
      <c r="P12" s="82"/>
      <c r="Q12" s="59"/>
      <c r="R12" s="73"/>
      <c r="U12" s="7"/>
      <c r="Y12" s="7"/>
      <c r="AC12" s="7"/>
      <c r="AG12" s="7"/>
      <c r="AK12" s="7"/>
      <c r="AO12" s="7"/>
      <c r="AS12" s="7"/>
      <c r="AW12" s="7"/>
      <c r="BA12" s="7"/>
      <c r="BE12" s="7"/>
      <c r="BI12" s="7"/>
      <c r="BM12" s="7"/>
      <c r="BQ12" s="7"/>
      <c r="BU12" s="7"/>
      <c r="BY12" s="7"/>
      <c r="CC12" s="7"/>
    </row>
    <row r="13" spans="1:81" ht="90" x14ac:dyDescent="0.25">
      <c r="A13" s="56" t="s">
        <v>52</v>
      </c>
      <c r="B13" s="56" t="s">
        <v>53</v>
      </c>
      <c r="C13" s="56" t="s">
        <v>212</v>
      </c>
      <c r="D13" s="286">
        <v>222420000</v>
      </c>
      <c r="E13" s="59" t="s">
        <v>413</v>
      </c>
      <c r="F13" s="66" t="s">
        <v>213</v>
      </c>
      <c r="G13" s="56" t="s">
        <v>214</v>
      </c>
      <c r="H13" s="298" t="s">
        <v>215</v>
      </c>
      <c r="I13" s="67">
        <v>0</v>
      </c>
      <c r="J13" s="59"/>
      <c r="K13" s="59" t="s">
        <v>414</v>
      </c>
      <c r="L13" s="83">
        <v>10000000000</v>
      </c>
      <c r="M13" s="83">
        <v>10000000000</v>
      </c>
      <c r="N13" s="82"/>
      <c r="O13" s="83">
        <v>6214000000</v>
      </c>
      <c r="P13" s="82"/>
      <c r="Q13" s="59"/>
      <c r="R13" s="73"/>
      <c r="U13" s="7"/>
      <c r="Y13" s="7"/>
      <c r="AC13" s="7"/>
      <c r="AG13" s="7"/>
      <c r="AK13" s="7"/>
      <c r="AO13" s="7"/>
      <c r="AS13" s="7"/>
      <c r="AW13" s="7"/>
      <c r="BA13" s="7"/>
      <c r="BE13" s="7"/>
      <c r="BI13" s="7"/>
      <c r="BM13" s="7"/>
      <c r="BQ13" s="7"/>
      <c r="BU13" s="7"/>
      <c r="BY13" s="7"/>
      <c r="CC13" s="7"/>
    </row>
    <row r="14" spans="1:81" ht="90" x14ac:dyDescent="0.25">
      <c r="A14" s="56" t="s">
        <v>52</v>
      </c>
      <c r="B14" s="56" t="s">
        <v>53</v>
      </c>
      <c r="C14" s="56" t="s">
        <v>212</v>
      </c>
      <c r="D14" s="286">
        <v>222420000</v>
      </c>
      <c r="E14" s="59" t="s">
        <v>413</v>
      </c>
      <c r="F14" s="66" t="s">
        <v>220</v>
      </c>
      <c r="G14" s="56" t="s">
        <v>221</v>
      </c>
      <c r="H14" s="298" t="s">
        <v>222</v>
      </c>
      <c r="I14" s="59">
        <v>0</v>
      </c>
      <c r="J14" s="59"/>
      <c r="K14" s="59" t="s">
        <v>223</v>
      </c>
      <c r="L14" s="83">
        <v>360</v>
      </c>
      <c r="M14" s="82">
        <v>360</v>
      </c>
      <c r="N14" s="82"/>
      <c r="O14" s="82">
        <v>0</v>
      </c>
      <c r="P14" s="82"/>
      <c r="Q14" s="65" t="s">
        <v>415</v>
      </c>
      <c r="R14" s="73"/>
      <c r="U14" s="7"/>
      <c r="Y14" s="7"/>
      <c r="AC14" s="7"/>
      <c r="AG14" s="7"/>
      <c r="AK14" s="7"/>
      <c r="AO14" s="7"/>
      <c r="AS14" s="7"/>
      <c r="AW14" s="7"/>
      <c r="BA14" s="7"/>
      <c r="BE14" s="7"/>
      <c r="BI14" s="7"/>
      <c r="BM14" s="7"/>
      <c r="BQ14" s="7"/>
      <c r="BU14" s="7"/>
      <c r="BY14" s="7"/>
      <c r="CC14" s="7"/>
    </row>
    <row r="15" spans="1:81" ht="73.5" customHeight="1" x14ac:dyDescent="0.25">
      <c r="A15" s="56" t="s">
        <v>52</v>
      </c>
      <c r="B15" s="56" t="s">
        <v>53</v>
      </c>
      <c r="C15" s="56" t="s">
        <v>69</v>
      </c>
      <c r="D15" s="286">
        <v>222720000</v>
      </c>
      <c r="E15" s="59" t="s">
        <v>416</v>
      </c>
      <c r="F15" s="66" t="s">
        <v>225</v>
      </c>
      <c r="G15" s="56" t="s">
        <v>226</v>
      </c>
      <c r="H15" s="298" t="s">
        <v>227</v>
      </c>
      <c r="I15" s="294">
        <v>16000000</v>
      </c>
      <c r="J15" s="65"/>
      <c r="K15" s="65" t="s">
        <v>417</v>
      </c>
      <c r="L15" s="83">
        <v>6</v>
      </c>
      <c r="M15" s="82">
        <v>6</v>
      </c>
      <c r="N15" s="82"/>
      <c r="O15" s="82">
        <v>2</v>
      </c>
      <c r="P15" s="82"/>
      <c r="Q15" s="59"/>
      <c r="R15" s="73"/>
      <c r="U15" s="7"/>
      <c r="Y15" s="7"/>
      <c r="AC15" s="7"/>
      <c r="AG15" s="7"/>
      <c r="AK15" s="7"/>
      <c r="AO15" s="7"/>
      <c r="AS15" s="7"/>
      <c r="AW15" s="7"/>
      <c r="BA15" s="7"/>
      <c r="BE15" s="7"/>
      <c r="BI15" s="7"/>
      <c r="BM15" s="7"/>
      <c r="BQ15" s="7"/>
      <c r="BU15" s="7"/>
      <c r="BY15" s="7"/>
      <c r="CC15" s="7"/>
    </row>
    <row r="16" spans="1:81" ht="90" x14ac:dyDescent="0.25">
      <c r="A16" s="56"/>
      <c r="B16" s="56"/>
      <c r="C16" s="56"/>
      <c r="D16" s="60"/>
      <c r="E16" s="290"/>
      <c r="F16" s="66"/>
      <c r="G16" s="56"/>
      <c r="H16" s="298"/>
      <c r="I16" s="65"/>
      <c r="J16" s="65"/>
      <c r="K16" s="65" t="s">
        <v>418</v>
      </c>
      <c r="L16" s="83">
        <v>6</v>
      </c>
      <c r="M16" s="82">
        <v>6</v>
      </c>
      <c r="N16" s="82"/>
      <c r="O16" s="82">
        <v>0</v>
      </c>
      <c r="P16" s="82"/>
      <c r="Q16" s="59" t="s">
        <v>419</v>
      </c>
      <c r="R16" s="73"/>
      <c r="U16" s="7"/>
      <c r="Y16" s="7"/>
      <c r="AC16" s="7"/>
      <c r="AG16" s="7"/>
      <c r="AK16" s="7"/>
      <c r="AO16" s="7"/>
      <c r="AS16" s="7"/>
      <c r="AW16" s="7"/>
      <c r="BA16" s="7"/>
      <c r="BE16" s="7"/>
      <c r="BI16" s="7"/>
      <c r="BM16" s="7"/>
      <c r="BQ16" s="7"/>
      <c r="BU16" s="7"/>
      <c r="BY16" s="7"/>
      <c r="CC16" s="7"/>
    </row>
    <row r="17" spans="1:81" ht="90" customHeight="1" x14ac:dyDescent="0.25">
      <c r="A17" s="56" t="s">
        <v>52</v>
      </c>
      <c r="B17" s="56" t="s">
        <v>53</v>
      </c>
      <c r="C17" s="56" t="s">
        <v>274</v>
      </c>
      <c r="D17" s="286">
        <v>222810000</v>
      </c>
      <c r="E17" s="59" t="s">
        <v>420</v>
      </c>
      <c r="F17" s="66" t="s">
        <v>275</v>
      </c>
      <c r="G17" s="56" t="s">
        <v>276</v>
      </c>
      <c r="H17" s="299" t="s">
        <v>277</v>
      </c>
      <c r="I17" s="300">
        <v>0</v>
      </c>
      <c r="J17" s="300"/>
      <c r="K17" s="300" t="s">
        <v>421</v>
      </c>
      <c r="L17" s="301">
        <v>4700</v>
      </c>
      <c r="M17" s="297">
        <v>80</v>
      </c>
      <c r="N17" s="297"/>
      <c r="O17" s="297">
        <v>0</v>
      </c>
      <c r="P17" s="297"/>
      <c r="Q17" s="59" t="s">
        <v>422</v>
      </c>
      <c r="R17" s="73"/>
      <c r="U17" s="7"/>
      <c r="Y17" s="7"/>
      <c r="AC17" s="7"/>
      <c r="AG17" s="7"/>
      <c r="AK17" s="7"/>
      <c r="AO17" s="7"/>
      <c r="AS17" s="7"/>
      <c r="AW17" s="7"/>
      <c r="BA17" s="7"/>
      <c r="BE17" s="7"/>
      <c r="BI17" s="7"/>
      <c r="BM17" s="7"/>
      <c r="BQ17" s="7"/>
      <c r="BU17" s="7"/>
      <c r="BY17" s="7"/>
      <c r="CC17" s="7"/>
    </row>
    <row r="18" spans="1:81" ht="52.5" customHeight="1" x14ac:dyDescent="0.25">
      <c r="A18" s="56" t="s">
        <v>52</v>
      </c>
      <c r="B18" s="56" t="s">
        <v>53</v>
      </c>
      <c r="C18" s="56" t="s">
        <v>274</v>
      </c>
      <c r="D18" s="286">
        <v>222810000</v>
      </c>
      <c r="E18" s="59" t="s">
        <v>420</v>
      </c>
      <c r="F18" s="66" t="s">
        <v>282</v>
      </c>
      <c r="G18" s="56" t="s">
        <v>283</v>
      </c>
      <c r="H18" s="299" t="s">
        <v>284</v>
      </c>
      <c r="I18" s="294">
        <v>1903765031</v>
      </c>
      <c r="J18" s="300"/>
      <c r="K18" s="300" t="s">
        <v>421</v>
      </c>
      <c r="L18" s="301">
        <v>4700</v>
      </c>
      <c r="M18" s="295">
        <v>2614</v>
      </c>
      <c r="N18" s="297"/>
      <c r="O18" s="295">
        <v>1731</v>
      </c>
      <c r="P18" s="87"/>
      <c r="Q18" s="59"/>
      <c r="R18" s="73"/>
      <c r="U18" s="7"/>
      <c r="Y18" s="7"/>
      <c r="AC18" s="7"/>
      <c r="AG18" s="7"/>
      <c r="AK18" s="7"/>
      <c r="AO18" s="7"/>
      <c r="AS18" s="7"/>
      <c r="AW18" s="7"/>
      <c r="BA18" s="7"/>
      <c r="BE18" s="7"/>
      <c r="BI18" s="7"/>
      <c r="BM18" s="7"/>
      <c r="BQ18" s="7"/>
      <c r="BU18" s="7"/>
      <c r="BY18" s="7"/>
      <c r="CC18" s="7"/>
    </row>
    <row r="19" spans="1:81" ht="53.25" customHeight="1" x14ac:dyDescent="0.25">
      <c r="A19" s="56" t="s">
        <v>52</v>
      </c>
      <c r="B19" s="56" t="s">
        <v>53</v>
      </c>
      <c r="C19" s="56" t="s">
        <v>274</v>
      </c>
      <c r="D19" s="292">
        <v>222810000</v>
      </c>
      <c r="E19" s="65" t="s">
        <v>420</v>
      </c>
      <c r="F19" s="76" t="s">
        <v>305</v>
      </c>
      <c r="G19" s="76" t="s">
        <v>306</v>
      </c>
      <c r="H19" s="299" t="s">
        <v>307</v>
      </c>
      <c r="I19" s="294">
        <v>-52000000</v>
      </c>
      <c r="J19" s="300"/>
      <c r="K19" s="58" t="s">
        <v>421</v>
      </c>
      <c r="L19" s="301">
        <v>4700</v>
      </c>
      <c r="M19" s="295">
        <v>1200</v>
      </c>
      <c r="N19" s="297"/>
      <c r="O19" s="295">
        <v>700</v>
      </c>
      <c r="P19" s="297"/>
      <c r="Q19" s="59"/>
      <c r="R19" s="73"/>
      <c r="U19" s="7"/>
      <c r="Y19" s="7"/>
      <c r="AC19" s="7"/>
      <c r="AG19" s="7"/>
      <c r="AK19" s="7"/>
      <c r="AO19" s="7"/>
      <c r="AS19" s="7"/>
      <c r="AW19" s="7"/>
      <c r="BA19" s="7"/>
      <c r="BE19" s="7"/>
      <c r="BI19" s="7"/>
      <c r="BM19" s="7"/>
      <c r="BQ19" s="7"/>
      <c r="BU19" s="7"/>
      <c r="BY19" s="7"/>
      <c r="CC19" s="7"/>
    </row>
    <row r="20" spans="1:81" ht="101.25" customHeight="1" x14ac:dyDescent="0.25">
      <c r="A20" s="56" t="s">
        <v>52</v>
      </c>
      <c r="B20" s="56" t="s">
        <v>53</v>
      </c>
      <c r="C20" s="56" t="s">
        <v>274</v>
      </c>
      <c r="D20" s="292">
        <v>222810000</v>
      </c>
      <c r="E20" s="65" t="s">
        <v>420</v>
      </c>
      <c r="F20" s="293" t="s">
        <v>318</v>
      </c>
      <c r="G20" s="76" t="s">
        <v>319</v>
      </c>
      <c r="H20" s="298" t="s">
        <v>320</v>
      </c>
      <c r="I20" s="294">
        <v>-100000000</v>
      </c>
      <c r="J20" s="65"/>
      <c r="K20" s="58" t="s">
        <v>421</v>
      </c>
      <c r="L20" s="301">
        <v>4700</v>
      </c>
      <c r="M20" s="297">
        <v>0</v>
      </c>
      <c r="N20" s="297"/>
      <c r="O20" s="297">
        <v>0</v>
      </c>
      <c r="P20" s="82"/>
      <c r="Q20" s="59" t="s">
        <v>423</v>
      </c>
      <c r="R20" s="73"/>
      <c r="U20" s="7"/>
      <c r="Y20" s="7"/>
      <c r="AC20" s="7"/>
      <c r="AG20" s="7"/>
      <c r="AK20" s="7"/>
      <c r="AO20" s="7"/>
      <c r="AS20" s="7"/>
      <c r="AW20" s="7"/>
      <c r="BA20" s="7"/>
      <c r="BE20" s="7"/>
      <c r="BI20" s="7"/>
      <c r="BM20" s="7"/>
      <c r="BQ20" s="7"/>
      <c r="BU20" s="7"/>
      <c r="BY20" s="7"/>
      <c r="CC20" s="7"/>
    </row>
    <row r="21" spans="1:81" ht="54" customHeight="1" x14ac:dyDescent="0.25">
      <c r="A21" s="56" t="s">
        <v>52</v>
      </c>
      <c r="B21" s="56" t="s">
        <v>53</v>
      </c>
      <c r="C21" s="56" t="s">
        <v>274</v>
      </c>
      <c r="D21" s="286">
        <v>222810000</v>
      </c>
      <c r="E21" s="59" t="s">
        <v>420</v>
      </c>
      <c r="F21" s="66" t="s">
        <v>323</v>
      </c>
      <c r="G21" s="56" t="s">
        <v>324</v>
      </c>
      <c r="H21" s="299" t="s">
        <v>325</v>
      </c>
      <c r="I21" s="67">
        <v>0</v>
      </c>
      <c r="J21" s="300"/>
      <c r="K21" s="300" t="s">
        <v>421</v>
      </c>
      <c r="L21" s="301">
        <v>4700</v>
      </c>
      <c r="M21" s="297">
        <v>75</v>
      </c>
      <c r="N21" s="82"/>
      <c r="O21" s="297">
        <v>75</v>
      </c>
      <c r="P21" s="82"/>
      <c r="Q21" s="59"/>
      <c r="R21" s="73"/>
      <c r="U21" s="7"/>
      <c r="Y21" s="7"/>
      <c r="AC21" s="7"/>
      <c r="AG21" s="7"/>
      <c r="AK21" s="7"/>
      <c r="AO21" s="7"/>
      <c r="AS21" s="7"/>
      <c r="AW21" s="7"/>
      <c r="BA21" s="7"/>
      <c r="BE21" s="7"/>
      <c r="BI21" s="7"/>
      <c r="BM21" s="7"/>
      <c r="BQ21" s="7"/>
      <c r="BU21" s="7"/>
      <c r="BY21" s="7"/>
      <c r="CC21" s="7"/>
    </row>
    <row r="22" spans="1:81" ht="75" customHeight="1" x14ac:dyDescent="0.25">
      <c r="A22" s="56" t="s">
        <v>52</v>
      </c>
      <c r="B22" s="56" t="s">
        <v>53</v>
      </c>
      <c r="C22" s="56" t="s">
        <v>274</v>
      </c>
      <c r="D22" s="286">
        <v>222810005</v>
      </c>
      <c r="E22" s="59" t="s">
        <v>420</v>
      </c>
      <c r="F22" s="66" t="s">
        <v>330</v>
      </c>
      <c r="G22" s="56" t="s">
        <v>331</v>
      </c>
      <c r="H22" s="299" t="s">
        <v>332</v>
      </c>
      <c r="I22" s="59">
        <v>0</v>
      </c>
      <c r="J22" s="59"/>
      <c r="K22" s="132" t="s">
        <v>421</v>
      </c>
      <c r="L22" s="301">
        <v>4700</v>
      </c>
      <c r="M22" s="297">
        <v>381</v>
      </c>
      <c r="N22" s="297"/>
      <c r="O22" s="297">
        <v>27</v>
      </c>
      <c r="P22" s="82"/>
      <c r="Q22" s="59" t="s">
        <v>424</v>
      </c>
      <c r="R22" s="73"/>
      <c r="U22" s="7"/>
      <c r="Y22" s="7"/>
      <c r="AC22" s="7"/>
      <c r="AG22" s="7"/>
      <c r="AK22" s="7"/>
      <c r="AO22" s="7"/>
      <c r="AS22" s="7"/>
      <c r="AW22" s="7"/>
      <c r="BA22" s="7"/>
      <c r="BE22" s="7"/>
      <c r="BI22" s="7"/>
      <c r="BM22" s="7"/>
      <c r="BQ22" s="7"/>
      <c r="BU22" s="7"/>
      <c r="BY22" s="7"/>
      <c r="CC22" s="7"/>
    </row>
    <row r="23" spans="1:81" ht="63" customHeight="1" x14ac:dyDescent="0.25">
      <c r="A23" s="56" t="s">
        <v>52</v>
      </c>
      <c r="B23" s="56" t="s">
        <v>53</v>
      </c>
      <c r="C23" s="56" t="s">
        <v>274</v>
      </c>
      <c r="D23" s="286">
        <v>222810005</v>
      </c>
      <c r="E23" s="59" t="s">
        <v>420</v>
      </c>
      <c r="F23" s="66" t="s">
        <v>336</v>
      </c>
      <c r="G23" s="56" t="s">
        <v>337</v>
      </c>
      <c r="H23" s="299" t="s">
        <v>338</v>
      </c>
      <c r="I23" s="59">
        <v>0</v>
      </c>
      <c r="J23" s="59"/>
      <c r="K23" s="59" t="s">
        <v>421</v>
      </c>
      <c r="L23" s="301">
        <v>4700</v>
      </c>
      <c r="M23" s="297">
        <v>350</v>
      </c>
      <c r="N23" s="297"/>
      <c r="O23" s="297">
        <v>0</v>
      </c>
      <c r="P23" s="82"/>
      <c r="Q23" s="59" t="s">
        <v>424</v>
      </c>
      <c r="R23" s="73"/>
      <c r="U23" s="7"/>
      <c r="Y23" s="7"/>
      <c r="AC23" s="7"/>
      <c r="AG23" s="7"/>
      <c r="AK23" s="7"/>
      <c r="AO23" s="7"/>
      <c r="AS23" s="7"/>
      <c r="AW23" s="7"/>
      <c r="BA23" s="7"/>
      <c r="BE23" s="7"/>
      <c r="BI23" s="7"/>
      <c r="BM23" s="7"/>
      <c r="BQ23" s="7"/>
      <c r="BU23" s="7"/>
      <c r="BY23" s="7"/>
      <c r="CC23" s="7"/>
    </row>
    <row r="24" spans="1:81" ht="88.5" customHeight="1" x14ac:dyDescent="0.25">
      <c r="A24" s="56" t="s">
        <v>87</v>
      </c>
      <c r="B24" s="56" t="s">
        <v>352</v>
      </c>
      <c r="C24" s="56" t="s">
        <v>353</v>
      </c>
      <c r="D24" s="286">
        <v>251310000</v>
      </c>
      <c r="E24" s="59" t="s">
        <v>425</v>
      </c>
      <c r="F24" s="66" t="s">
        <v>354</v>
      </c>
      <c r="G24" s="56" t="s">
        <v>355</v>
      </c>
      <c r="H24" s="298" t="s">
        <v>356</v>
      </c>
      <c r="I24" s="302">
        <v>250000000</v>
      </c>
      <c r="J24" s="59"/>
      <c r="K24" s="59" t="s">
        <v>426</v>
      </c>
      <c r="L24" s="83">
        <v>400</v>
      </c>
      <c r="M24" s="82">
        <v>400</v>
      </c>
      <c r="N24" s="82"/>
      <c r="O24" s="82">
        <v>0</v>
      </c>
      <c r="P24" s="82"/>
      <c r="Q24" s="65" t="s">
        <v>427</v>
      </c>
      <c r="R24" s="73"/>
      <c r="U24" s="7"/>
      <c r="Y24" s="7"/>
      <c r="AC24" s="7"/>
      <c r="AG24" s="7"/>
      <c r="AK24" s="7"/>
      <c r="AO24" s="7"/>
      <c r="AS24" s="7"/>
      <c r="AW24" s="7"/>
      <c r="BA24" s="7"/>
      <c r="BE24" s="7"/>
      <c r="BI24" s="7"/>
      <c r="BM24" s="7"/>
      <c r="BQ24" s="7"/>
      <c r="BU24" s="7"/>
      <c r="BY24" s="7"/>
      <c r="CC24" s="7"/>
    </row>
    <row r="25" spans="1:81" ht="62.25" customHeight="1" x14ac:dyDescent="0.25">
      <c r="A25" s="56" t="s">
        <v>87</v>
      </c>
      <c r="B25" s="56" t="s">
        <v>352</v>
      </c>
      <c r="C25" s="56" t="s">
        <v>353</v>
      </c>
      <c r="D25" s="286">
        <v>251320000</v>
      </c>
      <c r="E25" s="59" t="s">
        <v>428</v>
      </c>
      <c r="F25" s="66" t="s">
        <v>359</v>
      </c>
      <c r="G25" s="56" t="s">
        <v>360</v>
      </c>
      <c r="H25" s="298" t="s">
        <v>361</v>
      </c>
      <c r="I25" s="59">
        <v>0</v>
      </c>
      <c r="J25" s="59"/>
      <c r="K25" s="59" t="s">
        <v>429</v>
      </c>
      <c r="L25" s="83">
        <v>25</v>
      </c>
      <c r="M25" s="82">
        <v>25</v>
      </c>
      <c r="N25" s="82"/>
      <c r="O25" s="82">
        <v>12</v>
      </c>
      <c r="P25" s="82"/>
      <c r="Q25" s="59"/>
      <c r="R25" s="73"/>
      <c r="U25" s="7"/>
      <c r="Y25" s="7"/>
      <c r="AC25" s="7"/>
      <c r="AG25" s="7"/>
      <c r="AK25" s="7"/>
      <c r="AO25" s="7"/>
      <c r="AS25" s="7"/>
      <c r="AW25" s="7"/>
      <c r="BA25" s="7"/>
      <c r="BE25" s="7"/>
      <c r="BI25" s="7"/>
      <c r="BM25" s="7"/>
      <c r="BQ25" s="7"/>
      <c r="BU25" s="7"/>
      <c r="BY25" s="7"/>
      <c r="CC25" s="7"/>
    </row>
    <row r="26" spans="1:81" ht="63.75" customHeight="1" x14ac:dyDescent="0.25">
      <c r="A26" s="56" t="s">
        <v>87</v>
      </c>
      <c r="B26" s="56" t="s">
        <v>352</v>
      </c>
      <c r="C26" s="56" t="s">
        <v>353</v>
      </c>
      <c r="D26" s="286">
        <v>251330000</v>
      </c>
      <c r="E26" s="59" t="s">
        <v>430</v>
      </c>
      <c r="F26" s="66" t="s">
        <v>363</v>
      </c>
      <c r="G26" s="56" t="s">
        <v>364</v>
      </c>
      <c r="H26" s="298" t="s">
        <v>365</v>
      </c>
      <c r="I26" s="59">
        <v>0</v>
      </c>
      <c r="J26" s="59"/>
      <c r="K26" s="59" t="s">
        <v>431</v>
      </c>
      <c r="L26" s="83">
        <v>80</v>
      </c>
      <c r="M26" s="82">
        <v>80</v>
      </c>
      <c r="N26" s="82"/>
      <c r="O26" s="82">
        <v>0</v>
      </c>
      <c r="P26" s="82"/>
      <c r="Q26" s="65" t="s">
        <v>432</v>
      </c>
      <c r="R26" s="73"/>
      <c r="U26" s="7"/>
      <c r="Y26" s="7"/>
      <c r="AC26" s="7"/>
      <c r="AG26" s="7"/>
      <c r="AK26" s="7"/>
      <c r="AO26" s="7"/>
      <c r="AS26" s="7"/>
      <c r="AW26" s="7"/>
      <c r="BA26" s="7"/>
      <c r="BE26" s="7"/>
      <c r="BI26" s="7"/>
      <c r="BM26" s="7"/>
      <c r="BQ26" s="7"/>
      <c r="BU26" s="7"/>
      <c r="BY26" s="7"/>
      <c r="CC26" s="7"/>
    </row>
    <row r="27" spans="1:81" ht="60.75" customHeight="1" x14ac:dyDescent="0.25">
      <c r="A27" s="56" t="s">
        <v>87</v>
      </c>
      <c r="B27" s="56" t="s">
        <v>352</v>
      </c>
      <c r="C27" s="56" t="s">
        <v>353</v>
      </c>
      <c r="D27" s="286">
        <v>251340000</v>
      </c>
      <c r="E27" s="59" t="s">
        <v>433</v>
      </c>
      <c r="F27" s="66" t="s">
        <v>367</v>
      </c>
      <c r="G27" s="56" t="s">
        <v>368</v>
      </c>
      <c r="H27" s="298" t="s">
        <v>369</v>
      </c>
      <c r="I27" s="59">
        <v>0</v>
      </c>
      <c r="J27" s="59"/>
      <c r="K27" s="59" t="s">
        <v>434</v>
      </c>
      <c r="L27" s="83">
        <v>2</v>
      </c>
      <c r="M27" s="82">
        <v>2</v>
      </c>
      <c r="N27" s="82"/>
      <c r="O27" s="82">
        <v>1</v>
      </c>
      <c r="P27" s="82"/>
      <c r="Q27" s="59"/>
      <c r="R27" s="73"/>
      <c r="U27" s="7"/>
      <c r="Y27" s="7"/>
      <c r="AC27" s="7"/>
      <c r="AG27" s="7"/>
      <c r="AK27" s="7"/>
      <c r="AO27" s="7"/>
      <c r="AS27" s="7"/>
      <c r="AW27" s="7"/>
      <c r="BA27" s="7"/>
      <c r="BE27" s="7"/>
      <c r="BI27" s="7"/>
      <c r="BM27" s="7"/>
      <c r="BQ27" s="7"/>
      <c r="BU27" s="7"/>
      <c r="BY27" s="7"/>
      <c r="CC27" s="7"/>
    </row>
    <row r="28" spans="1:81" ht="103.5" customHeight="1" x14ac:dyDescent="0.25">
      <c r="A28" s="56" t="s">
        <v>87</v>
      </c>
      <c r="B28" s="56" t="s">
        <v>352</v>
      </c>
      <c r="C28" s="56" t="s">
        <v>353</v>
      </c>
      <c r="D28" s="286">
        <v>251350000</v>
      </c>
      <c r="E28" s="59" t="s">
        <v>435</v>
      </c>
      <c r="F28" s="66" t="s">
        <v>371</v>
      </c>
      <c r="G28" s="56" t="s">
        <v>372</v>
      </c>
      <c r="H28" s="298" t="s">
        <v>436</v>
      </c>
      <c r="I28" s="303">
        <v>250000000</v>
      </c>
      <c r="J28" s="59"/>
      <c r="K28" s="59" t="s">
        <v>437</v>
      </c>
      <c r="L28" s="83">
        <v>2</v>
      </c>
      <c r="M28" s="82">
        <v>2</v>
      </c>
      <c r="N28" s="82"/>
      <c r="O28" s="82">
        <v>0</v>
      </c>
      <c r="P28" s="82"/>
      <c r="Q28" s="304" t="s">
        <v>376</v>
      </c>
      <c r="R28" s="73"/>
      <c r="U28" s="7"/>
      <c r="Y28" s="7"/>
      <c r="AC28" s="7"/>
      <c r="AG28" s="7"/>
      <c r="AK28" s="7"/>
      <c r="AO28" s="7"/>
      <c r="AS28" s="7"/>
      <c r="AW28" s="7"/>
      <c r="BA28" s="7"/>
      <c r="BE28" s="7"/>
      <c r="BI28" s="7"/>
      <c r="BM28" s="7"/>
      <c r="BQ28" s="7"/>
      <c r="BU28" s="7"/>
      <c r="BY28" s="7"/>
      <c r="CC28" s="7"/>
    </row>
    <row r="29" spans="1:81" ht="120" x14ac:dyDescent="0.25">
      <c r="A29" s="56" t="s">
        <v>87</v>
      </c>
      <c r="B29" s="56" t="s">
        <v>88</v>
      </c>
      <c r="C29" s="56" t="s">
        <v>377</v>
      </c>
      <c r="D29" s="286">
        <v>252310000</v>
      </c>
      <c r="E29" s="59" t="s">
        <v>438</v>
      </c>
      <c r="F29" s="66" t="s">
        <v>378</v>
      </c>
      <c r="G29" s="56" t="s">
        <v>379</v>
      </c>
      <c r="H29" s="299" t="s">
        <v>380</v>
      </c>
      <c r="I29" s="303">
        <v>1072475051</v>
      </c>
      <c r="J29" s="300"/>
      <c r="K29" s="300" t="s">
        <v>439</v>
      </c>
      <c r="L29" s="301">
        <v>1330</v>
      </c>
      <c r="M29" s="301">
        <v>1320</v>
      </c>
      <c r="N29" s="297"/>
      <c r="O29" s="297">
        <v>723</v>
      </c>
      <c r="P29" s="297"/>
      <c r="Q29" s="305"/>
      <c r="R29" s="73"/>
      <c r="U29" s="7"/>
      <c r="Y29" s="7"/>
      <c r="AC29" s="7"/>
      <c r="AG29" s="7"/>
      <c r="AK29" s="7"/>
      <c r="AO29" s="7"/>
      <c r="AS29" s="7"/>
      <c r="AW29" s="7"/>
      <c r="BA29" s="7"/>
      <c r="BE29" s="7"/>
      <c r="BI29" s="7"/>
      <c r="BM29" s="7"/>
      <c r="BQ29" s="7"/>
      <c r="BU29" s="7"/>
      <c r="BY29" s="7"/>
      <c r="CC29" s="7"/>
    </row>
    <row r="30" spans="1:81" ht="63" customHeight="1" x14ac:dyDescent="0.25">
      <c r="A30" s="56" t="s">
        <v>87</v>
      </c>
      <c r="B30" s="56" t="s">
        <v>88</v>
      </c>
      <c r="C30" s="56" t="s">
        <v>377</v>
      </c>
      <c r="D30" s="286">
        <v>252310000</v>
      </c>
      <c r="E30" s="59" t="s">
        <v>438</v>
      </c>
      <c r="F30" s="66" t="s">
        <v>386</v>
      </c>
      <c r="G30" s="56" t="s">
        <v>387</v>
      </c>
      <c r="H30" s="299" t="s">
        <v>388</v>
      </c>
      <c r="I30" s="303">
        <v>-100000000</v>
      </c>
      <c r="J30" s="300"/>
      <c r="K30" s="300" t="s">
        <v>439</v>
      </c>
      <c r="L30" s="301">
        <v>1330</v>
      </c>
      <c r="M30" s="297">
        <v>10</v>
      </c>
      <c r="N30" s="297"/>
      <c r="O30" s="297">
        <v>7</v>
      </c>
      <c r="P30" s="297"/>
      <c r="Q30" s="65"/>
      <c r="R30" s="73"/>
      <c r="U30" s="7"/>
      <c r="Y30" s="7"/>
      <c r="AC30" s="7"/>
      <c r="AG30" s="7"/>
      <c r="AK30" s="7"/>
      <c r="AO30" s="7"/>
      <c r="AS30" s="7"/>
      <c r="AW30" s="7"/>
      <c r="BA30" s="7"/>
      <c r="BE30" s="7"/>
      <c r="BI30" s="7"/>
      <c r="BM30" s="7"/>
      <c r="BQ30" s="7"/>
      <c r="BU30" s="7"/>
      <c r="BY30" s="7"/>
      <c r="CC30" s="7"/>
    </row>
    <row r="31" spans="1:81" ht="126" customHeight="1" x14ac:dyDescent="0.25">
      <c r="A31" s="56" t="s">
        <v>87</v>
      </c>
      <c r="B31" s="56" t="s">
        <v>88</v>
      </c>
      <c r="C31" s="56" t="s">
        <v>377</v>
      </c>
      <c r="D31" s="286">
        <v>252320000</v>
      </c>
      <c r="E31" s="59" t="s">
        <v>440</v>
      </c>
      <c r="F31" s="66" t="s">
        <v>393</v>
      </c>
      <c r="G31" s="56" t="s">
        <v>394</v>
      </c>
      <c r="H31" s="298" t="s">
        <v>395</v>
      </c>
      <c r="I31" s="303">
        <v>-1047000000</v>
      </c>
      <c r="J31" s="59"/>
      <c r="K31" s="59" t="s">
        <v>441</v>
      </c>
      <c r="L31" s="83">
        <v>26</v>
      </c>
      <c r="M31" s="82">
        <v>0</v>
      </c>
      <c r="N31" s="82"/>
      <c r="O31" s="82">
        <v>0</v>
      </c>
      <c r="P31" s="82"/>
      <c r="Q31" s="59" t="s">
        <v>442</v>
      </c>
      <c r="R31" s="73"/>
      <c r="U31" s="7"/>
      <c r="Y31" s="7"/>
      <c r="AC31" s="7"/>
      <c r="AG31" s="7"/>
      <c r="AK31" s="7"/>
      <c r="AO31" s="7"/>
      <c r="AS31" s="7"/>
      <c r="AW31" s="7"/>
      <c r="BA31" s="7"/>
      <c r="BE31" s="7"/>
      <c r="BI31" s="7"/>
      <c r="BM31" s="7"/>
      <c r="BQ31" s="7"/>
      <c r="BU31" s="7"/>
      <c r="BY31" s="7"/>
      <c r="CC31" s="7"/>
    </row>
    <row r="32" spans="1:81" ht="160.5" customHeight="1" x14ac:dyDescent="0.25">
      <c r="A32" s="56" t="s">
        <v>87</v>
      </c>
      <c r="B32" s="56" t="s">
        <v>88</v>
      </c>
      <c r="C32" s="56" t="s">
        <v>398</v>
      </c>
      <c r="D32" s="286">
        <v>252410000</v>
      </c>
      <c r="E32" s="59" t="s">
        <v>443</v>
      </c>
      <c r="F32" s="66" t="s">
        <v>399</v>
      </c>
      <c r="G32" s="56" t="s">
        <v>400</v>
      </c>
      <c r="H32" s="76" t="s">
        <v>401</v>
      </c>
      <c r="I32" s="303">
        <v>465073000</v>
      </c>
      <c r="J32" s="65"/>
      <c r="K32" s="65" t="s">
        <v>444</v>
      </c>
      <c r="L32" s="295">
        <v>6</v>
      </c>
      <c r="M32" s="297">
        <v>9</v>
      </c>
      <c r="N32" s="297"/>
      <c r="O32" s="297">
        <v>0</v>
      </c>
      <c r="P32" s="297"/>
      <c r="Q32" s="65" t="s">
        <v>445</v>
      </c>
      <c r="R32" s="73"/>
      <c r="U32" s="7"/>
      <c r="Y32" s="7"/>
      <c r="AC32" s="7"/>
      <c r="AG32" s="7"/>
      <c r="AK32" s="7"/>
      <c r="AO32" s="7"/>
      <c r="AS32" s="7"/>
      <c r="AW32" s="7"/>
      <c r="BA32" s="7"/>
      <c r="BE32" s="7"/>
      <c r="BI32" s="7"/>
      <c r="BM32" s="7"/>
      <c r="BQ32" s="7"/>
      <c r="BU32" s="7"/>
      <c r="BY32" s="7"/>
      <c r="CC32" s="7"/>
    </row>
    <row r="33" spans="1:17" x14ac:dyDescent="0.25">
      <c r="A33" s="168"/>
      <c r="B33" s="168"/>
      <c r="C33" s="168"/>
      <c r="D33" s="168"/>
      <c r="E33" s="306"/>
      <c r="F33" s="168"/>
      <c r="G33" s="168"/>
      <c r="H33" s="168"/>
      <c r="I33" s="168"/>
      <c r="J33" s="168"/>
      <c r="K33" s="168"/>
      <c r="L33" s="168"/>
      <c r="M33" s="168"/>
      <c r="N33" s="168"/>
      <c r="O33" s="168"/>
      <c r="P33" s="168"/>
      <c r="Q33" s="168"/>
    </row>
  </sheetData>
  <sheetProtection algorithmName="SHA-512" hashValue="Y1ncE0/VVAXLrzVK2KYrm+QVq9mYmZSWiLmUufmBXl+46zH1sTrOrxGEVOWBxE5Id2Cpb8wortFVi51lBvST0w==" saltValue="E0sEGXMYFc+JXD9R5t9Rrw==" spinCount="100000" sheet="1" objects="1" scenarios="1" insertRows="0"/>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0866141732283472" right="0.70866141732283472" top="0.74803149606299213" bottom="0.74803149606299213" header="0.31496062992125984" footer="0.31496062992125984"/>
  <pageSetup paperSize="14" pageOrder="overThenDown" orientation="landscape"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54"/>
  <sheetViews>
    <sheetView topLeftCell="K7" zoomScale="80" zoomScaleNormal="80" workbookViewId="0">
      <pane ySplit="2" topLeftCell="A105" activePane="bottomLeft" state="frozen"/>
      <selection activeCell="A7" sqref="A7"/>
      <selection pane="bottomLeft" activeCell="T108" sqref="T108"/>
    </sheetView>
  </sheetViews>
  <sheetFormatPr baseColWidth="10" defaultRowHeight="15" x14ac:dyDescent="0.25"/>
  <cols>
    <col min="1" max="1" width="9.85546875" style="1" customWidth="1"/>
    <col min="2" max="2" width="14.140625" style="1" customWidth="1"/>
    <col min="3" max="3" width="19" style="1" customWidth="1"/>
    <col min="4" max="4" width="13" style="1" customWidth="1"/>
    <col min="5" max="5" width="18.5703125" style="1" customWidth="1"/>
    <col min="6" max="6" width="12.85546875" style="1" customWidth="1"/>
    <col min="7" max="7" width="23.7109375" style="1" customWidth="1"/>
    <col min="8" max="8" width="14.140625" style="1" customWidth="1"/>
    <col min="9" max="9" width="16.140625" style="1" customWidth="1"/>
    <col min="10" max="10" width="14.7109375" style="1" customWidth="1"/>
    <col min="11" max="12" width="14.42578125" style="1" customWidth="1"/>
    <col min="13" max="13" width="12.140625" style="1" customWidth="1"/>
    <col min="14" max="14" width="15.5703125" style="1" customWidth="1"/>
    <col min="15" max="15" width="16.42578125" style="1" customWidth="1"/>
    <col min="16" max="16" width="14.140625" style="1" customWidth="1"/>
    <col min="17" max="17" width="16.28515625" style="1" customWidth="1"/>
    <col min="18" max="18" width="13.140625" style="1" customWidth="1"/>
    <col min="19" max="19" width="17.42578125" style="1" customWidth="1"/>
    <col min="20" max="20" width="29.85546875" style="1" customWidth="1"/>
    <col min="21" max="21" width="15.85546875" style="1" customWidth="1"/>
    <col min="22" max="22" width="17.42578125" style="1" customWidth="1"/>
    <col min="23" max="23" width="15.28515625" style="1" customWidth="1"/>
    <col min="24" max="24" width="16.28515625" style="1" customWidth="1"/>
    <col min="25" max="25" width="16.85546875" style="1" customWidth="1"/>
    <col min="26" max="26" width="13.42578125" style="1" customWidth="1"/>
    <col min="27" max="27" width="15.42578125" style="1" customWidth="1"/>
    <col min="28" max="28" width="13.5703125" style="1" customWidth="1"/>
    <col min="29" max="29" width="15.28515625" style="1" customWidth="1"/>
    <col min="30" max="30" width="28.14062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717" t="s">
        <v>111</v>
      </c>
      <c r="B3" s="717"/>
      <c r="C3" s="717"/>
      <c r="D3" s="717"/>
      <c r="E3" s="717"/>
      <c r="F3" s="717"/>
      <c r="G3" s="717"/>
      <c r="H3" s="717"/>
      <c r="I3" s="717"/>
      <c r="J3" s="717"/>
      <c r="K3" s="717"/>
      <c r="L3" s="717"/>
      <c r="M3" s="717"/>
      <c r="N3" s="717"/>
      <c r="O3" s="717"/>
      <c r="P3" s="717"/>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row>
    <row r="4" spans="1:42" x14ac:dyDescent="0.25">
      <c r="A4" s="717">
        <v>2013</v>
      </c>
      <c r="B4" s="717"/>
      <c r="C4" s="717"/>
      <c r="D4" s="717"/>
      <c r="E4" s="717"/>
      <c r="F4" s="717"/>
      <c r="G4" s="717"/>
      <c r="H4" s="717"/>
      <c r="I4" s="717"/>
      <c r="J4" s="717"/>
      <c r="K4" s="717"/>
      <c r="L4" s="717"/>
      <c r="M4" s="717"/>
      <c r="N4" s="717"/>
      <c r="O4" s="717"/>
      <c r="P4" s="717"/>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row>
    <row r="5" spans="1:42" x14ac:dyDescent="0.25">
      <c r="A5" s="712" t="s">
        <v>4</v>
      </c>
      <c r="B5" s="712"/>
      <c r="C5" s="175"/>
      <c r="D5" s="175"/>
      <c r="E5" s="175"/>
      <c r="F5" s="175"/>
      <c r="G5" s="175"/>
      <c r="H5" s="175"/>
      <c r="I5" s="307"/>
      <c r="J5" s="307"/>
      <c r="K5" s="175"/>
      <c r="L5" s="307"/>
      <c r="M5" s="307"/>
      <c r="N5" s="307"/>
      <c r="O5" s="307"/>
      <c r="P5" s="307"/>
      <c r="Q5" s="308"/>
      <c r="R5" s="308"/>
      <c r="S5" s="308"/>
      <c r="T5" s="168"/>
      <c r="U5" s="168"/>
      <c r="V5" s="168"/>
      <c r="W5" s="308"/>
      <c r="X5" s="308"/>
      <c r="Y5" s="308"/>
      <c r="Z5" s="308"/>
      <c r="AA5" s="168"/>
      <c r="AB5" s="308"/>
      <c r="AC5" s="308"/>
      <c r="AD5" s="308"/>
      <c r="AE5" s="168"/>
      <c r="AF5" s="168"/>
      <c r="AG5" s="168"/>
      <c r="AH5" s="168"/>
      <c r="AI5" s="168"/>
      <c r="AJ5" s="168"/>
      <c r="AK5" s="168"/>
      <c r="AL5" s="168"/>
      <c r="AM5" s="168"/>
      <c r="AN5" s="168"/>
      <c r="AO5" s="168"/>
      <c r="AP5" s="168"/>
    </row>
    <row r="6" spans="1:42" x14ac:dyDescent="0.25">
      <c r="A6" s="168"/>
      <c r="B6" s="168"/>
      <c r="C6" s="168"/>
      <c r="D6" s="168"/>
      <c r="E6" s="168"/>
      <c r="F6" s="168"/>
      <c r="G6" s="168"/>
      <c r="H6" s="168"/>
      <c r="I6" s="168"/>
      <c r="J6" s="168"/>
      <c r="K6" s="168"/>
      <c r="L6" s="168"/>
      <c r="M6" s="168"/>
      <c r="N6" s="168" t="s">
        <v>171</v>
      </c>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row>
    <row r="7" spans="1:42" s="23" customFormat="1" ht="14.25"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48"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178" t="s">
        <v>129</v>
      </c>
      <c r="X8" s="178" t="s">
        <v>130</v>
      </c>
      <c r="Y8" s="178" t="s">
        <v>131</v>
      </c>
      <c r="Z8" s="178" t="s">
        <v>132</v>
      </c>
      <c r="AA8" s="26" t="s">
        <v>133</v>
      </c>
      <c r="AB8" s="178" t="s">
        <v>134</v>
      </c>
      <c r="AC8" s="1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81" customHeight="1" x14ac:dyDescent="0.25">
      <c r="A9" s="56" t="s">
        <v>23</v>
      </c>
      <c r="B9" s="56" t="s">
        <v>24</v>
      </c>
      <c r="C9" s="56" t="s">
        <v>25</v>
      </c>
      <c r="D9" s="56">
        <v>211180000</v>
      </c>
      <c r="E9" s="56" t="s">
        <v>172</v>
      </c>
      <c r="F9" s="56" t="s">
        <v>173</v>
      </c>
      <c r="G9" s="76" t="s">
        <v>174</v>
      </c>
      <c r="H9" s="77">
        <v>79000000</v>
      </c>
      <c r="I9" s="77">
        <v>59000000</v>
      </c>
      <c r="J9" s="78"/>
      <c r="K9" s="77">
        <v>0</v>
      </c>
      <c r="L9" s="78"/>
      <c r="M9" s="78"/>
      <c r="N9" s="77">
        <f>H9+K9</f>
        <v>79000000</v>
      </c>
      <c r="O9" s="77">
        <f>I9+L9</f>
        <v>59000000</v>
      </c>
      <c r="P9" s="77">
        <f>J9+M9</f>
        <v>0</v>
      </c>
      <c r="Q9" s="77">
        <v>6487324</v>
      </c>
      <c r="R9" s="77">
        <v>0</v>
      </c>
      <c r="S9" s="78">
        <f>Q9+R9</f>
        <v>6487324</v>
      </c>
      <c r="T9" s="58" t="s">
        <v>175</v>
      </c>
      <c r="U9" s="59" t="s">
        <v>152</v>
      </c>
      <c r="V9" s="81">
        <v>1</v>
      </c>
      <c r="W9" s="81"/>
      <c r="X9" s="309"/>
      <c r="Y9" s="81"/>
      <c r="Z9" s="81"/>
      <c r="AA9" s="81">
        <v>180</v>
      </c>
      <c r="AB9" s="81">
        <v>0</v>
      </c>
      <c r="AC9" s="81"/>
      <c r="AD9" s="259" t="s">
        <v>176</v>
      </c>
      <c r="AE9" s="61"/>
      <c r="AF9" s="61"/>
      <c r="AG9" s="61"/>
      <c r="AH9" s="61"/>
      <c r="AI9" s="61"/>
      <c r="AJ9" s="61"/>
      <c r="AK9" s="61"/>
      <c r="AL9" s="61"/>
      <c r="AM9" s="61"/>
      <c r="AN9" s="61"/>
      <c r="AO9" s="61"/>
      <c r="AP9" s="61"/>
    </row>
    <row r="10" spans="1:42" ht="45" x14ac:dyDescent="0.25">
      <c r="A10" s="56"/>
      <c r="B10" s="56"/>
      <c r="C10" s="56"/>
      <c r="D10" s="60"/>
      <c r="E10" s="62"/>
      <c r="F10" s="60"/>
      <c r="G10" s="76"/>
      <c r="H10" s="77"/>
      <c r="I10" s="83"/>
      <c r="J10" s="83"/>
      <c r="K10" s="77"/>
      <c r="L10" s="83"/>
      <c r="M10" s="78"/>
      <c r="N10" s="77"/>
      <c r="O10" s="77"/>
      <c r="P10" s="77"/>
      <c r="Q10" s="83"/>
      <c r="R10" s="83"/>
      <c r="S10" s="78"/>
      <c r="T10" s="65" t="s">
        <v>177</v>
      </c>
      <c r="U10" s="59" t="s">
        <v>152</v>
      </c>
      <c r="V10" s="82">
        <v>1</v>
      </c>
      <c r="W10" s="297"/>
      <c r="X10" s="297"/>
      <c r="Y10" s="297">
        <v>0</v>
      </c>
      <c r="Z10" s="297"/>
      <c r="AA10" s="82">
        <v>90</v>
      </c>
      <c r="AB10" s="297">
        <v>0</v>
      </c>
      <c r="AC10" s="297"/>
      <c r="AD10" s="259" t="s">
        <v>178</v>
      </c>
      <c r="AE10" s="63"/>
      <c r="AF10" s="63"/>
      <c r="AG10" s="63"/>
      <c r="AH10" s="63"/>
      <c r="AI10" s="63"/>
      <c r="AJ10" s="63"/>
      <c r="AK10" s="63"/>
      <c r="AL10" s="63"/>
      <c r="AM10" s="63"/>
      <c r="AN10" s="63" t="s">
        <v>179</v>
      </c>
      <c r="AO10" s="63" t="s">
        <v>179</v>
      </c>
      <c r="AP10" s="63" t="s">
        <v>179</v>
      </c>
    </row>
    <row r="11" spans="1:42" ht="60" x14ac:dyDescent="0.25">
      <c r="A11" s="56"/>
      <c r="B11" s="56"/>
      <c r="C11" s="56"/>
      <c r="D11" s="60"/>
      <c r="E11" s="62"/>
      <c r="F11" s="60"/>
      <c r="G11" s="76"/>
      <c r="H11" s="77"/>
      <c r="I11" s="83"/>
      <c r="J11" s="83"/>
      <c r="K11" s="77"/>
      <c r="L11" s="83"/>
      <c r="M11" s="78"/>
      <c r="N11" s="77"/>
      <c r="O11" s="77"/>
      <c r="P11" s="77"/>
      <c r="Q11" s="83"/>
      <c r="R11" s="83"/>
      <c r="S11" s="78"/>
      <c r="T11" s="65" t="s">
        <v>180</v>
      </c>
      <c r="U11" s="59" t="s">
        <v>152</v>
      </c>
      <c r="V11" s="82">
        <v>1</v>
      </c>
      <c r="W11" s="297"/>
      <c r="X11" s="297"/>
      <c r="Y11" s="297">
        <v>0</v>
      </c>
      <c r="Z11" s="297"/>
      <c r="AA11" s="82">
        <v>90</v>
      </c>
      <c r="AB11" s="297">
        <v>0</v>
      </c>
      <c r="AC11" s="297"/>
      <c r="AD11" s="310" t="s">
        <v>181</v>
      </c>
      <c r="AE11" s="63"/>
      <c r="AF11" s="63"/>
      <c r="AG11" s="63"/>
      <c r="AH11" s="63"/>
      <c r="AI11" s="63"/>
      <c r="AJ11" s="63"/>
      <c r="AK11" s="63"/>
      <c r="AL11" s="63"/>
      <c r="AM11" s="63"/>
      <c r="AN11" s="63" t="s">
        <v>179</v>
      </c>
      <c r="AO11" s="63" t="s">
        <v>179</v>
      </c>
      <c r="AP11" s="63" t="s">
        <v>179</v>
      </c>
    </row>
    <row r="12" spans="1:42" ht="112.5" customHeight="1" x14ac:dyDescent="0.25">
      <c r="A12" s="56" t="s">
        <v>52</v>
      </c>
      <c r="B12" s="56" t="s">
        <v>53</v>
      </c>
      <c r="C12" s="56" t="s">
        <v>54</v>
      </c>
      <c r="D12" s="56">
        <v>222310000</v>
      </c>
      <c r="E12" s="64">
        <v>2012050000047</v>
      </c>
      <c r="F12" s="56" t="s">
        <v>182</v>
      </c>
      <c r="G12" s="76" t="s">
        <v>183</v>
      </c>
      <c r="H12" s="77">
        <v>5162511608</v>
      </c>
      <c r="I12" s="77">
        <v>9960978745</v>
      </c>
      <c r="J12" s="83"/>
      <c r="K12" s="77">
        <v>0</v>
      </c>
      <c r="L12" s="83"/>
      <c r="M12" s="78"/>
      <c r="N12" s="77">
        <f t="shared" ref="N12:P68" si="0">H12+K12</f>
        <v>5162511608</v>
      </c>
      <c r="O12" s="77">
        <f t="shared" si="0"/>
        <v>9960978745</v>
      </c>
      <c r="P12" s="77">
        <f t="shared" si="0"/>
        <v>0</v>
      </c>
      <c r="Q12" s="77">
        <v>8723915232</v>
      </c>
      <c r="R12" s="83"/>
      <c r="S12" s="77">
        <f t="shared" ref="S12:S68" si="1">Q12+R12</f>
        <v>8723915232</v>
      </c>
      <c r="T12" s="65" t="s">
        <v>184</v>
      </c>
      <c r="U12" s="59" t="s">
        <v>152</v>
      </c>
      <c r="V12" s="82">
        <v>2</v>
      </c>
      <c r="W12" s="297">
        <v>2</v>
      </c>
      <c r="X12" s="297"/>
      <c r="Y12" s="297">
        <v>0</v>
      </c>
      <c r="Z12" s="297"/>
      <c r="AA12" s="82">
        <v>270</v>
      </c>
      <c r="AB12" s="297">
        <v>110</v>
      </c>
      <c r="AC12" s="297"/>
      <c r="AD12" s="310" t="s">
        <v>185</v>
      </c>
      <c r="AE12" s="63"/>
      <c r="AF12" s="63"/>
      <c r="AG12" s="63" t="s">
        <v>179</v>
      </c>
      <c r="AH12" s="63" t="s">
        <v>179</v>
      </c>
      <c r="AI12" s="63" t="s">
        <v>179</v>
      </c>
      <c r="AJ12" s="63" t="s">
        <v>179</v>
      </c>
      <c r="AK12" s="63" t="s">
        <v>179</v>
      </c>
      <c r="AL12" s="63" t="s">
        <v>179</v>
      </c>
      <c r="AM12" s="63" t="s">
        <v>179</v>
      </c>
      <c r="AN12" s="63" t="s">
        <v>179</v>
      </c>
      <c r="AO12" s="63" t="s">
        <v>179</v>
      </c>
      <c r="AP12" s="63"/>
    </row>
    <row r="13" spans="1:42" ht="66.75" customHeight="1" x14ac:dyDescent="0.25">
      <c r="A13" s="56"/>
      <c r="B13" s="56"/>
      <c r="C13" s="56"/>
      <c r="D13" s="60"/>
      <c r="E13" s="62"/>
      <c r="F13" s="60"/>
      <c r="G13" s="76"/>
      <c r="H13" s="77"/>
      <c r="I13" s="83"/>
      <c r="J13" s="83"/>
      <c r="K13" s="77"/>
      <c r="L13" s="83"/>
      <c r="M13" s="83"/>
      <c r="N13" s="77"/>
      <c r="O13" s="77"/>
      <c r="P13" s="77"/>
      <c r="Q13" s="83"/>
      <c r="R13" s="83"/>
      <c r="S13" s="78"/>
      <c r="T13" s="65"/>
      <c r="U13" s="59" t="s">
        <v>186</v>
      </c>
      <c r="V13" s="82">
        <v>0</v>
      </c>
      <c r="W13" s="297"/>
      <c r="X13" s="297"/>
      <c r="Y13" s="297"/>
      <c r="Z13" s="297"/>
      <c r="AA13" s="82">
        <v>60</v>
      </c>
      <c r="AB13" s="297"/>
      <c r="AC13" s="297"/>
      <c r="AD13" s="310" t="s">
        <v>187</v>
      </c>
      <c r="AE13" s="63" t="s">
        <v>179</v>
      </c>
      <c r="AF13" s="63"/>
      <c r="AG13" s="63"/>
      <c r="AH13" s="63"/>
      <c r="AI13" s="63"/>
      <c r="AJ13" s="63"/>
      <c r="AK13" s="63"/>
      <c r="AL13" s="63"/>
      <c r="AM13" s="63"/>
      <c r="AN13" s="63"/>
      <c r="AO13" s="63"/>
      <c r="AP13" s="63"/>
    </row>
    <row r="14" spans="1:42" ht="30" x14ac:dyDescent="0.25">
      <c r="A14" s="56"/>
      <c r="B14" s="56"/>
      <c r="C14" s="56"/>
      <c r="D14" s="60"/>
      <c r="E14" s="62"/>
      <c r="F14" s="60"/>
      <c r="G14" s="76"/>
      <c r="H14" s="77"/>
      <c r="I14" s="83"/>
      <c r="J14" s="83"/>
      <c r="K14" s="77"/>
      <c r="L14" s="83"/>
      <c r="M14" s="83"/>
      <c r="N14" s="77"/>
      <c r="O14" s="77"/>
      <c r="P14" s="77"/>
      <c r="Q14" s="83"/>
      <c r="R14" s="83"/>
      <c r="S14" s="78"/>
      <c r="T14" s="65"/>
      <c r="U14" s="59" t="s">
        <v>188</v>
      </c>
      <c r="V14" s="82">
        <v>0</v>
      </c>
      <c r="W14" s="297">
        <v>2</v>
      </c>
      <c r="X14" s="297"/>
      <c r="Y14" s="297">
        <v>2</v>
      </c>
      <c r="Z14" s="297"/>
      <c r="AA14" s="82">
        <v>10</v>
      </c>
      <c r="AB14" s="297">
        <v>10</v>
      </c>
      <c r="AC14" s="297"/>
      <c r="AD14" s="63"/>
      <c r="AE14" s="63"/>
      <c r="AF14" s="63" t="s">
        <v>179</v>
      </c>
      <c r="AG14" s="63"/>
      <c r="AH14" s="63"/>
      <c r="AI14" s="63"/>
      <c r="AJ14" s="63"/>
      <c r="AK14" s="63"/>
      <c r="AL14" s="63"/>
      <c r="AM14" s="63"/>
      <c r="AN14" s="63"/>
      <c r="AO14" s="63"/>
      <c r="AP14" s="63"/>
    </row>
    <row r="15" spans="1:42" ht="30" x14ac:dyDescent="0.25">
      <c r="A15" s="56"/>
      <c r="B15" s="56"/>
      <c r="C15" s="56"/>
      <c r="D15" s="60"/>
      <c r="E15" s="62"/>
      <c r="F15" s="60"/>
      <c r="G15" s="76"/>
      <c r="H15" s="77"/>
      <c r="I15" s="83"/>
      <c r="J15" s="83"/>
      <c r="K15" s="77"/>
      <c r="L15" s="83"/>
      <c r="M15" s="83"/>
      <c r="N15" s="77"/>
      <c r="O15" s="77"/>
      <c r="P15" s="77"/>
      <c r="Q15" s="83"/>
      <c r="R15" s="83"/>
      <c r="S15" s="78"/>
      <c r="T15" s="65"/>
      <c r="U15" s="59" t="s">
        <v>189</v>
      </c>
      <c r="V15" s="82"/>
      <c r="W15" s="297">
        <v>9</v>
      </c>
      <c r="X15" s="297"/>
      <c r="Y15" s="297"/>
      <c r="Z15" s="297"/>
      <c r="AA15" s="82">
        <v>270</v>
      </c>
      <c r="AB15" s="297">
        <v>120</v>
      </c>
      <c r="AC15" s="297"/>
      <c r="AD15" s="63"/>
      <c r="AE15" s="63"/>
      <c r="AF15" s="63"/>
      <c r="AG15" s="63" t="s">
        <v>179</v>
      </c>
      <c r="AH15" s="63" t="s">
        <v>179</v>
      </c>
      <c r="AI15" s="63" t="s">
        <v>179</v>
      </c>
      <c r="AJ15" s="63" t="s">
        <v>179</v>
      </c>
      <c r="AK15" s="63" t="s">
        <v>179</v>
      </c>
      <c r="AL15" s="63" t="s">
        <v>179</v>
      </c>
      <c r="AM15" s="63" t="s">
        <v>179</v>
      </c>
      <c r="AN15" s="63" t="s">
        <v>179</v>
      </c>
      <c r="AO15" s="63" t="s">
        <v>179</v>
      </c>
      <c r="AP15" s="63"/>
    </row>
    <row r="16" spans="1:42" ht="105" x14ac:dyDescent="0.25">
      <c r="A16" s="56"/>
      <c r="B16" s="56"/>
      <c r="C16" s="56"/>
      <c r="D16" s="60"/>
      <c r="E16" s="62"/>
      <c r="F16" s="60"/>
      <c r="G16" s="76"/>
      <c r="H16" s="77"/>
      <c r="I16" s="83"/>
      <c r="J16" s="83"/>
      <c r="K16" s="77"/>
      <c r="L16" s="83"/>
      <c r="M16" s="83"/>
      <c r="N16" s="77"/>
      <c r="O16" s="77"/>
      <c r="P16" s="77"/>
      <c r="Q16" s="83"/>
      <c r="R16" s="83"/>
      <c r="S16" s="78"/>
      <c r="T16" s="65" t="s">
        <v>190</v>
      </c>
      <c r="U16" s="59" t="s">
        <v>152</v>
      </c>
      <c r="V16" s="82">
        <v>4</v>
      </c>
      <c r="W16" s="297"/>
      <c r="X16" s="297"/>
      <c r="Y16" s="297">
        <v>0</v>
      </c>
      <c r="Z16" s="297"/>
      <c r="AA16" s="82">
        <v>180</v>
      </c>
      <c r="AB16" s="297">
        <v>110</v>
      </c>
      <c r="AC16" s="297"/>
      <c r="AD16" s="310" t="s">
        <v>191</v>
      </c>
      <c r="AE16" s="63"/>
      <c r="AF16" s="63"/>
      <c r="AG16" s="63"/>
      <c r="AH16" s="63"/>
      <c r="AI16" s="63"/>
      <c r="AJ16" s="63"/>
      <c r="AK16" s="63"/>
      <c r="AL16" s="63"/>
      <c r="AM16" s="63"/>
      <c r="AN16" s="63"/>
      <c r="AO16" s="63"/>
      <c r="AP16" s="63"/>
    </row>
    <row r="17" spans="1:42" ht="66" customHeight="1" x14ac:dyDescent="0.25">
      <c r="A17" s="56"/>
      <c r="B17" s="56"/>
      <c r="C17" s="56"/>
      <c r="D17" s="60"/>
      <c r="E17" s="62"/>
      <c r="F17" s="60"/>
      <c r="G17" s="76"/>
      <c r="H17" s="77"/>
      <c r="I17" s="83"/>
      <c r="J17" s="83"/>
      <c r="K17" s="77"/>
      <c r="L17" s="83"/>
      <c r="M17" s="83"/>
      <c r="N17" s="77"/>
      <c r="O17" s="78"/>
      <c r="P17" s="78"/>
      <c r="Q17" s="83"/>
      <c r="R17" s="83"/>
      <c r="S17" s="78"/>
      <c r="T17" s="65"/>
      <c r="U17" s="59" t="s">
        <v>186</v>
      </c>
      <c r="V17" s="82">
        <v>0</v>
      </c>
      <c r="W17" s="297"/>
      <c r="X17" s="297"/>
      <c r="Y17" s="297">
        <v>0</v>
      </c>
      <c r="Z17" s="297"/>
      <c r="AA17" s="82">
        <v>60</v>
      </c>
      <c r="AB17" s="297"/>
      <c r="AC17" s="297"/>
      <c r="AD17" s="310" t="s">
        <v>187</v>
      </c>
      <c r="AE17" s="63" t="s">
        <v>192</v>
      </c>
      <c r="AF17" s="63"/>
      <c r="AG17" s="63"/>
      <c r="AH17" s="63"/>
      <c r="AI17" s="63"/>
      <c r="AJ17" s="63"/>
      <c r="AK17" s="63"/>
      <c r="AL17" s="63"/>
      <c r="AM17" s="63"/>
      <c r="AN17" s="63"/>
      <c r="AO17" s="63"/>
      <c r="AP17" s="63"/>
    </row>
    <row r="18" spans="1:42" ht="30" x14ac:dyDescent="0.25">
      <c r="A18" s="56"/>
      <c r="B18" s="56"/>
      <c r="C18" s="56"/>
      <c r="D18" s="60"/>
      <c r="E18" s="62"/>
      <c r="F18" s="60"/>
      <c r="G18" s="76"/>
      <c r="H18" s="77"/>
      <c r="I18" s="83"/>
      <c r="J18" s="83"/>
      <c r="K18" s="77"/>
      <c r="L18" s="83"/>
      <c r="M18" s="83"/>
      <c r="N18" s="77"/>
      <c r="O18" s="78"/>
      <c r="P18" s="78"/>
      <c r="Q18" s="83"/>
      <c r="R18" s="83"/>
      <c r="S18" s="78"/>
      <c r="T18" s="65"/>
      <c r="U18" s="59" t="s">
        <v>188</v>
      </c>
      <c r="V18" s="82">
        <v>0</v>
      </c>
      <c r="W18" s="297"/>
      <c r="X18" s="297"/>
      <c r="Y18" s="297"/>
      <c r="Z18" s="297"/>
      <c r="AA18" s="82">
        <v>10</v>
      </c>
      <c r="AB18" s="297">
        <v>10</v>
      </c>
      <c r="AC18" s="297"/>
      <c r="AD18" s="63"/>
      <c r="AE18" s="63"/>
      <c r="AF18" s="63" t="s">
        <v>192</v>
      </c>
      <c r="AG18" s="63"/>
      <c r="AH18" s="63"/>
      <c r="AI18" s="63"/>
      <c r="AJ18" s="63"/>
      <c r="AK18" s="63"/>
      <c r="AL18" s="63"/>
      <c r="AM18" s="63"/>
      <c r="AN18" s="63"/>
      <c r="AO18" s="63"/>
      <c r="AP18" s="63"/>
    </row>
    <row r="19" spans="1:42" ht="30" x14ac:dyDescent="0.25">
      <c r="A19" s="56"/>
      <c r="B19" s="56"/>
      <c r="C19" s="56"/>
      <c r="D19" s="60"/>
      <c r="E19" s="62"/>
      <c r="F19" s="60"/>
      <c r="G19" s="76"/>
      <c r="H19" s="77"/>
      <c r="I19" s="83"/>
      <c r="J19" s="83"/>
      <c r="K19" s="77"/>
      <c r="L19" s="83"/>
      <c r="M19" s="83"/>
      <c r="N19" s="77"/>
      <c r="O19" s="78"/>
      <c r="P19" s="78"/>
      <c r="Q19" s="83"/>
      <c r="R19" s="83"/>
      <c r="S19" s="78"/>
      <c r="T19" s="65"/>
      <c r="U19" s="59" t="s">
        <v>189</v>
      </c>
      <c r="V19" s="82">
        <v>0</v>
      </c>
      <c r="W19" s="297">
        <v>6</v>
      </c>
      <c r="X19" s="297"/>
      <c r="Y19" s="297"/>
      <c r="Z19" s="297"/>
      <c r="AA19" s="82">
        <v>180</v>
      </c>
      <c r="AB19" s="297">
        <v>80</v>
      </c>
      <c r="AC19" s="297"/>
      <c r="AD19" s="63"/>
      <c r="AE19" s="63"/>
      <c r="AF19" s="63"/>
      <c r="AG19" s="63" t="s">
        <v>179</v>
      </c>
      <c r="AH19" s="63" t="s">
        <v>179</v>
      </c>
      <c r="AI19" s="63" t="s">
        <v>179</v>
      </c>
      <c r="AJ19" s="63" t="s">
        <v>179</v>
      </c>
      <c r="AK19" s="63" t="s">
        <v>179</v>
      </c>
      <c r="AL19" s="63" t="s">
        <v>179</v>
      </c>
      <c r="AM19" s="63"/>
      <c r="AN19" s="63"/>
      <c r="AO19" s="63"/>
      <c r="AP19" s="63"/>
    </row>
    <row r="20" spans="1:42" ht="65.25" customHeight="1" x14ac:dyDescent="0.25">
      <c r="A20" s="56"/>
      <c r="B20" s="56"/>
      <c r="C20" s="56"/>
      <c r="D20" s="60"/>
      <c r="E20" s="62"/>
      <c r="F20" s="60"/>
      <c r="G20" s="76"/>
      <c r="H20" s="77"/>
      <c r="I20" s="83"/>
      <c r="J20" s="83"/>
      <c r="K20" s="77"/>
      <c r="L20" s="83"/>
      <c r="M20" s="83"/>
      <c r="N20" s="77"/>
      <c r="O20" s="78"/>
      <c r="P20" s="78"/>
      <c r="Q20" s="83"/>
      <c r="R20" s="83"/>
      <c r="S20" s="78"/>
      <c r="T20" s="65" t="s">
        <v>193</v>
      </c>
      <c r="U20" s="59" t="s">
        <v>152</v>
      </c>
      <c r="V20" s="82">
        <v>1</v>
      </c>
      <c r="W20" s="297"/>
      <c r="X20" s="297"/>
      <c r="Y20" s="297">
        <v>0</v>
      </c>
      <c r="Z20" s="297"/>
      <c r="AA20" s="82">
        <v>60</v>
      </c>
      <c r="AB20" s="297"/>
      <c r="AC20" s="297"/>
      <c r="AD20" s="310" t="s">
        <v>191</v>
      </c>
      <c r="AE20" s="63"/>
      <c r="AF20" s="63"/>
      <c r="AG20" s="63" t="s">
        <v>192</v>
      </c>
      <c r="AH20" s="63" t="s">
        <v>192</v>
      </c>
      <c r="AI20" s="63"/>
      <c r="AJ20" s="63"/>
      <c r="AK20" s="63"/>
      <c r="AL20" s="63"/>
      <c r="AM20" s="63"/>
      <c r="AN20" s="63"/>
      <c r="AO20" s="63"/>
      <c r="AP20" s="63"/>
    </row>
    <row r="21" spans="1:42" ht="63.75" customHeight="1" x14ac:dyDescent="0.25">
      <c r="A21" s="56"/>
      <c r="B21" s="56"/>
      <c r="C21" s="56"/>
      <c r="D21" s="60"/>
      <c r="E21" s="62"/>
      <c r="F21" s="60"/>
      <c r="G21" s="76"/>
      <c r="H21" s="77"/>
      <c r="I21" s="83"/>
      <c r="J21" s="83"/>
      <c r="K21" s="77"/>
      <c r="L21" s="83"/>
      <c r="M21" s="83"/>
      <c r="N21" s="77"/>
      <c r="O21" s="78"/>
      <c r="P21" s="78"/>
      <c r="Q21" s="83"/>
      <c r="R21" s="83"/>
      <c r="S21" s="78"/>
      <c r="T21" s="65"/>
      <c r="U21" s="59" t="s">
        <v>186</v>
      </c>
      <c r="V21" s="82">
        <v>0</v>
      </c>
      <c r="W21" s="297"/>
      <c r="X21" s="297"/>
      <c r="Y21" s="297">
        <v>0</v>
      </c>
      <c r="Z21" s="297"/>
      <c r="AA21" s="82">
        <v>60</v>
      </c>
      <c r="AB21" s="297"/>
      <c r="AC21" s="297"/>
      <c r="AD21" s="310" t="s">
        <v>187</v>
      </c>
      <c r="AE21" s="63" t="s">
        <v>192</v>
      </c>
      <c r="AF21" s="63"/>
      <c r="AG21" s="63"/>
      <c r="AH21" s="63"/>
      <c r="AI21" s="63"/>
      <c r="AJ21" s="63"/>
      <c r="AK21" s="63"/>
      <c r="AL21" s="63"/>
      <c r="AM21" s="63"/>
      <c r="AN21" s="63"/>
      <c r="AO21" s="63"/>
      <c r="AP21" s="63"/>
    </row>
    <row r="22" spans="1:42" ht="30" x14ac:dyDescent="0.25">
      <c r="A22" s="56"/>
      <c r="B22" s="56"/>
      <c r="C22" s="56"/>
      <c r="D22" s="60"/>
      <c r="E22" s="62"/>
      <c r="F22" s="60"/>
      <c r="G22" s="76"/>
      <c r="H22" s="77"/>
      <c r="I22" s="83"/>
      <c r="J22" s="83"/>
      <c r="K22" s="77"/>
      <c r="L22" s="83"/>
      <c r="M22" s="83"/>
      <c r="N22" s="77"/>
      <c r="O22" s="78"/>
      <c r="P22" s="78"/>
      <c r="Q22" s="83"/>
      <c r="R22" s="83"/>
      <c r="S22" s="78"/>
      <c r="T22" s="65"/>
      <c r="U22" s="59" t="s">
        <v>188</v>
      </c>
      <c r="V22" s="82">
        <v>0</v>
      </c>
      <c r="W22" s="297"/>
      <c r="X22" s="297"/>
      <c r="Y22" s="297"/>
      <c r="Z22" s="297"/>
      <c r="AA22" s="82">
        <v>10</v>
      </c>
      <c r="AB22" s="297">
        <v>10</v>
      </c>
      <c r="AC22" s="297"/>
      <c r="AD22" s="63"/>
      <c r="AE22" s="63"/>
      <c r="AF22" s="63"/>
      <c r="AG22" s="63" t="s">
        <v>192</v>
      </c>
      <c r="AH22" s="63"/>
      <c r="AI22" s="63"/>
      <c r="AJ22" s="63"/>
      <c r="AK22" s="63"/>
      <c r="AL22" s="63"/>
      <c r="AM22" s="63"/>
      <c r="AN22" s="63"/>
      <c r="AO22" s="63"/>
      <c r="AP22" s="63"/>
    </row>
    <row r="23" spans="1:42" ht="30" x14ac:dyDescent="0.25">
      <c r="A23" s="56"/>
      <c r="B23" s="56"/>
      <c r="C23" s="56"/>
      <c r="D23" s="60"/>
      <c r="E23" s="62"/>
      <c r="F23" s="60"/>
      <c r="G23" s="76"/>
      <c r="H23" s="77"/>
      <c r="I23" s="83"/>
      <c r="J23" s="83"/>
      <c r="K23" s="77"/>
      <c r="L23" s="83"/>
      <c r="M23" s="83"/>
      <c r="N23" s="77"/>
      <c r="O23" s="78"/>
      <c r="P23" s="78"/>
      <c r="Q23" s="83"/>
      <c r="R23" s="83"/>
      <c r="S23" s="78"/>
      <c r="T23" s="65"/>
      <c r="U23" s="59" t="s">
        <v>189</v>
      </c>
      <c r="V23" s="82">
        <v>0</v>
      </c>
      <c r="W23" s="297">
        <v>2</v>
      </c>
      <c r="X23" s="297"/>
      <c r="Y23" s="297"/>
      <c r="Z23" s="297"/>
      <c r="AA23" s="82">
        <v>60</v>
      </c>
      <c r="AB23" s="297">
        <v>52</v>
      </c>
      <c r="AC23" s="297"/>
      <c r="AD23" s="310" t="s">
        <v>191</v>
      </c>
      <c r="AE23" s="63"/>
      <c r="AF23" s="63"/>
      <c r="AG23" s="63" t="s">
        <v>192</v>
      </c>
      <c r="AH23" s="63" t="s">
        <v>192</v>
      </c>
      <c r="AI23" s="63"/>
      <c r="AJ23" s="63"/>
      <c r="AK23" s="63"/>
      <c r="AL23" s="63"/>
      <c r="AM23" s="63"/>
      <c r="AN23" s="63"/>
      <c r="AO23" s="63"/>
      <c r="AP23" s="63"/>
    </row>
    <row r="24" spans="1:42" ht="137.25" customHeight="1" x14ac:dyDescent="0.25">
      <c r="A24" s="56"/>
      <c r="B24" s="56"/>
      <c r="C24" s="56"/>
      <c r="D24" s="60"/>
      <c r="E24" s="62"/>
      <c r="F24" s="60"/>
      <c r="G24" s="76"/>
      <c r="H24" s="77"/>
      <c r="I24" s="83"/>
      <c r="J24" s="83"/>
      <c r="K24" s="77"/>
      <c r="L24" s="83"/>
      <c r="M24" s="83"/>
      <c r="N24" s="77"/>
      <c r="O24" s="78"/>
      <c r="P24" s="78"/>
      <c r="Q24" s="83"/>
      <c r="R24" s="83"/>
      <c r="S24" s="78"/>
      <c r="T24" s="65" t="s">
        <v>194</v>
      </c>
      <c r="U24" s="59" t="s">
        <v>152</v>
      </c>
      <c r="V24" s="82">
        <v>0</v>
      </c>
      <c r="W24" s="297">
        <v>2</v>
      </c>
      <c r="X24" s="297"/>
      <c r="Y24" s="297">
        <v>0</v>
      </c>
      <c r="Z24" s="297"/>
      <c r="AA24" s="82">
        <v>270</v>
      </c>
      <c r="AB24" s="297">
        <v>110</v>
      </c>
      <c r="AC24" s="297"/>
      <c r="AD24" s="310" t="s">
        <v>191</v>
      </c>
      <c r="AE24" s="63"/>
      <c r="AF24" s="63"/>
      <c r="AG24" s="63" t="s">
        <v>192</v>
      </c>
      <c r="AH24" s="63" t="s">
        <v>192</v>
      </c>
      <c r="AI24" s="63" t="s">
        <v>192</v>
      </c>
      <c r="AJ24" s="63" t="s">
        <v>192</v>
      </c>
      <c r="AK24" s="63" t="s">
        <v>192</v>
      </c>
      <c r="AL24" s="63" t="s">
        <v>192</v>
      </c>
      <c r="AM24" s="63" t="s">
        <v>192</v>
      </c>
      <c r="AN24" s="63" t="s">
        <v>192</v>
      </c>
      <c r="AO24" s="63" t="s">
        <v>192</v>
      </c>
      <c r="AP24" s="63"/>
    </row>
    <row r="25" spans="1:42" ht="154.5" customHeight="1" x14ac:dyDescent="0.25">
      <c r="A25" s="56"/>
      <c r="B25" s="56"/>
      <c r="C25" s="56"/>
      <c r="D25" s="60"/>
      <c r="E25" s="62"/>
      <c r="F25" s="60"/>
      <c r="G25" s="76"/>
      <c r="H25" s="77"/>
      <c r="I25" s="83"/>
      <c r="J25" s="83"/>
      <c r="K25" s="77"/>
      <c r="L25" s="83"/>
      <c r="M25" s="83"/>
      <c r="N25" s="77"/>
      <c r="O25" s="78"/>
      <c r="P25" s="78"/>
      <c r="Q25" s="83"/>
      <c r="R25" s="83"/>
      <c r="S25" s="78"/>
      <c r="T25" s="65" t="s">
        <v>195</v>
      </c>
      <c r="U25" s="59" t="s">
        <v>152</v>
      </c>
      <c r="V25" s="82">
        <v>0</v>
      </c>
      <c r="W25" s="297">
        <v>1</v>
      </c>
      <c r="X25" s="297"/>
      <c r="Y25" s="297">
        <v>0</v>
      </c>
      <c r="Z25" s="297"/>
      <c r="AA25" s="82">
        <v>180</v>
      </c>
      <c r="AB25" s="297">
        <v>110</v>
      </c>
      <c r="AC25" s="297"/>
      <c r="AD25" s="310" t="s">
        <v>191</v>
      </c>
      <c r="AE25" s="63"/>
      <c r="AF25" s="63"/>
      <c r="AG25" s="63" t="s">
        <v>179</v>
      </c>
      <c r="AH25" s="63" t="s">
        <v>179</v>
      </c>
      <c r="AI25" s="63" t="s">
        <v>179</v>
      </c>
      <c r="AJ25" s="63" t="s">
        <v>179</v>
      </c>
      <c r="AK25" s="63" t="s">
        <v>179</v>
      </c>
      <c r="AL25" s="63" t="s">
        <v>179</v>
      </c>
      <c r="AM25" s="63"/>
      <c r="AN25" s="63"/>
      <c r="AO25" s="63"/>
      <c r="AP25" s="63"/>
    </row>
    <row r="26" spans="1:42" ht="114.75" customHeight="1" x14ac:dyDescent="0.25">
      <c r="A26" s="56"/>
      <c r="B26" s="56"/>
      <c r="C26" s="56"/>
      <c r="D26" s="60"/>
      <c r="E26" s="62"/>
      <c r="F26" s="60"/>
      <c r="G26" s="76"/>
      <c r="H26" s="77"/>
      <c r="I26" s="83"/>
      <c r="J26" s="83"/>
      <c r="K26" s="77"/>
      <c r="L26" s="83"/>
      <c r="M26" s="83"/>
      <c r="N26" s="77"/>
      <c r="O26" s="78"/>
      <c r="P26" s="78"/>
      <c r="Q26" s="83"/>
      <c r="R26" s="83"/>
      <c r="S26" s="78"/>
      <c r="T26" s="65" t="s">
        <v>196</v>
      </c>
      <c r="U26" s="59" t="s">
        <v>152</v>
      </c>
      <c r="V26" s="82">
        <v>1</v>
      </c>
      <c r="W26" s="297"/>
      <c r="X26" s="297"/>
      <c r="Y26" s="82">
        <v>0</v>
      </c>
      <c r="Z26" s="297"/>
      <c r="AA26" s="82">
        <v>60</v>
      </c>
      <c r="AB26" s="82">
        <v>52</v>
      </c>
      <c r="AC26" s="297"/>
      <c r="AD26" s="310" t="s">
        <v>191</v>
      </c>
      <c r="AE26" s="63"/>
      <c r="AF26" s="63"/>
      <c r="AG26" s="63" t="s">
        <v>192</v>
      </c>
      <c r="AH26" s="63" t="s">
        <v>192</v>
      </c>
      <c r="AI26" s="63"/>
      <c r="AJ26" s="63"/>
      <c r="AK26" s="63"/>
      <c r="AL26" s="63"/>
      <c r="AM26" s="63"/>
      <c r="AN26" s="63"/>
      <c r="AO26" s="63"/>
      <c r="AP26" s="63"/>
    </row>
    <row r="27" spans="1:42" ht="110.25" customHeight="1" x14ac:dyDescent="0.25">
      <c r="A27" s="56" t="s">
        <v>52</v>
      </c>
      <c r="B27" s="56" t="s">
        <v>53</v>
      </c>
      <c r="C27" s="56" t="s">
        <v>54</v>
      </c>
      <c r="D27" s="56">
        <v>222310000</v>
      </c>
      <c r="E27" s="64">
        <v>2012050000100</v>
      </c>
      <c r="F27" s="56" t="s">
        <v>197</v>
      </c>
      <c r="G27" s="76" t="s">
        <v>198</v>
      </c>
      <c r="H27" s="77">
        <v>359175000</v>
      </c>
      <c r="I27" s="77">
        <v>1757175000</v>
      </c>
      <c r="J27" s="77"/>
      <c r="K27" s="77">
        <v>0</v>
      </c>
      <c r="L27" s="77">
        <v>92000000</v>
      </c>
      <c r="M27" s="77"/>
      <c r="N27" s="77">
        <f t="shared" si="0"/>
        <v>359175000</v>
      </c>
      <c r="O27" s="77">
        <f t="shared" si="0"/>
        <v>1849175000</v>
      </c>
      <c r="P27" s="77">
        <f t="shared" si="0"/>
        <v>0</v>
      </c>
      <c r="Q27" s="77">
        <v>341097001</v>
      </c>
      <c r="R27" s="77">
        <v>92000000</v>
      </c>
      <c r="S27" s="77">
        <f t="shared" si="1"/>
        <v>433097001</v>
      </c>
      <c r="T27" s="65" t="s">
        <v>199</v>
      </c>
      <c r="U27" s="59" t="s">
        <v>200</v>
      </c>
      <c r="V27" s="82">
        <v>32</v>
      </c>
      <c r="W27" s="297"/>
      <c r="X27" s="297"/>
      <c r="Y27" s="82">
        <v>20</v>
      </c>
      <c r="Z27" s="297"/>
      <c r="AA27" s="82">
        <v>32</v>
      </c>
      <c r="AB27" s="82">
        <v>20</v>
      </c>
      <c r="AC27" s="297"/>
      <c r="AD27" s="63"/>
      <c r="AE27" s="63"/>
      <c r="AF27" s="63"/>
      <c r="AG27" s="63"/>
      <c r="AH27" s="63" t="s">
        <v>192</v>
      </c>
      <c r="AI27" s="63" t="s">
        <v>192</v>
      </c>
      <c r="AJ27" s="63" t="s">
        <v>192</v>
      </c>
      <c r="AK27" s="63"/>
      <c r="AL27" s="63"/>
      <c r="AM27" s="63"/>
      <c r="AN27" s="63"/>
      <c r="AO27" s="63"/>
      <c r="AP27" s="63"/>
    </row>
    <row r="28" spans="1:42" ht="30" x14ac:dyDescent="0.25">
      <c r="A28" s="56"/>
      <c r="B28" s="56"/>
      <c r="C28" s="56"/>
      <c r="D28" s="60"/>
      <c r="E28" s="62"/>
      <c r="F28" s="60"/>
      <c r="G28" s="76"/>
      <c r="H28" s="77"/>
      <c r="I28" s="83"/>
      <c r="J28" s="83"/>
      <c r="K28" s="77"/>
      <c r="L28" s="83"/>
      <c r="M28" s="83"/>
      <c r="N28" s="77"/>
      <c r="O28" s="78"/>
      <c r="P28" s="78"/>
      <c r="Q28" s="83"/>
      <c r="R28" s="83"/>
      <c r="S28" s="78"/>
      <c r="T28" s="65" t="s">
        <v>201</v>
      </c>
      <c r="U28" s="59" t="s">
        <v>202</v>
      </c>
      <c r="V28" s="82">
        <v>96</v>
      </c>
      <c r="W28" s="297"/>
      <c r="X28" s="297"/>
      <c r="Y28" s="82">
        <v>50</v>
      </c>
      <c r="Z28" s="297"/>
      <c r="AA28" s="82">
        <v>0</v>
      </c>
      <c r="AB28" s="82">
        <v>6</v>
      </c>
      <c r="AC28" s="297"/>
      <c r="AD28" s="63"/>
      <c r="AE28" s="63"/>
      <c r="AF28" s="63"/>
      <c r="AG28" s="63"/>
      <c r="AH28" s="63"/>
      <c r="AI28" s="63"/>
      <c r="AJ28" s="63"/>
      <c r="AK28" s="63" t="s">
        <v>179</v>
      </c>
      <c r="AL28" s="63" t="s">
        <v>179</v>
      </c>
      <c r="AM28" s="63" t="s">
        <v>179</v>
      </c>
      <c r="AN28" s="63" t="s">
        <v>179</v>
      </c>
      <c r="AO28" s="63"/>
      <c r="AP28" s="63"/>
    </row>
    <row r="29" spans="1:42" ht="30" x14ac:dyDescent="0.25">
      <c r="A29" s="56"/>
      <c r="B29" s="56"/>
      <c r="C29" s="56"/>
      <c r="D29" s="60"/>
      <c r="E29" s="62"/>
      <c r="F29" s="60"/>
      <c r="G29" s="76"/>
      <c r="H29" s="77"/>
      <c r="I29" s="83"/>
      <c r="J29" s="83"/>
      <c r="K29" s="77"/>
      <c r="L29" s="83"/>
      <c r="M29" s="83"/>
      <c r="N29" s="77"/>
      <c r="O29" s="78"/>
      <c r="P29" s="78"/>
      <c r="Q29" s="83"/>
      <c r="R29" s="83"/>
      <c r="S29" s="78"/>
      <c r="T29" s="65" t="s">
        <v>203</v>
      </c>
      <c r="U29" s="59" t="s">
        <v>204</v>
      </c>
      <c r="V29" s="82">
        <v>4</v>
      </c>
      <c r="W29" s="297"/>
      <c r="X29" s="297"/>
      <c r="Y29" s="82">
        <v>0</v>
      </c>
      <c r="Z29" s="297"/>
      <c r="AA29" s="82">
        <v>4</v>
      </c>
      <c r="AB29" s="297"/>
      <c r="AC29" s="297"/>
      <c r="AD29" s="304" t="s">
        <v>205</v>
      </c>
      <c r="AE29" s="63"/>
      <c r="AF29" s="63"/>
      <c r="AG29" s="63"/>
      <c r="AH29" s="63"/>
      <c r="AI29" s="63" t="s">
        <v>192</v>
      </c>
      <c r="AJ29" s="63" t="s">
        <v>192</v>
      </c>
      <c r="AK29" s="63" t="s">
        <v>192</v>
      </c>
      <c r="AL29" s="63"/>
      <c r="AM29" s="63"/>
      <c r="AN29" s="63"/>
      <c r="AO29" s="63"/>
      <c r="AP29" s="63"/>
    </row>
    <row r="30" spans="1:42" ht="64.5" customHeight="1" x14ac:dyDescent="0.25">
      <c r="A30" s="56"/>
      <c r="B30" s="56"/>
      <c r="C30" s="56"/>
      <c r="D30" s="60"/>
      <c r="E30" s="62"/>
      <c r="F30" s="60"/>
      <c r="G30" s="76"/>
      <c r="H30" s="77"/>
      <c r="I30" s="83"/>
      <c r="J30" s="83"/>
      <c r="K30" s="77"/>
      <c r="L30" s="83"/>
      <c r="M30" s="83"/>
      <c r="N30" s="77"/>
      <c r="O30" s="78"/>
      <c r="P30" s="78"/>
      <c r="Q30" s="83"/>
      <c r="R30" s="83"/>
      <c r="S30" s="78"/>
      <c r="T30" s="65" t="s">
        <v>206</v>
      </c>
      <c r="U30" s="59" t="s">
        <v>152</v>
      </c>
      <c r="V30" s="82">
        <v>1</v>
      </c>
      <c r="W30" s="297"/>
      <c r="X30" s="297"/>
      <c r="Y30" s="82">
        <v>1</v>
      </c>
      <c r="Z30" s="297"/>
      <c r="AA30" s="82">
        <v>240</v>
      </c>
      <c r="AB30" s="82">
        <v>120</v>
      </c>
      <c r="AC30" s="297"/>
      <c r="AD30" s="63"/>
      <c r="AE30" s="63"/>
      <c r="AF30" s="63"/>
      <c r="AG30" s="63"/>
      <c r="AH30" s="63" t="s">
        <v>192</v>
      </c>
      <c r="AI30" s="63" t="s">
        <v>192</v>
      </c>
      <c r="AJ30" s="63" t="s">
        <v>192</v>
      </c>
      <c r="AK30" s="63" t="s">
        <v>192</v>
      </c>
      <c r="AL30" s="63" t="s">
        <v>192</v>
      </c>
      <c r="AM30" s="63" t="s">
        <v>192</v>
      </c>
      <c r="AN30" s="63" t="s">
        <v>192</v>
      </c>
      <c r="AO30" s="63" t="s">
        <v>192</v>
      </c>
      <c r="AP30" s="63"/>
    </row>
    <row r="31" spans="1:42" ht="82.5" customHeight="1" x14ac:dyDescent="0.25">
      <c r="A31" s="56"/>
      <c r="B31" s="56"/>
      <c r="C31" s="56"/>
      <c r="D31" s="60"/>
      <c r="E31" s="62"/>
      <c r="F31" s="60"/>
      <c r="G31" s="76"/>
      <c r="H31" s="77"/>
      <c r="I31" s="83"/>
      <c r="J31" s="83"/>
      <c r="K31" s="77"/>
      <c r="L31" s="83"/>
      <c r="M31" s="83"/>
      <c r="N31" s="77"/>
      <c r="O31" s="78"/>
      <c r="P31" s="78"/>
      <c r="Q31" s="83"/>
      <c r="R31" s="83"/>
      <c r="S31" s="78"/>
      <c r="T31" s="65" t="s">
        <v>207</v>
      </c>
      <c r="U31" s="59" t="s">
        <v>152</v>
      </c>
      <c r="V31" s="82">
        <v>4</v>
      </c>
      <c r="W31" s="297"/>
      <c r="X31" s="297"/>
      <c r="Y31" s="82">
        <v>4</v>
      </c>
      <c r="Z31" s="297"/>
      <c r="AA31" s="82">
        <v>4</v>
      </c>
      <c r="AB31" s="82">
        <v>4</v>
      </c>
      <c r="AC31" s="297"/>
      <c r="AD31" s="63"/>
      <c r="AE31" s="63"/>
      <c r="AF31" s="63"/>
      <c r="AG31" s="63"/>
      <c r="AH31" s="63" t="s">
        <v>192</v>
      </c>
      <c r="AI31" s="63" t="s">
        <v>192</v>
      </c>
      <c r="AJ31" s="63"/>
      <c r="AK31" s="63"/>
      <c r="AL31" s="63"/>
      <c r="AM31" s="63" t="s">
        <v>192</v>
      </c>
      <c r="AN31" s="63" t="s">
        <v>192</v>
      </c>
      <c r="AO31" s="63"/>
      <c r="AP31" s="63"/>
    </row>
    <row r="32" spans="1:42" ht="97.5" customHeight="1" x14ac:dyDescent="0.25">
      <c r="A32" s="56"/>
      <c r="B32" s="56"/>
      <c r="C32" s="56"/>
      <c r="D32" s="60"/>
      <c r="E32" s="62"/>
      <c r="F32" s="60"/>
      <c r="G32" s="76"/>
      <c r="H32" s="77"/>
      <c r="I32" s="83"/>
      <c r="J32" s="83"/>
      <c r="K32" s="77"/>
      <c r="L32" s="83"/>
      <c r="M32" s="83"/>
      <c r="N32" s="77"/>
      <c r="O32" s="78"/>
      <c r="P32" s="78"/>
      <c r="Q32" s="83"/>
      <c r="R32" s="83"/>
      <c r="S32" s="78"/>
      <c r="T32" s="65" t="s">
        <v>208</v>
      </c>
      <c r="U32" s="59" t="s">
        <v>209</v>
      </c>
      <c r="V32" s="82">
        <v>1</v>
      </c>
      <c r="W32" s="297"/>
      <c r="X32" s="297"/>
      <c r="Y32" s="82">
        <v>0</v>
      </c>
      <c r="Z32" s="297"/>
      <c r="AA32" s="82">
        <v>0</v>
      </c>
      <c r="AB32" s="297">
        <v>0</v>
      </c>
      <c r="AC32" s="297"/>
      <c r="AD32" s="65" t="s">
        <v>205</v>
      </c>
      <c r="AE32" s="63"/>
      <c r="AF32" s="63"/>
      <c r="AG32" s="63"/>
      <c r="AH32" s="63"/>
      <c r="AI32" s="63"/>
      <c r="AJ32" s="63"/>
      <c r="AK32" s="63"/>
      <c r="AL32" s="63"/>
      <c r="AM32" s="63"/>
      <c r="AN32" s="63"/>
      <c r="AO32" s="63"/>
      <c r="AP32" s="63"/>
    </row>
    <row r="33" spans="1:42" ht="328.5" customHeight="1" x14ac:dyDescent="0.25">
      <c r="A33" s="56"/>
      <c r="B33" s="56"/>
      <c r="C33" s="56"/>
      <c r="D33" s="60"/>
      <c r="E33" s="62"/>
      <c r="F33" s="60"/>
      <c r="G33" s="76"/>
      <c r="H33" s="77"/>
      <c r="I33" s="83"/>
      <c r="J33" s="83"/>
      <c r="K33" s="77"/>
      <c r="L33" s="83"/>
      <c r="M33" s="83"/>
      <c r="N33" s="77"/>
      <c r="O33" s="78"/>
      <c r="P33" s="78"/>
      <c r="Q33" s="83"/>
      <c r="R33" s="83"/>
      <c r="S33" s="78"/>
      <c r="T33" s="65" t="s">
        <v>210</v>
      </c>
      <c r="U33" s="59" t="s">
        <v>211</v>
      </c>
      <c r="V33" s="82">
        <v>2000</v>
      </c>
      <c r="W33" s="82"/>
      <c r="X33" s="297"/>
      <c r="Y33" s="82">
        <v>2000</v>
      </c>
      <c r="Z33" s="297"/>
      <c r="AA33" s="82">
        <v>180</v>
      </c>
      <c r="AB33" s="82">
        <v>180</v>
      </c>
      <c r="AC33" s="297"/>
      <c r="AD33" s="63"/>
      <c r="AE33" s="63" t="s">
        <v>179</v>
      </c>
      <c r="AF33" s="63" t="s">
        <v>179</v>
      </c>
      <c r="AG33" s="63" t="s">
        <v>179</v>
      </c>
      <c r="AH33" s="63" t="s">
        <v>179</v>
      </c>
      <c r="AI33" s="63" t="s">
        <v>179</v>
      </c>
      <c r="AJ33" s="63" t="s">
        <v>179</v>
      </c>
      <c r="AK33" s="63"/>
      <c r="AL33" s="63"/>
      <c r="AM33" s="63"/>
      <c r="AN33" s="63"/>
      <c r="AO33" s="63"/>
      <c r="AP33" s="63"/>
    </row>
    <row r="34" spans="1:42" ht="84" x14ac:dyDescent="0.25">
      <c r="A34" s="56" t="s">
        <v>52</v>
      </c>
      <c r="B34" s="56" t="s">
        <v>53</v>
      </c>
      <c r="C34" s="56" t="s">
        <v>212</v>
      </c>
      <c r="D34" s="56">
        <v>222420000</v>
      </c>
      <c r="E34" s="66" t="s">
        <v>213</v>
      </c>
      <c r="F34" s="56" t="s">
        <v>214</v>
      </c>
      <c r="G34" s="76" t="s">
        <v>215</v>
      </c>
      <c r="H34" s="77">
        <v>500000000</v>
      </c>
      <c r="I34" s="77">
        <v>0</v>
      </c>
      <c r="J34" s="83"/>
      <c r="K34" s="77">
        <v>0</v>
      </c>
      <c r="L34" s="83"/>
      <c r="M34" s="295"/>
      <c r="N34" s="77">
        <f t="shared" si="0"/>
        <v>500000000</v>
      </c>
      <c r="O34" s="78">
        <f t="shared" si="0"/>
        <v>0</v>
      </c>
      <c r="P34" s="78">
        <f t="shared" si="0"/>
        <v>0</v>
      </c>
      <c r="Q34" s="77">
        <v>0</v>
      </c>
      <c r="R34" s="83">
        <v>0</v>
      </c>
      <c r="S34" s="78"/>
      <c r="T34" s="65">
        <v>0</v>
      </c>
      <c r="U34" s="59">
        <v>0</v>
      </c>
      <c r="V34" s="82">
        <v>0</v>
      </c>
      <c r="W34" s="297"/>
      <c r="X34" s="297"/>
      <c r="Y34" s="297"/>
      <c r="Z34" s="297"/>
      <c r="AA34" s="82">
        <v>0</v>
      </c>
      <c r="AB34" s="297"/>
      <c r="AC34" s="297"/>
      <c r="AD34" s="63"/>
      <c r="AE34" s="63"/>
      <c r="AF34" s="63"/>
      <c r="AG34" s="63"/>
      <c r="AH34" s="63"/>
      <c r="AI34" s="63"/>
      <c r="AJ34" s="63"/>
      <c r="AK34" s="63"/>
      <c r="AL34" s="63"/>
      <c r="AM34" s="63"/>
      <c r="AN34" s="63"/>
      <c r="AO34" s="63"/>
      <c r="AP34" s="63"/>
    </row>
    <row r="35" spans="1:42" ht="30" x14ac:dyDescent="0.25">
      <c r="A35" s="56"/>
      <c r="B35" s="56"/>
      <c r="C35" s="56"/>
      <c r="D35" s="60"/>
      <c r="E35" s="62"/>
      <c r="F35" s="60"/>
      <c r="G35" s="76"/>
      <c r="H35" s="77"/>
      <c r="I35" s="83"/>
      <c r="J35" s="83"/>
      <c r="K35" s="79"/>
      <c r="L35" s="311"/>
      <c r="M35" s="311"/>
      <c r="N35" s="79"/>
      <c r="O35" s="78"/>
      <c r="P35" s="78"/>
      <c r="Q35" s="83"/>
      <c r="R35" s="83"/>
      <c r="S35" s="78"/>
      <c r="T35" s="65" t="s">
        <v>216</v>
      </c>
      <c r="U35" s="59" t="s">
        <v>217</v>
      </c>
      <c r="V35" s="82">
        <v>0</v>
      </c>
      <c r="W35" s="82">
        <v>706</v>
      </c>
      <c r="X35" s="297"/>
      <c r="Y35" s="82">
        <v>706</v>
      </c>
      <c r="Z35" s="297"/>
      <c r="AA35" s="82">
        <v>240</v>
      </c>
      <c r="AB35" s="82">
        <v>90</v>
      </c>
      <c r="AC35" s="297"/>
      <c r="AD35" s="63"/>
      <c r="AE35" s="63"/>
      <c r="AF35" s="63"/>
      <c r="AG35" s="63"/>
      <c r="AH35" s="63"/>
      <c r="AI35" s="63"/>
      <c r="AJ35" s="63"/>
      <c r="AK35" s="63"/>
      <c r="AL35" s="63"/>
      <c r="AM35" s="63"/>
      <c r="AN35" s="63"/>
      <c r="AO35" s="63"/>
      <c r="AP35" s="63"/>
    </row>
    <row r="36" spans="1:42" ht="120" x14ac:dyDescent="0.25">
      <c r="A36" s="56"/>
      <c r="B36" s="56"/>
      <c r="C36" s="56"/>
      <c r="D36" s="60"/>
      <c r="E36" s="62"/>
      <c r="F36" s="60"/>
      <c r="G36" s="76"/>
      <c r="H36" s="77"/>
      <c r="I36" s="83"/>
      <c r="J36" s="83"/>
      <c r="K36" s="77"/>
      <c r="L36" s="83"/>
      <c r="M36" s="83"/>
      <c r="N36" s="77"/>
      <c r="O36" s="78">
        <f t="shared" si="0"/>
        <v>0</v>
      </c>
      <c r="P36" s="78">
        <f t="shared" si="0"/>
        <v>0</v>
      </c>
      <c r="Q36" s="83"/>
      <c r="R36" s="83"/>
      <c r="S36" s="78"/>
      <c r="T36" s="65" t="s">
        <v>218</v>
      </c>
      <c r="U36" s="59" t="s">
        <v>219</v>
      </c>
      <c r="V36" s="83">
        <v>10000000000</v>
      </c>
      <c r="W36" s="297"/>
      <c r="X36" s="297"/>
      <c r="Y36" s="83">
        <v>6214000000</v>
      </c>
      <c r="Z36" s="297"/>
      <c r="AA36" s="82">
        <v>360</v>
      </c>
      <c r="AB36" s="82">
        <v>90</v>
      </c>
      <c r="AC36" s="297"/>
      <c r="AD36" s="63"/>
      <c r="AE36" s="63" t="s">
        <v>192</v>
      </c>
      <c r="AF36" s="63" t="s">
        <v>179</v>
      </c>
      <c r="AG36" s="63" t="s">
        <v>179</v>
      </c>
      <c r="AH36" s="63" t="s">
        <v>179</v>
      </c>
      <c r="AI36" s="63" t="s">
        <v>179</v>
      </c>
      <c r="AJ36" s="63" t="s">
        <v>179</v>
      </c>
      <c r="AK36" s="63" t="s">
        <v>179</v>
      </c>
      <c r="AL36" s="63" t="s">
        <v>179</v>
      </c>
      <c r="AM36" s="63" t="s">
        <v>179</v>
      </c>
      <c r="AN36" s="63" t="s">
        <v>179</v>
      </c>
      <c r="AO36" s="63" t="s">
        <v>179</v>
      </c>
      <c r="AP36" s="63" t="s">
        <v>179</v>
      </c>
    </row>
    <row r="37" spans="1:42" ht="84" x14ac:dyDescent="0.25">
      <c r="A37" s="56" t="s">
        <v>52</v>
      </c>
      <c r="B37" s="56" t="s">
        <v>53</v>
      </c>
      <c r="C37" s="56" t="s">
        <v>212</v>
      </c>
      <c r="D37" s="56">
        <v>222420000</v>
      </c>
      <c r="E37" s="56" t="s">
        <v>220</v>
      </c>
      <c r="F37" s="56" t="s">
        <v>221</v>
      </c>
      <c r="G37" s="76" t="s">
        <v>222</v>
      </c>
      <c r="H37" s="77">
        <v>100085000</v>
      </c>
      <c r="I37" s="77">
        <v>0</v>
      </c>
      <c r="J37" s="83"/>
      <c r="K37" s="77">
        <v>0</v>
      </c>
      <c r="L37" s="83"/>
      <c r="M37" s="295"/>
      <c r="N37" s="77">
        <f t="shared" si="0"/>
        <v>100085000</v>
      </c>
      <c r="O37" s="77">
        <f t="shared" si="0"/>
        <v>0</v>
      </c>
      <c r="P37" s="77">
        <f t="shared" si="0"/>
        <v>0</v>
      </c>
      <c r="Q37" s="77">
        <v>100085000</v>
      </c>
      <c r="R37" s="83"/>
      <c r="S37" s="77">
        <f t="shared" si="1"/>
        <v>100085000</v>
      </c>
      <c r="T37" s="65" t="s">
        <v>223</v>
      </c>
      <c r="U37" s="59" t="s">
        <v>152</v>
      </c>
      <c r="V37" s="82">
        <v>360</v>
      </c>
      <c r="W37" s="297"/>
      <c r="X37" s="297"/>
      <c r="Y37" s="82">
        <v>0</v>
      </c>
      <c r="Z37" s="297"/>
      <c r="AA37" s="82">
        <v>300</v>
      </c>
      <c r="AB37" s="82">
        <v>0</v>
      </c>
      <c r="AC37" s="297"/>
      <c r="AD37" s="67" t="s">
        <v>224</v>
      </c>
      <c r="AE37" s="63"/>
      <c r="AF37" s="63"/>
      <c r="AG37" s="63"/>
      <c r="AH37" s="63"/>
      <c r="AI37" s="63"/>
      <c r="AJ37" s="63"/>
      <c r="AK37" s="63"/>
      <c r="AL37" s="63"/>
      <c r="AM37" s="63"/>
      <c r="AN37" s="63"/>
      <c r="AO37" s="63"/>
      <c r="AP37" s="63"/>
    </row>
    <row r="38" spans="1:42" ht="84" x14ac:dyDescent="0.25">
      <c r="A38" s="56" t="s">
        <v>52</v>
      </c>
      <c r="B38" s="56" t="s">
        <v>53</v>
      </c>
      <c r="C38" s="56" t="s">
        <v>69</v>
      </c>
      <c r="D38" s="56">
        <v>222720000</v>
      </c>
      <c r="E38" s="56" t="s">
        <v>225</v>
      </c>
      <c r="F38" s="56" t="s">
        <v>226</v>
      </c>
      <c r="G38" s="76" t="s">
        <v>227</v>
      </c>
      <c r="H38" s="77">
        <v>635350000</v>
      </c>
      <c r="I38" s="77">
        <v>651350000</v>
      </c>
      <c r="J38" s="83"/>
      <c r="K38" s="77">
        <v>0</v>
      </c>
      <c r="L38" s="77">
        <v>153133462</v>
      </c>
      <c r="M38" s="295"/>
      <c r="N38" s="77">
        <f t="shared" si="0"/>
        <v>635350000</v>
      </c>
      <c r="O38" s="77">
        <f t="shared" si="0"/>
        <v>804483462</v>
      </c>
      <c r="P38" s="77">
        <f t="shared" si="0"/>
        <v>0</v>
      </c>
      <c r="Q38" s="77">
        <v>488350000</v>
      </c>
      <c r="R38" s="77">
        <v>153133462</v>
      </c>
      <c r="S38" s="77">
        <f t="shared" si="1"/>
        <v>641483462</v>
      </c>
      <c r="T38" s="65"/>
      <c r="U38" s="59">
        <v>0</v>
      </c>
      <c r="V38" s="82">
        <v>0</v>
      </c>
      <c r="W38" s="297"/>
      <c r="X38" s="297"/>
      <c r="Y38" s="297"/>
      <c r="Z38" s="297"/>
      <c r="AA38" s="82">
        <v>0</v>
      </c>
      <c r="AB38" s="297"/>
      <c r="AC38" s="297"/>
      <c r="AD38" s="63"/>
      <c r="AE38" s="63"/>
      <c r="AF38" s="63"/>
      <c r="AG38" s="63"/>
      <c r="AH38" s="63"/>
      <c r="AI38" s="63"/>
      <c r="AJ38" s="63"/>
      <c r="AK38" s="63"/>
      <c r="AL38" s="63"/>
      <c r="AM38" s="63"/>
      <c r="AN38" s="63"/>
      <c r="AO38" s="63"/>
      <c r="AP38" s="63"/>
    </row>
    <row r="39" spans="1:42" ht="190.5" customHeight="1" x14ac:dyDescent="0.25">
      <c r="A39" s="56"/>
      <c r="B39" s="56"/>
      <c r="C39" s="56"/>
      <c r="D39" s="60"/>
      <c r="E39" s="62"/>
      <c r="F39" s="60"/>
      <c r="G39" s="76"/>
      <c r="H39" s="77"/>
      <c r="I39" s="83"/>
      <c r="J39" s="83"/>
      <c r="K39" s="77"/>
      <c r="L39" s="83"/>
      <c r="M39" s="83"/>
      <c r="N39" s="77"/>
      <c r="O39" s="78"/>
      <c r="P39" s="78"/>
      <c r="Q39" s="83"/>
      <c r="R39" s="83"/>
      <c r="S39" s="78"/>
      <c r="T39" s="65" t="s">
        <v>228</v>
      </c>
      <c r="U39" s="59">
        <v>0</v>
      </c>
      <c r="V39" s="278">
        <v>0</v>
      </c>
      <c r="W39" s="297"/>
      <c r="X39" s="297"/>
      <c r="Y39" s="278">
        <v>0</v>
      </c>
      <c r="Z39" s="297"/>
      <c r="AA39" s="278">
        <v>0</v>
      </c>
      <c r="AB39" s="278">
        <v>0</v>
      </c>
      <c r="AC39" s="297"/>
      <c r="AD39" s="36" t="s">
        <v>224</v>
      </c>
      <c r="AE39" s="63"/>
      <c r="AF39" s="63"/>
      <c r="AG39" s="63"/>
      <c r="AH39" s="63"/>
      <c r="AI39" s="63"/>
      <c r="AJ39" s="63"/>
      <c r="AK39" s="63"/>
      <c r="AL39" s="63"/>
      <c r="AM39" s="63"/>
      <c r="AN39" s="63"/>
      <c r="AO39" s="63"/>
      <c r="AP39" s="63"/>
    </row>
    <row r="40" spans="1:42" ht="30" x14ac:dyDescent="0.25">
      <c r="A40" s="56"/>
      <c r="B40" s="56"/>
      <c r="C40" s="56"/>
      <c r="D40" s="60"/>
      <c r="E40" s="62"/>
      <c r="F40" s="60"/>
      <c r="G40" s="76"/>
      <c r="H40" s="77"/>
      <c r="I40" s="83"/>
      <c r="J40" s="83"/>
      <c r="K40" s="77"/>
      <c r="L40" s="83"/>
      <c r="M40" s="83"/>
      <c r="N40" s="77"/>
      <c r="O40" s="78"/>
      <c r="P40" s="78"/>
      <c r="Q40" s="83"/>
      <c r="R40" s="83"/>
      <c r="S40" s="78"/>
      <c r="T40" s="65" t="s">
        <v>229</v>
      </c>
      <c r="U40" s="59" t="s">
        <v>230</v>
      </c>
      <c r="V40" s="278">
        <v>200</v>
      </c>
      <c r="W40" s="297"/>
      <c r="X40" s="297"/>
      <c r="Y40" s="278">
        <v>0</v>
      </c>
      <c r="Z40" s="297"/>
      <c r="AA40" s="278">
        <v>300</v>
      </c>
      <c r="AB40" s="278">
        <v>0</v>
      </c>
      <c r="AC40" s="297"/>
      <c r="AD40" s="36" t="s">
        <v>231</v>
      </c>
      <c r="AE40" s="63"/>
      <c r="AF40" s="63"/>
      <c r="AG40" s="63" t="s">
        <v>179</v>
      </c>
      <c r="AH40" s="63" t="s">
        <v>179</v>
      </c>
      <c r="AI40" s="63" t="s">
        <v>179</v>
      </c>
      <c r="AJ40" s="63" t="s">
        <v>179</v>
      </c>
      <c r="AK40" s="63" t="s">
        <v>179</v>
      </c>
      <c r="AL40" s="63" t="s">
        <v>179</v>
      </c>
      <c r="AM40" s="63" t="s">
        <v>179</v>
      </c>
      <c r="AN40" s="63" t="s">
        <v>179</v>
      </c>
      <c r="AO40" s="63" t="s">
        <v>179</v>
      </c>
      <c r="AP40" s="63" t="s">
        <v>179</v>
      </c>
    </row>
    <row r="41" spans="1:42" ht="45" x14ac:dyDescent="0.25">
      <c r="A41" s="56"/>
      <c r="B41" s="56"/>
      <c r="C41" s="56"/>
      <c r="D41" s="60"/>
      <c r="E41" s="62"/>
      <c r="F41" s="60"/>
      <c r="G41" s="76"/>
      <c r="H41" s="77"/>
      <c r="I41" s="83"/>
      <c r="J41" s="83"/>
      <c r="K41" s="77"/>
      <c r="L41" s="83"/>
      <c r="M41" s="83"/>
      <c r="N41" s="77"/>
      <c r="O41" s="78"/>
      <c r="P41" s="78"/>
      <c r="Q41" s="83"/>
      <c r="R41" s="83"/>
      <c r="S41" s="78"/>
      <c r="T41" s="65" t="s">
        <v>232</v>
      </c>
      <c r="U41" s="59" t="s">
        <v>230</v>
      </c>
      <c r="V41" s="278">
        <v>1</v>
      </c>
      <c r="W41" s="297"/>
      <c r="X41" s="297"/>
      <c r="Y41" s="278">
        <v>0</v>
      </c>
      <c r="Z41" s="297"/>
      <c r="AA41" s="278">
        <v>210</v>
      </c>
      <c r="AB41" s="278">
        <v>0</v>
      </c>
      <c r="AC41" s="297"/>
      <c r="AD41" s="36" t="s">
        <v>231</v>
      </c>
      <c r="AE41" s="63"/>
      <c r="AF41" s="63"/>
      <c r="AG41" s="63"/>
      <c r="AH41" s="63"/>
      <c r="AI41" s="63" t="s">
        <v>179</v>
      </c>
      <c r="AJ41" s="63" t="s">
        <v>179</v>
      </c>
      <c r="AK41" s="63" t="s">
        <v>179</v>
      </c>
      <c r="AL41" s="63" t="s">
        <v>179</v>
      </c>
      <c r="AM41" s="63" t="s">
        <v>179</v>
      </c>
      <c r="AN41" s="63" t="s">
        <v>179</v>
      </c>
      <c r="AO41" s="63" t="s">
        <v>179</v>
      </c>
      <c r="AP41" s="63"/>
    </row>
    <row r="42" spans="1:42" ht="30" x14ac:dyDescent="0.25">
      <c r="A42" s="56"/>
      <c r="B42" s="56"/>
      <c r="C42" s="56"/>
      <c r="D42" s="60"/>
      <c r="E42" s="62"/>
      <c r="F42" s="60"/>
      <c r="G42" s="76"/>
      <c r="H42" s="77"/>
      <c r="I42" s="83"/>
      <c r="J42" s="83"/>
      <c r="K42" s="77"/>
      <c r="L42" s="83"/>
      <c r="M42" s="83"/>
      <c r="N42" s="77"/>
      <c r="O42" s="78"/>
      <c r="P42" s="78"/>
      <c r="Q42" s="83"/>
      <c r="R42" s="83"/>
      <c r="S42" s="78"/>
      <c r="T42" s="65" t="s">
        <v>233</v>
      </c>
      <c r="U42" s="59" t="s">
        <v>152</v>
      </c>
      <c r="V42" s="278">
        <v>200</v>
      </c>
      <c r="W42" s="297"/>
      <c r="X42" s="297"/>
      <c r="Y42" s="278">
        <v>0</v>
      </c>
      <c r="Z42" s="297"/>
      <c r="AA42" s="278">
        <v>240</v>
      </c>
      <c r="AB42" s="278">
        <v>0</v>
      </c>
      <c r="AC42" s="297"/>
      <c r="AD42" s="36" t="s">
        <v>231</v>
      </c>
      <c r="AE42" s="63"/>
      <c r="AF42" s="63"/>
      <c r="AG42" s="63"/>
      <c r="AH42" s="63"/>
      <c r="AI42" s="63" t="s">
        <v>179</v>
      </c>
      <c r="AJ42" s="63" t="s">
        <v>179</v>
      </c>
      <c r="AK42" s="63" t="s">
        <v>179</v>
      </c>
      <c r="AL42" s="63" t="s">
        <v>179</v>
      </c>
      <c r="AM42" s="63" t="s">
        <v>179</v>
      </c>
      <c r="AN42" s="63" t="s">
        <v>179</v>
      </c>
      <c r="AO42" s="63" t="s">
        <v>179</v>
      </c>
      <c r="AP42" s="63" t="s">
        <v>179</v>
      </c>
    </row>
    <row r="43" spans="1:42" ht="30" x14ac:dyDescent="0.25">
      <c r="A43" s="56"/>
      <c r="B43" s="56"/>
      <c r="C43" s="56"/>
      <c r="D43" s="60"/>
      <c r="E43" s="62"/>
      <c r="F43" s="60"/>
      <c r="G43" s="76"/>
      <c r="H43" s="77"/>
      <c r="I43" s="83"/>
      <c r="J43" s="83"/>
      <c r="K43" s="77"/>
      <c r="L43" s="83"/>
      <c r="M43" s="83"/>
      <c r="N43" s="77"/>
      <c r="O43" s="78"/>
      <c r="P43" s="78"/>
      <c r="Q43" s="83"/>
      <c r="R43" s="83"/>
      <c r="S43" s="78"/>
      <c r="T43" s="65" t="s">
        <v>234</v>
      </c>
      <c r="U43" s="65" t="s">
        <v>152</v>
      </c>
      <c r="V43" s="278">
        <v>4</v>
      </c>
      <c r="W43" s="297"/>
      <c r="X43" s="297"/>
      <c r="Y43" s="297"/>
      <c r="Z43" s="297"/>
      <c r="AA43" s="278">
        <v>240</v>
      </c>
      <c r="AB43" s="297"/>
      <c r="AC43" s="297"/>
      <c r="AD43" s="36" t="s">
        <v>235</v>
      </c>
      <c r="AE43" s="63"/>
      <c r="AF43" s="63"/>
      <c r="AG43" s="63"/>
      <c r="AH43" s="63"/>
      <c r="AI43" s="63" t="s">
        <v>179</v>
      </c>
      <c r="AJ43" s="63" t="s">
        <v>179</v>
      </c>
      <c r="AK43" s="63" t="s">
        <v>179</v>
      </c>
      <c r="AL43" s="63" t="s">
        <v>179</v>
      </c>
      <c r="AM43" s="63" t="s">
        <v>179</v>
      </c>
      <c r="AN43" s="63" t="s">
        <v>179</v>
      </c>
      <c r="AO43" s="63" t="s">
        <v>179</v>
      </c>
      <c r="AP43" s="63" t="s">
        <v>179</v>
      </c>
    </row>
    <row r="44" spans="1:42" ht="132.75" customHeight="1" x14ac:dyDescent="0.25">
      <c r="A44" s="56"/>
      <c r="B44" s="56"/>
      <c r="C44" s="56"/>
      <c r="D44" s="60"/>
      <c r="E44" s="62"/>
      <c r="F44" s="60"/>
      <c r="G44" s="76"/>
      <c r="H44" s="77"/>
      <c r="I44" s="83"/>
      <c r="J44" s="83"/>
      <c r="K44" s="77"/>
      <c r="L44" s="83"/>
      <c r="M44" s="83"/>
      <c r="N44" s="77"/>
      <c r="O44" s="78"/>
      <c r="P44" s="78"/>
      <c r="Q44" s="83"/>
      <c r="R44" s="83"/>
      <c r="S44" s="78"/>
      <c r="T44" s="65" t="s">
        <v>236</v>
      </c>
      <c r="U44" s="59" t="s">
        <v>152</v>
      </c>
      <c r="V44" s="278">
        <v>700</v>
      </c>
      <c r="W44" s="278">
        <v>2306</v>
      </c>
      <c r="X44" s="297"/>
      <c r="Y44" s="278">
        <v>0</v>
      </c>
      <c r="Z44" s="297"/>
      <c r="AA44" s="278">
        <v>200</v>
      </c>
      <c r="AB44" s="278">
        <v>120</v>
      </c>
      <c r="AC44" s="297"/>
      <c r="AD44" s="65" t="s">
        <v>237</v>
      </c>
      <c r="AE44" s="63"/>
      <c r="AF44" s="63"/>
      <c r="AG44" s="63" t="s">
        <v>179</v>
      </c>
      <c r="AH44" s="63" t="s">
        <v>179</v>
      </c>
      <c r="AI44" s="63" t="s">
        <v>179</v>
      </c>
      <c r="AJ44" s="63" t="s">
        <v>179</v>
      </c>
      <c r="AK44" s="63" t="s">
        <v>179</v>
      </c>
      <c r="AL44" s="63" t="s">
        <v>179</v>
      </c>
      <c r="AM44" s="63" t="s">
        <v>179</v>
      </c>
      <c r="AN44" s="63" t="s">
        <v>179</v>
      </c>
      <c r="AO44" s="63" t="s">
        <v>179</v>
      </c>
      <c r="AP44" s="63"/>
    </row>
    <row r="45" spans="1:42" ht="85.5" customHeight="1" x14ac:dyDescent="0.25">
      <c r="A45" s="56"/>
      <c r="B45" s="56"/>
      <c r="C45" s="56"/>
      <c r="D45" s="60"/>
      <c r="E45" s="62"/>
      <c r="F45" s="60"/>
      <c r="G45" s="76"/>
      <c r="H45" s="77"/>
      <c r="I45" s="83"/>
      <c r="J45" s="83"/>
      <c r="K45" s="77"/>
      <c r="L45" s="83"/>
      <c r="M45" s="83"/>
      <c r="N45" s="77"/>
      <c r="O45" s="78"/>
      <c r="P45" s="78"/>
      <c r="Q45" s="83"/>
      <c r="R45" s="83"/>
      <c r="S45" s="78"/>
      <c r="T45" s="65" t="s">
        <v>238</v>
      </c>
      <c r="U45" s="65" t="s">
        <v>152</v>
      </c>
      <c r="V45" s="278">
        <v>57</v>
      </c>
      <c r="W45" s="297"/>
      <c r="X45" s="297"/>
      <c r="Y45" s="278">
        <v>0</v>
      </c>
      <c r="Z45" s="297"/>
      <c r="AA45" s="278">
        <v>120</v>
      </c>
      <c r="AB45" s="278">
        <v>0</v>
      </c>
      <c r="AC45" s="297"/>
      <c r="AD45" s="65" t="s">
        <v>239</v>
      </c>
      <c r="AE45" s="63"/>
      <c r="AF45" s="63"/>
      <c r="AG45" s="63"/>
      <c r="AH45" s="63"/>
      <c r="AI45" s="63"/>
      <c r="AJ45" s="63"/>
      <c r="AK45" s="63" t="s">
        <v>179</v>
      </c>
      <c r="AL45" s="63" t="s">
        <v>179</v>
      </c>
      <c r="AM45" s="63" t="s">
        <v>179</v>
      </c>
      <c r="AN45" s="63" t="s">
        <v>179</v>
      </c>
      <c r="AO45" s="63"/>
      <c r="AP45" s="63"/>
    </row>
    <row r="46" spans="1:42" ht="118.5" customHeight="1" x14ac:dyDescent="0.25">
      <c r="A46" s="56"/>
      <c r="B46" s="56"/>
      <c r="C46" s="56"/>
      <c r="D46" s="60"/>
      <c r="E46" s="62"/>
      <c r="F46" s="60"/>
      <c r="G46" s="76"/>
      <c r="H46" s="77"/>
      <c r="I46" s="83"/>
      <c r="J46" s="83"/>
      <c r="K46" s="77"/>
      <c r="L46" s="83"/>
      <c r="M46" s="83"/>
      <c r="N46" s="77"/>
      <c r="O46" s="78"/>
      <c r="P46" s="78"/>
      <c r="Q46" s="83"/>
      <c r="R46" s="83"/>
      <c r="S46" s="78"/>
      <c r="T46" s="65" t="s">
        <v>240</v>
      </c>
      <c r="U46" s="59" t="s">
        <v>152</v>
      </c>
      <c r="V46" s="278">
        <v>9</v>
      </c>
      <c r="W46" s="278">
        <v>4</v>
      </c>
      <c r="X46" s="297"/>
      <c r="Y46" s="278">
        <v>0</v>
      </c>
      <c r="Z46" s="297"/>
      <c r="AA46" s="278">
        <v>200</v>
      </c>
      <c r="AB46" s="278">
        <v>0</v>
      </c>
      <c r="AC46" s="297"/>
      <c r="AD46" s="65" t="s">
        <v>237</v>
      </c>
      <c r="AE46" s="63"/>
      <c r="AF46" s="63"/>
      <c r="AG46" s="63"/>
      <c r="AH46" s="63" t="s">
        <v>179</v>
      </c>
      <c r="AI46" s="63" t="s">
        <v>179</v>
      </c>
      <c r="AJ46" s="63" t="s">
        <v>179</v>
      </c>
      <c r="AK46" s="63" t="s">
        <v>179</v>
      </c>
      <c r="AL46" s="63" t="s">
        <v>179</v>
      </c>
      <c r="AM46" s="63" t="s">
        <v>179</v>
      </c>
      <c r="AN46" s="63" t="s">
        <v>179</v>
      </c>
      <c r="AO46" s="63" t="s">
        <v>179</v>
      </c>
      <c r="AP46" s="63"/>
    </row>
    <row r="47" spans="1:42" ht="110.25" customHeight="1" x14ac:dyDescent="0.25">
      <c r="A47" s="56"/>
      <c r="B47" s="56"/>
      <c r="C47" s="56"/>
      <c r="D47" s="60"/>
      <c r="E47" s="62"/>
      <c r="F47" s="60"/>
      <c r="G47" s="76"/>
      <c r="H47" s="77"/>
      <c r="I47" s="83"/>
      <c r="J47" s="83"/>
      <c r="K47" s="77"/>
      <c r="L47" s="83"/>
      <c r="M47" s="83"/>
      <c r="N47" s="77"/>
      <c r="O47" s="78"/>
      <c r="P47" s="78"/>
      <c r="Q47" s="83"/>
      <c r="R47" s="83"/>
      <c r="S47" s="78"/>
      <c r="T47" s="65" t="s">
        <v>241</v>
      </c>
      <c r="U47" s="59" t="s">
        <v>152</v>
      </c>
      <c r="V47" s="278">
        <v>4</v>
      </c>
      <c r="W47" s="278"/>
      <c r="X47" s="297"/>
      <c r="Y47" s="278">
        <v>0</v>
      </c>
      <c r="Z47" s="297"/>
      <c r="AA47" s="278">
        <v>240</v>
      </c>
      <c r="AB47" s="278">
        <v>120</v>
      </c>
      <c r="AC47" s="297"/>
      <c r="AD47" s="65" t="s">
        <v>237</v>
      </c>
      <c r="AE47" s="63"/>
      <c r="AF47" s="63"/>
      <c r="AG47" s="63" t="s">
        <v>179</v>
      </c>
      <c r="AH47" s="63" t="s">
        <v>179</v>
      </c>
      <c r="AI47" s="63" t="s">
        <v>179</v>
      </c>
      <c r="AJ47" s="63" t="s">
        <v>179</v>
      </c>
      <c r="AK47" s="63" t="s">
        <v>179</v>
      </c>
      <c r="AL47" s="63" t="s">
        <v>179</v>
      </c>
      <c r="AM47" s="63" t="s">
        <v>179</v>
      </c>
      <c r="AN47" s="63" t="s">
        <v>179</v>
      </c>
      <c r="AO47" s="63" t="s">
        <v>179</v>
      </c>
      <c r="AP47" s="63"/>
    </row>
    <row r="48" spans="1:42" ht="60" customHeight="1" x14ac:dyDescent="0.25">
      <c r="A48" s="56"/>
      <c r="B48" s="56"/>
      <c r="C48" s="56"/>
      <c r="D48" s="60"/>
      <c r="E48" s="62"/>
      <c r="F48" s="60"/>
      <c r="G48" s="76"/>
      <c r="H48" s="77"/>
      <c r="I48" s="83"/>
      <c r="J48" s="83"/>
      <c r="K48" s="77"/>
      <c r="L48" s="83"/>
      <c r="M48" s="83"/>
      <c r="N48" s="77"/>
      <c r="O48" s="78"/>
      <c r="P48" s="78"/>
      <c r="Q48" s="83"/>
      <c r="R48" s="83"/>
      <c r="S48" s="78"/>
      <c r="T48" s="65" t="s">
        <v>242</v>
      </c>
      <c r="U48" s="59" t="s">
        <v>243</v>
      </c>
      <c r="V48" s="278">
        <v>1</v>
      </c>
      <c r="W48" s="278"/>
      <c r="X48" s="297"/>
      <c r="Y48" s="278">
        <v>0</v>
      </c>
      <c r="Z48" s="297"/>
      <c r="AA48" s="278">
        <v>300</v>
      </c>
      <c r="AB48" s="278">
        <v>120</v>
      </c>
      <c r="AC48" s="297"/>
      <c r="AD48" s="65" t="s">
        <v>231</v>
      </c>
      <c r="AE48" s="63"/>
      <c r="AF48" s="63"/>
      <c r="AG48" s="63" t="s">
        <v>179</v>
      </c>
      <c r="AH48" s="63" t="s">
        <v>179</v>
      </c>
      <c r="AI48" s="63" t="s">
        <v>179</v>
      </c>
      <c r="AJ48" s="63" t="s">
        <v>179</v>
      </c>
      <c r="AK48" s="63" t="s">
        <v>179</v>
      </c>
      <c r="AL48" s="63" t="s">
        <v>179</v>
      </c>
      <c r="AM48" s="63" t="s">
        <v>179</v>
      </c>
      <c r="AN48" s="63" t="s">
        <v>179</v>
      </c>
      <c r="AO48" s="63" t="s">
        <v>179</v>
      </c>
      <c r="AP48" s="63" t="s">
        <v>179</v>
      </c>
    </row>
    <row r="49" spans="1:42" ht="126.75" customHeight="1" x14ac:dyDescent="0.25">
      <c r="A49" s="56"/>
      <c r="B49" s="56"/>
      <c r="C49" s="56"/>
      <c r="D49" s="60"/>
      <c r="E49" s="62"/>
      <c r="F49" s="60"/>
      <c r="G49" s="76"/>
      <c r="H49" s="77"/>
      <c r="I49" s="83"/>
      <c r="J49" s="83"/>
      <c r="K49" s="77"/>
      <c r="L49" s="83"/>
      <c r="M49" s="83"/>
      <c r="N49" s="77"/>
      <c r="O49" s="78"/>
      <c r="P49" s="78"/>
      <c r="Q49" s="83"/>
      <c r="R49" s="83"/>
      <c r="S49" s="78"/>
      <c r="T49" s="65" t="s">
        <v>244</v>
      </c>
      <c r="U49" s="59" t="s">
        <v>245</v>
      </c>
      <c r="V49" s="278">
        <v>1</v>
      </c>
      <c r="W49" s="278"/>
      <c r="X49" s="297"/>
      <c r="Y49" s="278"/>
      <c r="Z49" s="297"/>
      <c r="AA49" s="278">
        <v>300</v>
      </c>
      <c r="AB49" s="278">
        <v>120</v>
      </c>
      <c r="AC49" s="297"/>
      <c r="AD49" s="65" t="s">
        <v>246</v>
      </c>
      <c r="AE49" s="63"/>
      <c r="AF49" s="63"/>
      <c r="AG49" s="63"/>
      <c r="AH49" s="63"/>
      <c r="AI49" s="63"/>
      <c r="AJ49" s="63"/>
      <c r="AK49" s="63"/>
      <c r="AL49" s="63"/>
      <c r="AM49" s="63"/>
      <c r="AN49" s="63"/>
      <c r="AO49" s="63"/>
      <c r="AP49" s="63"/>
    </row>
    <row r="50" spans="1:42" ht="75" x14ac:dyDescent="0.25">
      <c r="A50" s="56"/>
      <c r="B50" s="56"/>
      <c r="C50" s="56"/>
      <c r="D50" s="60"/>
      <c r="E50" s="62"/>
      <c r="F50" s="60"/>
      <c r="G50" s="76"/>
      <c r="H50" s="77"/>
      <c r="I50" s="83"/>
      <c r="J50" s="83"/>
      <c r="K50" s="77"/>
      <c r="L50" s="83"/>
      <c r="M50" s="83"/>
      <c r="N50" s="77"/>
      <c r="O50" s="78"/>
      <c r="P50" s="78"/>
      <c r="Q50" s="83"/>
      <c r="R50" s="83"/>
      <c r="S50" s="78"/>
      <c r="T50" s="65" t="s">
        <v>247</v>
      </c>
      <c r="U50" s="59" t="s">
        <v>248</v>
      </c>
      <c r="V50" s="278">
        <v>1</v>
      </c>
      <c r="W50" s="297"/>
      <c r="X50" s="297"/>
      <c r="Y50" s="278">
        <v>0</v>
      </c>
      <c r="Z50" s="297"/>
      <c r="AA50" s="278">
        <v>300</v>
      </c>
      <c r="AB50" s="278">
        <v>120</v>
      </c>
      <c r="AC50" s="297"/>
      <c r="AD50" s="65" t="s">
        <v>249</v>
      </c>
      <c r="AE50" s="63"/>
      <c r="AF50" s="63"/>
      <c r="AG50" s="63" t="s">
        <v>179</v>
      </c>
      <c r="AH50" s="63" t="s">
        <v>179</v>
      </c>
      <c r="AI50" s="63" t="s">
        <v>179</v>
      </c>
      <c r="AJ50" s="63" t="s">
        <v>179</v>
      </c>
      <c r="AK50" s="63" t="s">
        <v>179</v>
      </c>
      <c r="AL50" s="63" t="s">
        <v>179</v>
      </c>
      <c r="AM50" s="63" t="s">
        <v>179</v>
      </c>
      <c r="AN50" s="63" t="s">
        <v>179</v>
      </c>
      <c r="AO50" s="63" t="s">
        <v>179</v>
      </c>
      <c r="AP50" s="63" t="s">
        <v>179</v>
      </c>
    </row>
    <row r="51" spans="1:42" ht="47.25" customHeight="1" x14ac:dyDescent="0.25">
      <c r="A51" s="56"/>
      <c r="B51" s="56"/>
      <c r="C51" s="56"/>
      <c r="D51" s="60"/>
      <c r="E51" s="62"/>
      <c r="F51" s="60"/>
      <c r="G51" s="76"/>
      <c r="H51" s="77"/>
      <c r="I51" s="83"/>
      <c r="J51" s="83"/>
      <c r="K51" s="77"/>
      <c r="L51" s="83"/>
      <c r="M51" s="83"/>
      <c r="N51" s="77"/>
      <c r="O51" s="78"/>
      <c r="P51" s="78"/>
      <c r="Q51" s="83"/>
      <c r="R51" s="83"/>
      <c r="S51" s="78"/>
      <c r="T51" s="65" t="s">
        <v>250</v>
      </c>
      <c r="U51" s="59" t="s">
        <v>251</v>
      </c>
      <c r="V51" s="278">
        <v>1</v>
      </c>
      <c r="W51" s="297"/>
      <c r="X51" s="297"/>
      <c r="Y51" s="278">
        <v>0</v>
      </c>
      <c r="Z51" s="297"/>
      <c r="AA51" s="278">
        <v>300</v>
      </c>
      <c r="AB51" s="278">
        <v>120</v>
      </c>
      <c r="AC51" s="297"/>
      <c r="AD51" s="65" t="s">
        <v>231</v>
      </c>
      <c r="AE51" s="63"/>
      <c r="AF51" s="63"/>
      <c r="AG51" s="63" t="s">
        <v>179</v>
      </c>
      <c r="AH51" s="63" t="s">
        <v>179</v>
      </c>
      <c r="AI51" s="63" t="s">
        <v>179</v>
      </c>
      <c r="AJ51" s="63" t="s">
        <v>179</v>
      </c>
      <c r="AK51" s="63" t="s">
        <v>179</v>
      </c>
      <c r="AL51" s="63" t="s">
        <v>179</v>
      </c>
      <c r="AM51" s="63" t="s">
        <v>179</v>
      </c>
      <c r="AN51" s="63" t="s">
        <v>179</v>
      </c>
      <c r="AO51" s="63" t="s">
        <v>179</v>
      </c>
      <c r="AP51" s="63" t="s">
        <v>179</v>
      </c>
    </row>
    <row r="52" spans="1:42" ht="45" x14ac:dyDescent="0.25">
      <c r="A52" s="56"/>
      <c r="B52" s="56"/>
      <c r="C52" s="56"/>
      <c r="D52" s="60"/>
      <c r="E52" s="62"/>
      <c r="F52" s="60"/>
      <c r="G52" s="76"/>
      <c r="H52" s="77"/>
      <c r="I52" s="83"/>
      <c r="J52" s="83"/>
      <c r="K52" s="77"/>
      <c r="L52" s="83"/>
      <c r="M52" s="83"/>
      <c r="N52" s="77"/>
      <c r="O52" s="78"/>
      <c r="P52" s="78"/>
      <c r="Q52" s="83"/>
      <c r="R52" s="83"/>
      <c r="S52" s="78"/>
      <c r="T52" s="65" t="s">
        <v>252</v>
      </c>
      <c r="U52" s="59" t="s">
        <v>251</v>
      </c>
      <c r="V52" s="278">
        <v>1</v>
      </c>
      <c r="W52" s="297"/>
      <c r="X52" s="297"/>
      <c r="Y52" s="278">
        <v>0</v>
      </c>
      <c r="Z52" s="297"/>
      <c r="AA52" s="278">
        <v>300</v>
      </c>
      <c r="AB52" s="278">
        <v>120</v>
      </c>
      <c r="AC52" s="297"/>
      <c r="AD52" s="65" t="s">
        <v>231</v>
      </c>
      <c r="AE52" s="63"/>
      <c r="AF52" s="63"/>
      <c r="AG52" s="63" t="s">
        <v>179</v>
      </c>
      <c r="AH52" s="63" t="s">
        <v>179</v>
      </c>
      <c r="AI52" s="63" t="s">
        <v>179</v>
      </c>
      <c r="AJ52" s="63" t="s">
        <v>179</v>
      </c>
      <c r="AK52" s="63" t="s">
        <v>179</v>
      </c>
      <c r="AL52" s="63" t="s">
        <v>179</v>
      </c>
      <c r="AM52" s="63" t="s">
        <v>179</v>
      </c>
      <c r="AN52" s="63" t="s">
        <v>179</v>
      </c>
      <c r="AO52" s="63" t="s">
        <v>179</v>
      </c>
      <c r="AP52" s="63" t="s">
        <v>179</v>
      </c>
    </row>
    <row r="53" spans="1:42" ht="74.25" customHeight="1" x14ac:dyDescent="0.25">
      <c r="A53" s="56"/>
      <c r="B53" s="56"/>
      <c r="C53" s="56"/>
      <c r="D53" s="60"/>
      <c r="E53" s="62"/>
      <c r="F53" s="60"/>
      <c r="G53" s="76"/>
      <c r="H53" s="77"/>
      <c r="I53" s="83"/>
      <c r="J53" s="83"/>
      <c r="K53" s="77"/>
      <c r="L53" s="83"/>
      <c r="M53" s="83"/>
      <c r="N53" s="77"/>
      <c r="O53" s="78"/>
      <c r="P53" s="78"/>
      <c r="Q53" s="83"/>
      <c r="R53" s="83"/>
      <c r="S53" s="78"/>
      <c r="T53" s="65" t="s">
        <v>253</v>
      </c>
      <c r="U53" s="59" t="s">
        <v>251</v>
      </c>
      <c r="V53" s="278">
        <v>1</v>
      </c>
      <c r="W53" s="297"/>
      <c r="X53" s="297"/>
      <c r="Y53" s="278">
        <v>0</v>
      </c>
      <c r="Z53" s="297"/>
      <c r="AA53" s="278">
        <v>300</v>
      </c>
      <c r="AB53" s="278">
        <v>120</v>
      </c>
      <c r="AC53" s="297"/>
      <c r="AD53" s="65" t="s">
        <v>231</v>
      </c>
      <c r="AE53" s="63"/>
      <c r="AF53" s="63"/>
      <c r="AG53" s="63" t="s">
        <v>179</v>
      </c>
      <c r="AH53" s="63" t="s">
        <v>179</v>
      </c>
      <c r="AI53" s="63" t="s">
        <v>179</v>
      </c>
      <c r="AJ53" s="63" t="s">
        <v>179</v>
      </c>
      <c r="AK53" s="63" t="s">
        <v>179</v>
      </c>
      <c r="AL53" s="63" t="s">
        <v>179</v>
      </c>
      <c r="AM53" s="63" t="s">
        <v>179</v>
      </c>
      <c r="AN53" s="63" t="s">
        <v>179</v>
      </c>
      <c r="AO53" s="63" t="s">
        <v>179</v>
      </c>
      <c r="AP53" s="63" t="s">
        <v>179</v>
      </c>
    </row>
    <row r="54" spans="1:42" ht="75" x14ac:dyDescent="0.25">
      <c r="A54" s="56"/>
      <c r="B54" s="56"/>
      <c r="C54" s="56"/>
      <c r="D54" s="60"/>
      <c r="E54" s="62"/>
      <c r="F54" s="60"/>
      <c r="G54" s="76"/>
      <c r="H54" s="77"/>
      <c r="I54" s="83"/>
      <c r="J54" s="83"/>
      <c r="K54" s="77"/>
      <c r="L54" s="83"/>
      <c r="M54" s="83"/>
      <c r="N54" s="77"/>
      <c r="O54" s="78"/>
      <c r="P54" s="78"/>
      <c r="Q54" s="83"/>
      <c r="R54" s="83"/>
      <c r="S54" s="78"/>
      <c r="T54" s="65" t="s">
        <v>254</v>
      </c>
      <c r="U54" s="59" t="s">
        <v>251</v>
      </c>
      <c r="V54" s="278">
        <v>1</v>
      </c>
      <c r="W54" s="297"/>
      <c r="X54" s="297"/>
      <c r="Y54" s="278">
        <v>0</v>
      </c>
      <c r="Z54" s="297"/>
      <c r="AA54" s="278">
        <v>300</v>
      </c>
      <c r="AB54" s="278">
        <v>120</v>
      </c>
      <c r="AC54" s="297"/>
      <c r="AD54" s="65" t="s">
        <v>231</v>
      </c>
      <c r="AE54" s="63"/>
      <c r="AF54" s="63"/>
      <c r="AG54" s="63"/>
      <c r="AH54" s="63"/>
      <c r="AI54" s="63"/>
      <c r="AJ54" s="63"/>
      <c r="AK54" s="63"/>
      <c r="AL54" s="63"/>
      <c r="AM54" s="63"/>
      <c r="AN54" s="63"/>
      <c r="AO54" s="63"/>
      <c r="AP54" s="63"/>
    </row>
    <row r="55" spans="1:42" ht="60" x14ac:dyDescent="0.25">
      <c r="A55" s="56"/>
      <c r="B55" s="56"/>
      <c r="C55" s="56"/>
      <c r="D55" s="60"/>
      <c r="E55" s="62"/>
      <c r="F55" s="60"/>
      <c r="G55" s="76"/>
      <c r="H55" s="77"/>
      <c r="I55" s="83"/>
      <c r="J55" s="83"/>
      <c r="K55" s="77"/>
      <c r="L55" s="83"/>
      <c r="M55" s="83"/>
      <c r="N55" s="77"/>
      <c r="O55" s="78"/>
      <c r="P55" s="78"/>
      <c r="Q55" s="83"/>
      <c r="R55" s="83"/>
      <c r="S55" s="78"/>
      <c r="T55" s="65" t="s">
        <v>255</v>
      </c>
      <c r="U55" s="59" t="s">
        <v>251</v>
      </c>
      <c r="V55" s="278">
        <v>1</v>
      </c>
      <c r="W55" s="297"/>
      <c r="X55" s="297"/>
      <c r="Y55" s="278">
        <v>0</v>
      </c>
      <c r="Z55" s="297"/>
      <c r="AA55" s="278">
        <v>300</v>
      </c>
      <c r="AB55" s="278">
        <v>120</v>
      </c>
      <c r="AC55" s="297"/>
      <c r="AD55" s="65" t="s">
        <v>231</v>
      </c>
      <c r="AE55" s="63"/>
      <c r="AF55" s="63"/>
      <c r="AG55" s="63"/>
      <c r="AH55" s="63"/>
      <c r="AI55" s="63"/>
      <c r="AJ55" s="63"/>
      <c r="AK55" s="63"/>
      <c r="AL55" s="63"/>
      <c r="AM55" s="63"/>
      <c r="AN55" s="63"/>
      <c r="AO55" s="63"/>
      <c r="AP55" s="63"/>
    </row>
    <row r="56" spans="1:42" ht="60" x14ac:dyDescent="0.25">
      <c r="A56" s="56"/>
      <c r="B56" s="56"/>
      <c r="C56" s="56"/>
      <c r="D56" s="60"/>
      <c r="E56" s="62"/>
      <c r="F56" s="60"/>
      <c r="G56" s="76"/>
      <c r="H56" s="77"/>
      <c r="I56" s="83"/>
      <c r="J56" s="83"/>
      <c r="K56" s="77"/>
      <c r="L56" s="83"/>
      <c r="M56" s="83"/>
      <c r="N56" s="77"/>
      <c r="O56" s="78"/>
      <c r="P56" s="78"/>
      <c r="Q56" s="83"/>
      <c r="R56" s="83"/>
      <c r="S56" s="78"/>
      <c r="T56" s="65" t="s">
        <v>256</v>
      </c>
      <c r="U56" s="65" t="s">
        <v>251</v>
      </c>
      <c r="V56" s="278">
        <v>1</v>
      </c>
      <c r="W56" s="297"/>
      <c r="X56" s="297"/>
      <c r="Y56" s="278">
        <v>0</v>
      </c>
      <c r="Z56" s="297"/>
      <c r="AA56" s="278">
        <v>300</v>
      </c>
      <c r="AB56" s="278">
        <v>120</v>
      </c>
      <c r="AC56" s="297"/>
      <c r="AD56" s="65" t="s">
        <v>231</v>
      </c>
      <c r="AE56" s="63"/>
      <c r="AF56" s="63"/>
      <c r="AG56" s="63"/>
      <c r="AH56" s="63"/>
      <c r="AI56" s="63"/>
      <c r="AJ56" s="63"/>
      <c r="AK56" s="63"/>
      <c r="AL56" s="63"/>
      <c r="AM56" s="63"/>
      <c r="AN56" s="63"/>
      <c r="AO56" s="63"/>
      <c r="AP56" s="63"/>
    </row>
    <row r="57" spans="1:42" ht="126.75" customHeight="1" x14ac:dyDescent="0.25">
      <c r="A57" s="56"/>
      <c r="B57" s="56"/>
      <c r="C57" s="56"/>
      <c r="D57" s="60"/>
      <c r="E57" s="62"/>
      <c r="F57" s="60"/>
      <c r="G57" s="76"/>
      <c r="H57" s="77"/>
      <c r="I57" s="83"/>
      <c r="J57" s="83"/>
      <c r="K57" s="77"/>
      <c r="L57" s="83"/>
      <c r="M57" s="83"/>
      <c r="N57" s="77"/>
      <c r="O57" s="78"/>
      <c r="P57" s="78"/>
      <c r="Q57" s="83"/>
      <c r="R57" s="295"/>
      <c r="S57" s="78"/>
      <c r="T57" s="65" t="s">
        <v>257</v>
      </c>
      <c r="U57" s="65" t="s">
        <v>251</v>
      </c>
      <c r="V57" s="278">
        <v>1</v>
      </c>
      <c r="W57" s="297"/>
      <c r="X57" s="297"/>
      <c r="Y57" s="278"/>
      <c r="Z57" s="297"/>
      <c r="AA57" s="278">
        <v>300</v>
      </c>
      <c r="AB57" s="278">
        <v>0</v>
      </c>
      <c r="AC57" s="297"/>
      <c r="AD57" s="65" t="s">
        <v>258</v>
      </c>
      <c r="AE57" s="63"/>
      <c r="AF57" s="63"/>
      <c r="AG57" s="63"/>
      <c r="AH57" s="63"/>
      <c r="AI57" s="63"/>
      <c r="AJ57" s="63"/>
      <c r="AK57" s="63"/>
      <c r="AL57" s="63"/>
      <c r="AM57" s="63"/>
      <c r="AN57" s="63"/>
      <c r="AO57" s="63"/>
      <c r="AP57" s="63"/>
    </row>
    <row r="58" spans="1:42" ht="126.75" customHeight="1" x14ac:dyDescent="0.25">
      <c r="A58" s="56"/>
      <c r="B58" s="56"/>
      <c r="C58" s="56"/>
      <c r="D58" s="60"/>
      <c r="E58" s="62"/>
      <c r="F58" s="60"/>
      <c r="G58" s="76"/>
      <c r="H58" s="77"/>
      <c r="I58" s="83"/>
      <c r="J58" s="83"/>
      <c r="K58" s="77"/>
      <c r="L58" s="83"/>
      <c r="M58" s="83"/>
      <c r="N58" s="77"/>
      <c r="O58" s="78"/>
      <c r="P58" s="78"/>
      <c r="Q58" s="83"/>
      <c r="R58" s="295"/>
      <c r="S58" s="78"/>
      <c r="T58" s="65" t="s">
        <v>259</v>
      </c>
      <c r="U58" s="65" t="s">
        <v>251</v>
      </c>
      <c r="V58" s="278">
        <v>1</v>
      </c>
      <c r="W58" s="297"/>
      <c r="X58" s="297"/>
      <c r="Y58" s="278">
        <v>0</v>
      </c>
      <c r="Z58" s="278"/>
      <c r="AA58" s="278">
        <v>300</v>
      </c>
      <c r="AB58" s="278">
        <v>120</v>
      </c>
      <c r="AC58" s="297"/>
      <c r="AD58" s="65" t="s">
        <v>231</v>
      </c>
      <c r="AE58" s="63"/>
      <c r="AF58" s="63"/>
      <c r="AG58" s="63"/>
      <c r="AH58" s="63"/>
      <c r="AI58" s="63"/>
      <c r="AJ58" s="63"/>
      <c r="AK58" s="63"/>
      <c r="AL58" s="63"/>
      <c r="AM58" s="63"/>
      <c r="AN58" s="63"/>
      <c r="AO58" s="63"/>
      <c r="AP58" s="63"/>
    </row>
    <row r="59" spans="1:42" ht="126.75" customHeight="1" x14ac:dyDescent="0.25">
      <c r="A59" s="56"/>
      <c r="B59" s="56"/>
      <c r="C59" s="56"/>
      <c r="D59" s="60"/>
      <c r="E59" s="62"/>
      <c r="F59" s="60"/>
      <c r="G59" s="76"/>
      <c r="H59" s="77"/>
      <c r="I59" s="83"/>
      <c r="J59" s="83"/>
      <c r="K59" s="77"/>
      <c r="L59" s="83"/>
      <c r="M59" s="83"/>
      <c r="N59" s="77"/>
      <c r="O59" s="78"/>
      <c r="P59" s="78"/>
      <c r="Q59" s="83"/>
      <c r="R59" s="295"/>
      <c r="S59" s="78"/>
      <c r="T59" s="65" t="s">
        <v>260</v>
      </c>
      <c r="U59" s="65" t="s">
        <v>251</v>
      </c>
      <c r="V59" s="278">
        <v>1</v>
      </c>
      <c r="W59" s="297"/>
      <c r="X59" s="297"/>
      <c r="Y59" s="278">
        <v>0</v>
      </c>
      <c r="Z59" s="278"/>
      <c r="AA59" s="278">
        <v>300</v>
      </c>
      <c r="AB59" s="278">
        <v>120</v>
      </c>
      <c r="AC59" s="297"/>
      <c r="AD59" s="65" t="s">
        <v>231</v>
      </c>
      <c r="AE59" s="63"/>
      <c r="AF59" s="63"/>
      <c r="AG59" s="63"/>
      <c r="AH59" s="63"/>
      <c r="AI59" s="63"/>
      <c r="AJ59" s="63"/>
      <c r="AK59" s="63"/>
      <c r="AL59" s="63"/>
      <c r="AM59" s="63"/>
      <c r="AN59" s="63"/>
      <c r="AO59" s="63"/>
      <c r="AP59" s="63"/>
    </row>
    <row r="60" spans="1:42" ht="45" x14ac:dyDescent="0.25">
      <c r="A60" s="56"/>
      <c r="B60" s="56"/>
      <c r="C60" s="56"/>
      <c r="D60" s="60"/>
      <c r="E60" s="62"/>
      <c r="F60" s="60"/>
      <c r="G60" s="76"/>
      <c r="H60" s="77"/>
      <c r="I60" s="83"/>
      <c r="J60" s="83"/>
      <c r="K60" s="77"/>
      <c r="L60" s="83"/>
      <c r="M60" s="83"/>
      <c r="N60" s="77"/>
      <c r="O60" s="78"/>
      <c r="P60" s="78"/>
      <c r="Q60" s="83"/>
      <c r="R60" s="83"/>
      <c r="S60" s="78"/>
      <c r="T60" s="65" t="s">
        <v>261</v>
      </c>
      <c r="U60" s="59" t="s">
        <v>251</v>
      </c>
      <c r="V60" s="278">
        <v>1</v>
      </c>
      <c r="W60" s="297"/>
      <c r="X60" s="297"/>
      <c r="Y60" s="278">
        <v>0</v>
      </c>
      <c r="Z60" s="278"/>
      <c r="AA60" s="278">
        <v>300</v>
      </c>
      <c r="AB60" s="278">
        <v>120</v>
      </c>
      <c r="AC60" s="297"/>
      <c r="AD60" s="65" t="s">
        <v>231</v>
      </c>
      <c r="AE60" s="63"/>
      <c r="AF60" s="63"/>
      <c r="AG60" s="63"/>
      <c r="AH60" s="63"/>
      <c r="AI60" s="63"/>
      <c r="AJ60" s="63"/>
      <c r="AK60" s="63"/>
      <c r="AL60" s="63"/>
      <c r="AM60" s="63"/>
      <c r="AN60" s="63"/>
      <c r="AO60" s="63"/>
      <c r="AP60" s="63"/>
    </row>
    <row r="61" spans="1:42" ht="97.5" customHeight="1" x14ac:dyDescent="0.25">
      <c r="A61" s="56"/>
      <c r="B61" s="56"/>
      <c r="C61" s="56"/>
      <c r="D61" s="60"/>
      <c r="E61" s="62"/>
      <c r="F61" s="60"/>
      <c r="G61" s="76"/>
      <c r="H61" s="77"/>
      <c r="I61" s="83"/>
      <c r="J61" s="83"/>
      <c r="K61" s="77"/>
      <c r="L61" s="83"/>
      <c r="M61" s="83"/>
      <c r="N61" s="77"/>
      <c r="O61" s="78"/>
      <c r="P61" s="78"/>
      <c r="Q61" s="83"/>
      <c r="R61" s="83"/>
      <c r="S61" s="78"/>
      <c r="T61" s="65" t="s">
        <v>262</v>
      </c>
      <c r="U61" s="59" t="s">
        <v>251</v>
      </c>
      <c r="V61" s="278">
        <v>1</v>
      </c>
      <c r="W61" s="297"/>
      <c r="X61" s="297"/>
      <c r="Y61" s="278">
        <v>0</v>
      </c>
      <c r="Z61" s="278"/>
      <c r="AA61" s="278">
        <v>300</v>
      </c>
      <c r="AB61" s="278">
        <v>180</v>
      </c>
      <c r="AC61" s="297"/>
      <c r="AD61" s="65" t="s">
        <v>263</v>
      </c>
      <c r="AE61" s="63"/>
      <c r="AF61" s="63" t="s">
        <v>179</v>
      </c>
      <c r="AG61" s="63" t="s">
        <v>179</v>
      </c>
      <c r="AH61" s="63" t="s">
        <v>179</v>
      </c>
      <c r="AI61" s="63" t="s">
        <v>179</v>
      </c>
      <c r="AJ61" s="63" t="s">
        <v>179</v>
      </c>
      <c r="AK61" s="63" t="s">
        <v>179</v>
      </c>
      <c r="AL61" s="63" t="s">
        <v>179</v>
      </c>
      <c r="AM61" s="63" t="s">
        <v>179</v>
      </c>
      <c r="AN61" s="63" t="s">
        <v>179</v>
      </c>
      <c r="AO61" s="63" t="s">
        <v>179</v>
      </c>
      <c r="AP61" s="63" t="s">
        <v>179</v>
      </c>
    </row>
    <row r="62" spans="1:42" ht="75" x14ac:dyDescent="0.25">
      <c r="A62" s="56"/>
      <c r="B62" s="56"/>
      <c r="C62" s="56"/>
      <c r="D62" s="60"/>
      <c r="E62" s="62"/>
      <c r="F62" s="60"/>
      <c r="G62" s="76"/>
      <c r="H62" s="77"/>
      <c r="I62" s="83"/>
      <c r="J62" s="83"/>
      <c r="K62" s="77"/>
      <c r="L62" s="83"/>
      <c r="M62" s="83"/>
      <c r="N62" s="77"/>
      <c r="O62" s="78"/>
      <c r="P62" s="78"/>
      <c r="Q62" s="83"/>
      <c r="R62" s="83"/>
      <c r="S62" s="78"/>
      <c r="T62" s="65" t="s">
        <v>264</v>
      </c>
      <c r="U62" s="59" t="s">
        <v>251</v>
      </c>
      <c r="V62" s="278">
        <v>1</v>
      </c>
      <c r="W62" s="278"/>
      <c r="X62" s="278"/>
      <c r="Y62" s="278">
        <v>0</v>
      </c>
      <c r="Z62" s="278"/>
      <c r="AA62" s="278">
        <v>300</v>
      </c>
      <c r="AB62" s="278">
        <v>180</v>
      </c>
      <c r="AC62" s="297"/>
      <c r="AD62" s="65" t="s">
        <v>231</v>
      </c>
      <c r="AE62" s="63"/>
      <c r="AF62" s="63"/>
      <c r="AG62" s="63" t="s">
        <v>179</v>
      </c>
      <c r="AH62" s="63" t="s">
        <v>179</v>
      </c>
      <c r="AI62" s="63" t="s">
        <v>179</v>
      </c>
      <c r="AJ62" s="63" t="s">
        <v>179</v>
      </c>
      <c r="AK62" s="63" t="s">
        <v>179</v>
      </c>
      <c r="AL62" s="63" t="s">
        <v>179</v>
      </c>
      <c r="AM62" s="63" t="s">
        <v>179</v>
      </c>
      <c r="AN62" s="63" t="s">
        <v>179</v>
      </c>
      <c r="AO62" s="63" t="s">
        <v>179</v>
      </c>
      <c r="AP62" s="63" t="s">
        <v>179</v>
      </c>
    </row>
    <row r="63" spans="1:42" ht="101.25" customHeight="1" x14ac:dyDescent="0.25">
      <c r="A63" s="56"/>
      <c r="B63" s="56"/>
      <c r="C63" s="56"/>
      <c r="D63" s="60"/>
      <c r="E63" s="62"/>
      <c r="F63" s="60"/>
      <c r="G63" s="76"/>
      <c r="H63" s="77"/>
      <c r="I63" s="83"/>
      <c r="J63" s="83"/>
      <c r="K63" s="77"/>
      <c r="L63" s="83"/>
      <c r="M63" s="83"/>
      <c r="N63" s="77"/>
      <c r="O63" s="78"/>
      <c r="P63" s="78"/>
      <c r="Q63" s="83"/>
      <c r="R63" s="83"/>
      <c r="S63" s="78"/>
      <c r="T63" s="65" t="s">
        <v>265</v>
      </c>
      <c r="U63" s="59">
        <v>0</v>
      </c>
      <c r="V63" s="278">
        <v>0</v>
      </c>
      <c r="W63" s="278"/>
      <c r="X63" s="278"/>
      <c r="Y63" s="278">
        <v>0</v>
      </c>
      <c r="Z63" s="278"/>
      <c r="AA63" s="278">
        <v>0</v>
      </c>
      <c r="AB63" s="278">
        <v>0</v>
      </c>
      <c r="AC63" s="297"/>
      <c r="AD63" s="65" t="s">
        <v>266</v>
      </c>
      <c r="AE63" s="63"/>
      <c r="AF63" s="63"/>
      <c r="AG63" s="63"/>
      <c r="AH63" s="63"/>
      <c r="AI63" s="63"/>
      <c r="AJ63" s="63"/>
      <c r="AK63" s="63"/>
      <c r="AL63" s="63"/>
      <c r="AM63" s="63"/>
      <c r="AN63" s="63"/>
      <c r="AO63" s="63"/>
      <c r="AP63" s="63"/>
    </row>
    <row r="64" spans="1:42" ht="75" x14ac:dyDescent="0.25">
      <c r="A64" s="56"/>
      <c r="B64" s="56"/>
      <c r="C64" s="56"/>
      <c r="D64" s="60"/>
      <c r="E64" s="62"/>
      <c r="F64" s="60"/>
      <c r="G64" s="76"/>
      <c r="H64" s="77"/>
      <c r="I64" s="83"/>
      <c r="J64" s="83"/>
      <c r="K64" s="77"/>
      <c r="L64" s="83"/>
      <c r="M64" s="83"/>
      <c r="N64" s="77"/>
      <c r="O64" s="78"/>
      <c r="P64" s="78"/>
      <c r="Q64" s="83"/>
      <c r="R64" s="83"/>
      <c r="S64" s="78"/>
      <c r="T64" s="65" t="s">
        <v>267</v>
      </c>
      <c r="U64" s="59" t="s">
        <v>268</v>
      </c>
      <c r="V64" s="278">
        <v>6</v>
      </c>
      <c r="W64" s="278">
        <v>0</v>
      </c>
      <c r="X64" s="278"/>
      <c r="Y64" s="278">
        <v>0</v>
      </c>
      <c r="Z64" s="278"/>
      <c r="AA64" s="278">
        <v>180</v>
      </c>
      <c r="AB64" s="278">
        <v>60</v>
      </c>
      <c r="AC64" s="297"/>
      <c r="AD64" s="65" t="s">
        <v>231</v>
      </c>
      <c r="AE64" s="63"/>
      <c r="AF64" s="63"/>
      <c r="AG64" s="63"/>
      <c r="AH64" s="63"/>
      <c r="AI64" s="63"/>
      <c r="AJ64" s="63"/>
      <c r="AK64" s="63"/>
      <c r="AL64" s="63"/>
      <c r="AM64" s="63"/>
      <c r="AN64" s="63"/>
      <c r="AO64" s="63"/>
      <c r="AP64" s="63"/>
    </row>
    <row r="65" spans="1:42" ht="30" x14ac:dyDescent="0.25">
      <c r="A65" s="56"/>
      <c r="B65" s="56"/>
      <c r="C65" s="56"/>
      <c r="D65" s="60"/>
      <c r="E65" s="62"/>
      <c r="F65" s="60"/>
      <c r="G65" s="76"/>
      <c r="H65" s="77"/>
      <c r="I65" s="83"/>
      <c r="J65" s="83"/>
      <c r="K65" s="77"/>
      <c r="L65" s="83"/>
      <c r="M65" s="83"/>
      <c r="N65" s="77"/>
      <c r="O65" s="78"/>
      <c r="P65" s="78"/>
      <c r="Q65" s="83"/>
      <c r="R65" s="295"/>
      <c r="S65" s="78"/>
      <c r="T65" s="65" t="s">
        <v>269</v>
      </c>
      <c r="U65" s="65" t="s">
        <v>152</v>
      </c>
      <c r="V65" s="278">
        <v>13</v>
      </c>
      <c r="W65" s="278"/>
      <c r="X65" s="278"/>
      <c r="Y65" s="278">
        <v>0</v>
      </c>
      <c r="Z65" s="278"/>
      <c r="AA65" s="278">
        <v>150</v>
      </c>
      <c r="AB65" s="278">
        <v>0</v>
      </c>
      <c r="AC65" s="297"/>
      <c r="AD65" s="65" t="s">
        <v>231</v>
      </c>
      <c r="AE65" s="63"/>
      <c r="AF65" s="63"/>
      <c r="AG65" s="63"/>
      <c r="AH65" s="63"/>
      <c r="AI65" s="63"/>
      <c r="AJ65" s="63"/>
      <c r="AK65" s="63"/>
      <c r="AL65" s="63"/>
      <c r="AM65" s="63"/>
      <c r="AN65" s="63"/>
      <c r="AO65" s="63"/>
      <c r="AP65" s="63"/>
    </row>
    <row r="66" spans="1:42" ht="102" customHeight="1" x14ac:dyDescent="0.25">
      <c r="A66" s="56"/>
      <c r="B66" s="56"/>
      <c r="C66" s="56"/>
      <c r="D66" s="60"/>
      <c r="E66" s="62"/>
      <c r="F66" s="60"/>
      <c r="G66" s="76"/>
      <c r="H66" s="77"/>
      <c r="I66" s="83"/>
      <c r="J66" s="83"/>
      <c r="K66" s="77"/>
      <c r="L66" s="83"/>
      <c r="M66" s="83"/>
      <c r="N66" s="77"/>
      <c r="O66" s="78"/>
      <c r="P66" s="78"/>
      <c r="Q66" s="83"/>
      <c r="R66" s="83"/>
      <c r="S66" s="78"/>
      <c r="T66" s="65" t="s">
        <v>270</v>
      </c>
      <c r="U66" s="59" t="s">
        <v>152</v>
      </c>
      <c r="V66" s="278">
        <v>1</v>
      </c>
      <c r="W66" s="278"/>
      <c r="X66" s="278"/>
      <c r="Y66" s="278">
        <v>1</v>
      </c>
      <c r="Z66" s="278"/>
      <c r="AA66" s="278">
        <v>60</v>
      </c>
      <c r="AB66" s="278">
        <v>60</v>
      </c>
      <c r="AC66" s="297"/>
      <c r="AD66" s="65" t="s">
        <v>271</v>
      </c>
      <c r="AE66" s="63"/>
      <c r="AF66" s="63"/>
      <c r="AG66" s="63"/>
      <c r="AH66" s="63"/>
      <c r="AI66" s="63"/>
      <c r="AJ66" s="63"/>
      <c r="AK66" s="63"/>
      <c r="AL66" s="63"/>
      <c r="AM66" s="63"/>
      <c r="AN66" s="63"/>
      <c r="AO66" s="63"/>
      <c r="AP66" s="63"/>
    </row>
    <row r="67" spans="1:42" ht="117.75" customHeight="1" x14ac:dyDescent="0.25">
      <c r="A67" s="56"/>
      <c r="B67" s="56"/>
      <c r="C67" s="56"/>
      <c r="D67" s="60"/>
      <c r="E67" s="62"/>
      <c r="F67" s="60"/>
      <c r="G67" s="76"/>
      <c r="H67" s="77"/>
      <c r="I67" s="83"/>
      <c r="J67" s="83"/>
      <c r="K67" s="77"/>
      <c r="L67" s="83"/>
      <c r="M67" s="83"/>
      <c r="N67" s="77"/>
      <c r="O67" s="78"/>
      <c r="P67" s="78"/>
      <c r="Q67" s="83"/>
      <c r="R67" s="295"/>
      <c r="S67" s="78"/>
      <c r="T67" s="65" t="s">
        <v>272</v>
      </c>
      <c r="U67" s="65" t="s">
        <v>230</v>
      </c>
      <c r="V67" s="278">
        <v>2</v>
      </c>
      <c r="W67" s="278"/>
      <c r="X67" s="278"/>
      <c r="Y67" s="278">
        <v>0</v>
      </c>
      <c r="Z67" s="278"/>
      <c r="AA67" s="278">
        <v>90</v>
      </c>
      <c r="AB67" s="278">
        <v>0</v>
      </c>
      <c r="AC67" s="297"/>
      <c r="AD67" s="65" t="s">
        <v>273</v>
      </c>
      <c r="AE67" s="63"/>
      <c r="AF67" s="63"/>
      <c r="AG67" s="63"/>
      <c r="AH67" s="63"/>
      <c r="AI67" s="63"/>
      <c r="AJ67" s="63"/>
      <c r="AK67" s="63"/>
      <c r="AL67" s="63"/>
      <c r="AM67" s="63"/>
      <c r="AN67" s="63"/>
      <c r="AO67" s="63"/>
      <c r="AP67" s="63"/>
    </row>
    <row r="68" spans="1:42" ht="84" x14ac:dyDescent="0.25">
      <c r="A68" s="56" t="s">
        <v>52</v>
      </c>
      <c r="B68" s="56" t="s">
        <v>53</v>
      </c>
      <c r="C68" s="56" t="s">
        <v>274</v>
      </c>
      <c r="D68" s="56">
        <v>222810000</v>
      </c>
      <c r="E68" s="56" t="s">
        <v>275</v>
      </c>
      <c r="F68" s="56" t="s">
        <v>276</v>
      </c>
      <c r="G68" s="76" t="s">
        <v>277</v>
      </c>
      <c r="H68" s="77">
        <v>200000000</v>
      </c>
      <c r="I68" s="77">
        <v>200000000</v>
      </c>
      <c r="J68" s="77"/>
      <c r="K68" s="77">
        <v>0</v>
      </c>
      <c r="L68" s="77">
        <v>50000000</v>
      </c>
      <c r="M68" s="77"/>
      <c r="N68" s="77">
        <f t="shared" si="0"/>
        <v>200000000</v>
      </c>
      <c r="O68" s="77">
        <f t="shared" si="0"/>
        <v>250000000</v>
      </c>
      <c r="P68" s="77">
        <f t="shared" si="0"/>
        <v>0</v>
      </c>
      <c r="Q68" s="77">
        <v>200000000</v>
      </c>
      <c r="R68" s="77">
        <v>50000000</v>
      </c>
      <c r="S68" s="77">
        <f t="shared" si="1"/>
        <v>250000000</v>
      </c>
      <c r="T68" s="65"/>
      <c r="U68" s="59"/>
      <c r="V68" s="278"/>
      <c r="W68" s="278"/>
      <c r="X68" s="278"/>
      <c r="Y68" s="278"/>
      <c r="Z68" s="278"/>
      <c r="AA68" s="278">
        <v>0</v>
      </c>
      <c r="AB68" s="278"/>
      <c r="AC68" s="297"/>
      <c r="AD68" s="63"/>
      <c r="AE68" s="63"/>
      <c r="AF68" s="63"/>
      <c r="AG68" s="63"/>
      <c r="AH68" s="63"/>
      <c r="AI68" s="63"/>
      <c r="AJ68" s="63"/>
      <c r="AK68" s="63"/>
      <c r="AL68" s="63"/>
      <c r="AM68" s="63"/>
      <c r="AN68" s="63"/>
      <c r="AO68" s="63"/>
      <c r="AP68" s="63"/>
    </row>
    <row r="69" spans="1:42" ht="85.5" customHeight="1" x14ac:dyDescent="0.25">
      <c r="A69" s="56"/>
      <c r="B69" s="56"/>
      <c r="C69" s="56"/>
      <c r="D69" s="60"/>
      <c r="E69" s="62"/>
      <c r="F69" s="60"/>
      <c r="G69" s="76"/>
      <c r="H69" s="77"/>
      <c r="I69" s="77"/>
      <c r="J69" s="77"/>
      <c r="K69" s="77"/>
      <c r="L69" s="77"/>
      <c r="M69" s="77"/>
      <c r="N69" s="77"/>
      <c r="O69" s="77"/>
      <c r="P69" s="77"/>
      <c r="Q69" s="77"/>
      <c r="R69" s="77"/>
      <c r="S69" s="77"/>
      <c r="T69" s="65" t="s">
        <v>278</v>
      </c>
      <c r="U69" s="59" t="s">
        <v>152</v>
      </c>
      <c r="V69" s="82">
        <v>4</v>
      </c>
      <c r="W69" s="297"/>
      <c r="X69" s="297"/>
      <c r="Y69" s="297"/>
      <c r="Z69" s="297"/>
      <c r="AA69" s="82">
        <v>240</v>
      </c>
      <c r="AB69" s="297">
        <v>90</v>
      </c>
      <c r="AC69" s="297"/>
      <c r="AD69" s="304" t="s">
        <v>279</v>
      </c>
      <c r="AE69" s="63"/>
      <c r="AF69" s="63"/>
      <c r="AG69" s="63" t="s">
        <v>179</v>
      </c>
      <c r="AH69" s="63" t="s">
        <v>179</v>
      </c>
      <c r="AI69" s="63" t="s">
        <v>179</v>
      </c>
      <c r="AJ69" s="63" t="s">
        <v>179</v>
      </c>
      <c r="AK69" s="63" t="s">
        <v>179</v>
      </c>
      <c r="AL69" s="63" t="s">
        <v>179</v>
      </c>
      <c r="AM69" s="63" t="s">
        <v>179</v>
      </c>
      <c r="AN69" s="63" t="s">
        <v>179</v>
      </c>
      <c r="AO69" s="63"/>
      <c r="AP69" s="63"/>
    </row>
    <row r="70" spans="1:42" x14ac:dyDescent="0.25">
      <c r="A70" s="56"/>
      <c r="B70" s="56"/>
      <c r="C70" s="56"/>
      <c r="D70" s="60"/>
      <c r="E70" s="62"/>
      <c r="F70" s="60"/>
      <c r="G70" s="76"/>
      <c r="H70" s="77"/>
      <c r="I70" s="77"/>
      <c r="J70" s="77"/>
      <c r="K70" s="77"/>
      <c r="L70" s="77"/>
      <c r="M70" s="77"/>
      <c r="N70" s="77"/>
      <c r="O70" s="77"/>
      <c r="P70" s="77"/>
      <c r="Q70" s="77"/>
      <c r="R70" s="77"/>
      <c r="S70" s="77"/>
      <c r="T70" s="65" t="s">
        <v>280</v>
      </c>
      <c r="U70" s="59" t="s">
        <v>152</v>
      </c>
      <c r="V70" s="82">
        <v>1</v>
      </c>
      <c r="W70" s="297"/>
      <c r="X70" s="297"/>
      <c r="Y70" s="297">
        <v>1</v>
      </c>
      <c r="Z70" s="297"/>
      <c r="AA70" s="82">
        <v>0</v>
      </c>
      <c r="AB70" s="297">
        <v>15</v>
      </c>
      <c r="AC70" s="297"/>
      <c r="AD70" s="63"/>
      <c r="AE70" s="63" t="s">
        <v>179</v>
      </c>
      <c r="AF70" s="63"/>
      <c r="AG70" s="63"/>
      <c r="AH70" s="63"/>
      <c r="AI70" s="63"/>
      <c r="AJ70" s="63"/>
      <c r="AK70" s="63"/>
      <c r="AL70" s="63"/>
      <c r="AM70" s="63"/>
      <c r="AN70" s="63"/>
      <c r="AO70" s="63"/>
      <c r="AP70" s="63"/>
    </row>
    <row r="71" spans="1:42" x14ac:dyDescent="0.25">
      <c r="A71" s="56"/>
      <c r="B71" s="56"/>
      <c r="C71" s="56"/>
      <c r="D71" s="60"/>
      <c r="E71" s="62"/>
      <c r="F71" s="60"/>
      <c r="G71" s="76"/>
      <c r="H71" s="77"/>
      <c r="I71" s="77"/>
      <c r="J71" s="77"/>
      <c r="K71" s="77"/>
      <c r="L71" s="77"/>
      <c r="M71" s="77"/>
      <c r="N71" s="77"/>
      <c r="O71" s="77"/>
      <c r="P71" s="77"/>
      <c r="Q71" s="77"/>
      <c r="R71" s="77"/>
      <c r="S71" s="77"/>
      <c r="T71" s="65" t="s">
        <v>281</v>
      </c>
      <c r="U71" s="59" t="s">
        <v>152</v>
      </c>
      <c r="V71" s="82">
        <v>1</v>
      </c>
      <c r="W71" s="297"/>
      <c r="X71" s="297"/>
      <c r="Y71" s="297">
        <v>1</v>
      </c>
      <c r="Z71" s="297"/>
      <c r="AA71" s="82">
        <v>0</v>
      </c>
      <c r="AB71" s="297">
        <v>15</v>
      </c>
      <c r="AC71" s="297"/>
      <c r="AD71" s="63"/>
      <c r="AE71" s="63"/>
      <c r="AF71" s="63" t="s">
        <v>179</v>
      </c>
      <c r="AG71" s="63"/>
      <c r="AH71" s="63"/>
      <c r="AI71" s="63"/>
      <c r="AJ71" s="63"/>
      <c r="AK71" s="63"/>
      <c r="AL71" s="63"/>
      <c r="AM71" s="63"/>
      <c r="AN71" s="63"/>
      <c r="AO71" s="63"/>
      <c r="AP71" s="63"/>
    </row>
    <row r="72" spans="1:42" x14ac:dyDescent="0.25">
      <c r="A72" s="56"/>
      <c r="B72" s="56"/>
      <c r="C72" s="56"/>
      <c r="D72" s="60"/>
      <c r="E72" s="62"/>
      <c r="F72" s="60"/>
      <c r="G72" s="76"/>
      <c r="H72" s="77"/>
      <c r="I72" s="77"/>
      <c r="J72" s="77"/>
      <c r="K72" s="77"/>
      <c r="L72" s="77"/>
      <c r="M72" s="77"/>
      <c r="N72" s="77"/>
      <c r="O72" s="77"/>
      <c r="P72" s="77"/>
      <c r="Q72" s="77"/>
      <c r="R72" s="77"/>
      <c r="S72" s="77"/>
      <c r="T72" s="65"/>
      <c r="U72" s="59"/>
      <c r="V72" s="82"/>
      <c r="W72" s="297"/>
      <c r="X72" s="297"/>
      <c r="Y72" s="297"/>
      <c r="Z72" s="297"/>
      <c r="AA72" s="82">
        <v>0</v>
      </c>
      <c r="AB72" s="297"/>
      <c r="AC72" s="297"/>
      <c r="AD72" s="63"/>
      <c r="AE72" s="63"/>
      <c r="AF72" s="63"/>
      <c r="AG72" s="63"/>
      <c r="AH72" s="63"/>
      <c r="AI72" s="63"/>
      <c r="AJ72" s="63"/>
      <c r="AK72" s="63"/>
      <c r="AL72" s="63"/>
      <c r="AM72" s="63"/>
      <c r="AN72" s="63"/>
      <c r="AO72" s="63"/>
      <c r="AP72" s="63"/>
    </row>
    <row r="73" spans="1:42" x14ac:dyDescent="0.25">
      <c r="A73" s="56"/>
      <c r="B73" s="56"/>
      <c r="C73" s="56"/>
      <c r="D73" s="60"/>
      <c r="E73" s="62"/>
      <c r="F73" s="60"/>
      <c r="G73" s="76"/>
      <c r="H73" s="77"/>
      <c r="I73" s="77"/>
      <c r="J73" s="77"/>
      <c r="K73" s="77"/>
      <c r="L73" s="77"/>
      <c r="M73" s="77"/>
      <c r="N73" s="77"/>
      <c r="O73" s="77"/>
      <c r="P73" s="77"/>
      <c r="Q73" s="77"/>
      <c r="R73" s="77"/>
      <c r="S73" s="77"/>
      <c r="T73" s="65"/>
      <c r="U73" s="59"/>
      <c r="V73" s="82"/>
      <c r="W73" s="297"/>
      <c r="X73" s="297"/>
      <c r="Y73" s="297"/>
      <c r="Z73" s="297"/>
      <c r="AA73" s="82">
        <v>0</v>
      </c>
      <c r="AB73" s="297"/>
      <c r="AC73" s="297"/>
      <c r="AD73" s="63"/>
      <c r="AE73" s="63"/>
      <c r="AF73" s="63"/>
      <c r="AG73" s="63"/>
      <c r="AH73" s="63"/>
      <c r="AI73" s="63"/>
      <c r="AJ73" s="63"/>
      <c r="AK73" s="63"/>
      <c r="AL73" s="63"/>
      <c r="AM73" s="63"/>
      <c r="AN73" s="63"/>
      <c r="AO73" s="63"/>
      <c r="AP73" s="63"/>
    </row>
    <row r="74" spans="1:42" ht="84" x14ac:dyDescent="0.25">
      <c r="A74" s="56" t="s">
        <v>52</v>
      </c>
      <c r="B74" s="56" t="s">
        <v>53</v>
      </c>
      <c r="C74" s="56" t="s">
        <v>274</v>
      </c>
      <c r="D74" s="56">
        <v>222810000</v>
      </c>
      <c r="E74" s="56" t="s">
        <v>282</v>
      </c>
      <c r="F74" s="56" t="s">
        <v>283</v>
      </c>
      <c r="G74" s="76" t="s">
        <v>284</v>
      </c>
      <c r="H74" s="77">
        <v>8329300000</v>
      </c>
      <c r="I74" s="77">
        <v>10233065031</v>
      </c>
      <c r="J74" s="77"/>
      <c r="K74" s="77">
        <v>0</v>
      </c>
      <c r="L74" s="77">
        <v>5494847300</v>
      </c>
      <c r="M74" s="77"/>
      <c r="N74" s="77">
        <f t="shared" ref="N74:P123" si="2">H74+K74</f>
        <v>8329300000</v>
      </c>
      <c r="O74" s="77">
        <f t="shared" si="2"/>
        <v>15727912331</v>
      </c>
      <c r="P74" s="77">
        <f t="shared" si="2"/>
        <v>0</v>
      </c>
      <c r="Q74" s="77">
        <v>5751884167</v>
      </c>
      <c r="R74" s="77">
        <v>5494847300</v>
      </c>
      <c r="S74" s="77">
        <f t="shared" ref="S74:S123" si="3">Q74+R74</f>
        <v>11246731467</v>
      </c>
      <c r="T74" s="65"/>
      <c r="U74" s="59"/>
      <c r="V74" s="82"/>
      <c r="W74" s="297"/>
      <c r="X74" s="297"/>
      <c r="Y74" s="297"/>
      <c r="Z74" s="297"/>
      <c r="AA74" s="82">
        <v>0</v>
      </c>
      <c r="AB74" s="297"/>
      <c r="AC74" s="297"/>
      <c r="AD74" s="63"/>
      <c r="AE74" s="63"/>
      <c r="AF74" s="63"/>
      <c r="AG74" s="63"/>
      <c r="AH74" s="63"/>
      <c r="AI74" s="63"/>
      <c r="AJ74" s="63"/>
      <c r="AK74" s="63"/>
      <c r="AL74" s="63"/>
      <c r="AM74" s="63"/>
      <c r="AN74" s="63"/>
      <c r="AO74" s="63"/>
      <c r="AP74" s="63"/>
    </row>
    <row r="75" spans="1:42" ht="179.25" customHeight="1" x14ac:dyDescent="0.25">
      <c r="A75" s="56"/>
      <c r="B75" s="56"/>
      <c r="C75" s="56"/>
      <c r="D75" s="60"/>
      <c r="E75" s="62"/>
      <c r="F75" s="60"/>
      <c r="G75" s="76"/>
      <c r="H75" s="77"/>
      <c r="I75" s="77"/>
      <c r="J75" s="77"/>
      <c r="K75" s="77"/>
      <c r="L75" s="77"/>
      <c r="M75" s="77"/>
      <c r="N75" s="77"/>
      <c r="O75" s="77"/>
      <c r="P75" s="77"/>
      <c r="Q75" s="77"/>
      <c r="R75" s="77"/>
      <c r="S75" s="77"/>
      <c r="T75" s="65" t="s">
        <v>285</v>
      </c>
      <c r="U75" s="65" t="s">
        <v>152</v>
      </c>
      <c r="V75" s="77">
        <v>221</v>
      </c>
      <c r="W75" s="77">
        <v>192</v>
      </c>
      <c r="X75" s="77"/>
      <c r="Y75" s="77">
        <v>0</v>
      </c>
      <c r="Z75" s="77"/>
      <c r="AA75" s="77">
        <v>240</v>
      </c>
      <c r="AB75" s="77">
        <v>150</v>
      </c>
      <c r="AC75" s="297"/>
      <c r="AD75" s="59" t="s">
        <v>286</v>
      </c>
      <c r="AE75" s="63"/>
      <c r="AF75" s="63"/>
      <c r="AG75" s="63" t="s">
        <v>179</v>
      </c>
      <c r="AH75" s="63" t="s">
        <v>179</v>
      </c>
      <c r="AI75" s="63" t="s">
        <v>179</v>
      </c>
      <c r="AJ75" s="63" t="s">
        <v>179</v>
      </c>
      <c r="AK75" s="63" t="s">
        <v>179</v>
      </c>
      <c r="AL75" s="63" t="s">
        <v>179</v>
      </c>
      <c r="AM75" s="63" t="s">
        <v>179</v>
      </c>
      <c r="AN75" s="63" t="s">
        <v>179</v>
      </c>
      <c r="AO75" s="63" t="s">
        <v>179</v>
      </c>
      <c r="AP75" s="63" t="s">
        <v>179</v>
      </c>
    </row>
    <row r="76" spans="1:42" x14ac:dyDescent="0.25">
      <c r="A76" s="56"/>
      <c r="B76" s="56"/>
      <c r="C76" s="56"/>
      <c r="D76" s="60"/>
      <c r="E76" s="62"/>
      <c r="F76" s="60"/>
      <c r="G76" s="76"/>
      <c r="H76" s="77"/>
      <c r="I76" s="83"/>
      <c r="J76" s="83"/>
      <c r="K76" s="77"/>
      <c r="L76" s="83"/>
      <c r="M76" s="83"/>
      <c r="N76" s="77"/>
      <c r="O76" s="78"/>
      <c r="P76" s="78"/>
      <c r="Q76" s="83"/>
      <c r="R76" s="83"/>
      <c r="S76" s="78"/>
      <c r="T76" s="65" t="s">
        <v>280</v>
      </c>
      <c r="U76" s="59" t="s">
        <v>152</v>
      </c>
      <c r="V76" s="77">
        <v>1</v>
      </c>
      <c r="W76" s="77">
        <v>2</v>
      </c>
      <c r="X76" s="77"/>
      <c r="Y76" s="77">
        <v>2</v>
      </c>
      <c r="Z76" s="77"/>
      <c r="AA76" s="77">
        <v>20</v>
      </c>
      <c r="AB76" s="77">
        <v>40</v>
      </c>
      <c r="AC76" s="297"/>
      <c r="AD76" s="63"/>
      <c r="AE76" s="63" t="s">
        <v>179</v>
      </c>
      <c r="AF76" s="63"/>
      <c r="AG76" s="63"/>
      <c r="AH76" s="63"/>
      <c r="AI76" s="63"/>
      <c r="AJ76" s="63"/>
      <c r="AK76" s="63"/>
      <c r="AL76" s="63"/>
      <c r="AM76" s="63"/>
      <c r="AN76" s="63"/>
      <c r="AO76" s="63"/>
      <c r="AP76" s="63"/>
    </row>
    <row r="77" spans="1:42" x14ac:dyDescent="0.25">
      <c r="A77" s="56"/>
      <c r="B77" s="56"/>
      <c r="C77" s="56"/>
      <c r="D77" s="60"/>
      <c r="E77" s="62"/>
      <c r="F77" s="60"/>
      <c r="G77" s="76"/>
      <c r="H77" s="77"/>
      <c r="I77" s="83"/>
      <c r="J77" s="83"/>
      <c r="K77" s="77"/>
      <c r="L77" s="83"/>
      <c r="M77" s="83"/>
      <c r="N77" s="77"/>
      <c r="O77" s="78"/>
      <c r="P77" s="78"/>
      <c r="Q77" s="83"/>
      <c r="R77" s="83"/>
      <c r="S77" s="78"/>
      <c r="T77" s="65" t="s">
        <v>281</v>
      </c>
      <c r="U77" s="59" t="s">
        <v>152</v>
      </c>
      <c r="V77" s="77">
        <v>1</v>
      </c>
      <c r="W77" s="77">
        <v>2</v>
      </c>
      <c r="X77" s="77"/>
      <c r="Y77" s="77">
        <v>2</v>
      </c>
      <c r="Z77" s="77"/>
      <c r="AA77" s="77">
        <v>30</v>
      </c>
      <c r="AB77" s="77">
        <v>30</v>
      </c>
      <c r="AC77" s="297"/>
      <c r="AD77" s="63"/>
      <c r="AE77" s="63"/>
      <c r="AF77" s="63" t="s">
        <v>179</v>
      </c>
      <c r="AG77" s="63"/>
      <c r="AH77" s="63"/>
      <c r="AI77" s="63"/>
      <c r="AJ77" s="63"/>
      <c r="AK77" s="63"/>
      <c r="AL77" s="63"/>
      <c r="AM77" s="63"/>
      <c r="AN77" s="63"/>
      <c r="AO77" s="63"/>
      <c r="AP77" s="63"/>
    </row>
    <row r="78" spans="1:42" ht="60" x14ac:dyDescent="0.25">
      <c r="A78" s="56"/>
      <c r="B78" s="56"/>
      <c r="C78" s="56"/>
      <c r="D78" s="60"/>
      <c r="E78" s="62"/>
      <c r="F78" s="60"/>
      <c r="G78" s="76"/>
      <c r="H78" s="77"/>
      <c r="I78" s="83"/>
      <c r="J78" s="83"/>
      <c r="K78" s="77"/>
      <c r="L78" s="83"/>
      <c r="M78" s="83"/>
      <c r="N78" s="77"/>
      <c r="O78" s="78"/>
      <c r="P78" s="78"/>
      <c r="Q78" s="83"/>
      <c r="R78" s="236"/>
      <c r="S78" s="78"/>
      <c r="T78" s="68" t="s">
        <v>287</v>
      </c>
      <c r="U78" s="68">
        <v>0</v>
      </c>
      <c r="V78" s="77">
        <v>0</v>
      </c>
      <c r="W78" s="77"/>
      <c r="X78" s="77"/>
      <c r="Y78" s="77"/>
      <c r="Z78" s="77"/>
      <c r="AA78" s="77">
        <v>0</v>
      </c>
      <c r="AB78" s="77"/>
      <c r="AC78" s="297"/>
      <c r="AD78" s="59" t="s">
        <v>288</v>
      </c>
      <c r="AE78" s="63"/>
      <c r="AF78" s="63"/>
      <c r="AG78" s="63"/>
      <c r="AH78" s="63"/>
      <c r="AI78" s="63"/>
      <c r="AJ78" s="63"/>
      <c r="AK78" s="63"/>
      <c r="AL78" s="63"/>
      <c r="AM78" s="63"/>
      <c r="AN78" s="63"/>
      <c r="AO78" s="63"/>
      <c r="AP78" s="63"/>
    </row>
    <row r="79" spans="1:42" ht="45" x14ac:dyDescent="0.25">
      <c r="A79" s="56"/>
      <c r="B79" s="56"/>
      <c r="C79" s="56"/>
      <c r="D79" s="60"/>
      <c r="E79" s="62"/>
      <c r="F79" s="60"/>
      <c r="G79" s="76"/>
      <c r="H79" s="77"/>
      <c r="I79" s="83"/>
      <c r="J79" s="83"/>
      <c r="K79" s="77"/>
      <c r="L79" s="83"/>
      <c r="M79" s="83"/>
      <c r="N79" s="77"/>
      <c r="O79" s="78"/>
      <c r="P79" s="78"/>
      <c r="Q79" s="83"/>
      <c r="R79" s="83"/>
      <c r="S79" s="78"/>
      <c r="T79" s="65" t="s">
        <v>289</v>
      </c>
      <c r="U79" s="59" t="s">
        <v>152</v>
      </c>
      <c r="V79" s="77">
        <v>20</v>
      </c>
      <c r="W79" s="77"/>
      <c r="X79" s="77"/>
      <c r="Y79" s="77">
        <v>0</v>
      </c>
      <c r="Z79" s="77"/>
      <c r="AA79" s="77">
        <v>60</v>
      </c>
      <c r="AB79" s="77"/>
      <c r="AC79" s="297"/>
      <c r="AD79" s="59" t="s">
        <v>205</v>
      </c>
      <c r="AE79" s="63"/>
      <c r="AF79" s="63"/>
      <c r="AG79" s="63"/>
      <c r="AH79" s="63"/>
      <c r="AI79" s="63"/>
      <c r="AJ79" s="63"/>
      <c r="AK79" s="63"/>
      <c r="AL79" s="63"/>
      <c r="AM79" s="63"/>
      <c r="AN79" s="63"/>
      <c r="AO79" s="63"/>
      <c r="AP79" s="63"/>
    </row>
    <row r="80" spans="1:42" ht="30" x14ac:dyDescent="0.25">
      <c r="A80" s="56"/>
      <c r="B80" s="56"/>
      <c r="C80" s="56"/>
      <c r="D80" s="60"/>
      <c r="E80" s="62"/>
      <c r="F80" s="60"/>
      <c r="G80" s="76"/>
      <c r="H80" s="77"/>
      <c r="I80" s="83"/>
      <c r="J80" s="83"/>
      <c r="K80" s="77"/>
      <c r="L80" s="83"/>
      <c r="M80" s="83"/>
      <c r="N80" s="77"/>
      <c r="O80" s="78"/>
      <c r="P80" s="78"/>
      <c r="Q80" s="83"/>
      <c r="R80" s="295"/>
      <c r="S80" s="78"/>
      <c r="T80" s="65" t="s">
        <v>290</v>
      </c>
      <c r="U80" s="59" t="s">
        <v>152</v>
      </c>
      <c r="V80" s="77">
        <v>18</v>
      </c>
      <c r="W80" s="77"/>
      <c r="X80" s="77"/>
      <c r="Y80" s="77">
        <v>0</v>
      </c>
      <c r="Z80" s="77"/>
      <c r="AA80" s="77">
        <v>300</v>
      </c>
      <c r="AB80" s="77">
        <v>180</v>
      </c>
      <c r="AC80" s="297"/>
      <c r="AD80" s="59" t="s">
        <v>205</v>
      </c>
      <c r="AE80" s="63"/>
      <c r="AF80" s="63"/>
      <c r="AG80" s="63"/>
      <c r="AH80" s="63"/>
      <c r="AI80" s="63"/>
      <c r="AJ80" s="63"/>
      <c r="AK80" s="63"/>
      <c r="AL80" s="63"/>
      <c r="AM80" s="63"/>
      <c r="AN80" s="63"/>
      <c r="AO80" s="63"/>
      <c r="AP80" s="63"/>
    </row>
    <row r="81" spans="1:42" ht="152.25" customHeight="1" x14ac:dyDescent="0.25">
      <c r="A81" s="56"/>
      <c r="B81" s="56"/>
      <c r="C81" s="56"/>
      <c r="D81" s="60"/>
      <c r="E81" s="62"/>
      <c r="F81" s="60"/>
      <c r="G81" s="76"/>
      <c r="H81" s="77"/>
      <c r="I81" s="83"/>
      <c r="J81" s="83"/>
      <c r="K81" s="77"/>
      <c r="L81" s="83"/>
      <c r="M81" s="83"/>
      <c r="N81" s="77"/>
      <c r="O81" s="78"/>
      <c r="P81" s="78"/>
      <c r="Q81" s="83"/>
      <c r="R81" s="295"/>
      <c r="S81" s="78"/>
      <c r="T81" s="65" t="s">
        <v>291</v>
      </c>
      <c r="U81" s="59">
        <v>0</v>
      </c>
      <c r="V81" s="77">
        <v>1</v>
      </c>
      <c r="W81" s="77"/>
      <c r="X81" s="77"/>
      <c r="Y81" s="77">
        <v>1</v>
      </c>
      <c r="Z81" s="77"/>
      <c r="AA81" s="77">
        <v>90</v>
      </c>
      <c r="AB81" s="77">
        <v>90</v>
      </c>
      <c r="AC81" s="297"/>
      <c r="AD81" s="59" t="s">
        <v>292</v>
      </c>
      <c r="AE81" s="63"/>
      <c r="AF81" s="63"/>
      <c r="AG81" s="63"/>
      <c r="AH81" s="63"/>
      <c r="AI81" s="63"/>
      <c r="AJ81" s="63"/>
      <c r="AK81" s="63"/>
      <c r="AL81" s="63"/>
      <c r="AM81" s="63"/>
      <c r="AN81" s="63"/>
      <c r="AO81" s="63"/>
      <c r="AP81" s="63"/>
    </row>
    <row r="82" spans="1:42" ht="45" x14ac:dyDescent="0.25">
      <c r="A82" s="56"/>
      <c r="B82" s="56"/>
      <c r="C82" s="56"/>
      <c r="D82" s="60"/>
      <c r="E82" s="62"/>
      <c r="F82" s="60"/>
      <c r="G82" s="76"/>
      <c r="H82" s="77"/>
      <c r="I82" s="83"/>
      <c r="J82" s="83"/>
      <c r="K82" s="77"/>
      <c r="L82" s="83"/>
      <c r="M82" s="83"/>
      <c r="N82" s="77"/>
      <c r="O82" s="78"/>
      <c r="P82" s="78"/>
      <c r="Q82" s="83"/>
      <c r="R82" s="83"/>
      <c r="S82" s="78"/>
      <c r="T82" s="65" t="s">
        <v>293</v>
      </c>
      <c r="U82" s="59" t="s">
        <v>152</v>
      </c>
      <c r="V82" s="77">
        <v>10</v>
      </c>
      <c r="W82" s="77"/>
      <c r="X82" s="77"/>
      <c r="Y82" s="77">
        <v>10</v>
      </c>
      <c r="Z82" s="77"/>
      <c r="AA82" s="77">
        <v>150</v>
      </c>
      <c r="AB82" s="77">
        <v>150</v>
      </c>
      <c r="AC82" s="297"/>
      <c r="AD82" s="63"/>
      <c r="AE82" s="63"/>
      <c r="AF82" s="63"/>
      <c r="AG82" s="63"/>
      <c r="AH82" s="63"/>
      <c r="AI82" s="63"/>
      <c r="AJ82" s="63"/>
      <c r="AK82" s="63"/>
      <c r="AL82" s="63"/>
      <c r="AM82" s="63"/>
      <c r="AN82" s="63"/>
      <c r="AO82" s="63"/>
      <c r="AP82" s="63"/>
    </row>
    <row r="83" spans="1:42" ht="168" customHeight="1" x14ac:dyDescent="0.25">
      <c r="A83" s="56"/>
      <c r="B83" s="56"/>
      <c r="C83" s="56"/>
      <c r="D83" s="60"/>
      <c r="E83" s="62"/>
      <c r="F83" s="60"/>
      <c r="G83" s="76"/>
      <c r="H83" s="77"/>
      <c r="I83" s="83"/>
      <c r="J83" s="83"/>
      <c r="K83" s="77"/>
      <c r="L83" s="83"/>
      <c r="M83" s="83"/>
      <c r="N83" s="77"/>
      <c r="O83" s="78"/>
      <c r="P83" s="78"/>
      <c r="Q83" s="83"/>
      <c r="R83" s="83"/>
      <c r="S83" s="80">
        <f t="shared" si="3"/>
        <v>0</v>
      </c>
      <c r="T83" s="65" t="s">
        <v>294</v>
      </c>
      <c r="U83" s="65" t="s">
        <v>152</v>
      </c>
      <c r="V83" s="77">
        <v>21</v>
      </c>
      <c r="W83" s="77"/>
      <c r="X83" s="77"/>
      <c r="Y83" s="77">
        <v>0</v>
      </c>
      <c r="Z83" s="77"/>
      <c r="AA83" s="77">
        <v>240</v>
      </c>
      <c r="AB83" s="77">
        <v>60</v>
      </c>
      <c r="AC83" s="297"/>
      <c r="AD83" s="304" t="s">
        <v>295</v>
      </c>
      <c r="AE83" s="63"/>
      <c r="AF83" s="63"/>
      <c r="AG83" s="63"/>
      <c r="AH83" s="63"/>
      <c r="AI83" s="63"/>
      <c r="AJ83" s="63"/>
      <c r="AK83" s="63"/>
      <c r="AL83" s="63"/>
      <c r="AM83" s="63"/>
      <c r="AN83" s="63"/>
      <c r="AO83" s="63"/>
      <c r="AP83" s="63"/>
    </row>
    <row r="84" spans="1:42" ht="86.25" customHeight="1" x14ac:dyDescent="0.25">
      <c r="A84" s="56"/>
      <c r="B84" s="56"/>
      <c r="C84" s="56"/>
      <c r="D84" s="60"/>
      <c r="E84" s="62"/>
      <c r="F84" s="60"/>
      <c r="G84" s="76"/>
      <c r="H84" s="77"/>
      <c r="I84" s="83"/>
      <c r="J84" s="83"/>
      <c r="K84" s="77"/>
      <c r="L84" s="83"/>
      <c r="M84" s="83"/>
      <c r="N84" s="77"/>
      <c r="O84" s="78"/>
      <c r="P84" s="78"/>
      <c r="Q84" s="83"/>
      <c r="R84" s="83"/>
      <c r="S84" s="78"/>
      <c r="T84" s="65" t="s">
        <v>296</v>
      </c>
      <c r="U84" s="65" t="s">
        <v>297</v>
      </c>
      <c r="V84" s="77">
        <v>34</v>
      </c>
      <c r="W84" s="77"/>
      <c r="X84" s="77"/>
      <c r="Y84" s="77">
        <v>0</v>
      </c>
      <c r="Z84" s="77"/>
      <c r="AA84" s="77">
        <v>0</v>
      </c>
      <c r="AB84" s="77">
        <v>0</v>
      </c>
      <c r="AC84" s="297"/>
      <c r="AD84" s="304" t="s">
        <v>298</v>
      </c>
      <c r="AE84" s="63"/>
      <c r="AF84" s="63"/>
      <c r="AG84" s="63"/>
      <c r="AH84" s="63"/>
      <c r="AI84" s="63"/>
      <c r="AJ84" s="63"/>
      <c r="AK84" s="63"/>
      <c r="AL84" s="63"/>
      <c r="AM84" s="63"/>
      <c r="AN84" s="63"/>
      <c r="AO84" s="63"/>
      <c r="AP84" s="63"/>
    </row>
    <row r="85" spans="1:42" ht="108" customHeight="1" x14ac:dyDescent="0.25">
      <c r="A85" s="56"/>
      <c r="B85" s="56"/>
      <c r="C85" s="56"/>
      <c r="D85" s="60"/>
      <c r="E85" s="62"/>
      <c r="F85" s="60"/>
      <c r="G85" s="76"/>
      <c r="H85" s="77"/>
      <c r="I85" s="83"/>
      <c r="J85" s="83"/>
      <c r="K85" s="77"/>
      <c r="L85" s="83"/>
      <c r="M85" s="83"/>
      <c r="N85" s="77"/>
      <c r="O85" s="78"/>
      <c r="P85" s="78"/>
      <c r="Q85" s="83"/>
      <c r="R85" s="295"/>
      <c r="S85" s="78"/>
      <c r="T85" s="65" t="s">
        <v>299</v>
      </c>
      <c r="U85" s="59" t="s">
        <v>230</v>
      </c>
      <c r="V85" s="77">
        <v>11</v>
      </c>
      <c r="W85" s="77"/>
      <c r="X85" s="77"/>
      <c r="Y85" s="77">
        <v>0</v>
      </c>
      <c r="Z85" s="77"/>
      <c r="AA85" s="77">
        <v>150</v>
      </c>
      <c r="AB85" s="77">
        <v>0</v>
      </c>
      <c r="AC85" s="297"/>
      <c r="AD85" s="304" t="s">
        <v>300</v>
      </c>
      <c r="AE85" s="63"/>
      <c r="AF85" s="63"/>
      <c r="AG85" s="63"/>
      <c r="AH85" s="63"/>
      <c r="AI85" s="63"/>
      <c r="AJ85" s="63"/>
      <c r="AK85" s="63"/>
      <c r="AL85" s="63"/>
      <c r="AM85" s="63"/>
      <c r="AN85" s="63"/>
      <c r="AO85" s="63"/>
      <c r="AP85" s="63"/>
    </row>
    <row r="86" spans="1:42" ht="119.25" customHeight="1" x14ac:dyDescent="0.25">
      <c r="A86" s="56"/>
      <c r="B86" s="56"/>
      <c r="C86" s="56"/>
      <c r="D86" s="60"/>
      <c r="E86" s="62"/>
      <c r="F86" s="60"/>
      <c r="G86" s="76"/>
      <c r="H86" s="77"/>
      <c r="I86" s="83"/>
      <c r="J86" s="83"/>
      <c r="K86" s="77"/>
      <c r="L86" s="83"/>
      <c r="M86" s="83"/>
      <c r="N86" s="77"/>
      <c r="O86" s="78"/>
      <c r="P86" s="78"/>
      <c r="Q86" s="83"/>
      <c r="R86" s="295"/>
      <c r="S86" s="78"/>
      <c r="T86" s="65" t="s">
        <v>301</v>
      </c>
      <c r="U86" s="59" t="s">
        <v>152</v>
      </c>
      <c r="V86" s="77">
        <v>6</v>
      </c>
      <c r="W86" s="77"/>
      <c r="X86" s="77"/>
      <c r="Y86" s="77">
        <v>0</v>
      </c>
      <c r="Z86" s="77"/>
      <c r="AA86" s="77">
        <v>150</v>
      </c>
      <c r="AB86" s="77">
        <v>0</v>
      </c>
      <c r="AC86" s="297"/>
      <c r="AD86" s="312" t="s">
        <v>302</v>
      </c>
      <c r="AE86" s="63"/>
      <c r="AF86" s="63"/>
      <c r="AG86" s="63"/>
      <c r="AH86" s="63"/>
      <c r="AI86" s="63"/>
      <c r="AJ86" s="63"/>
      <c r="AK86" s="63"/>
      <c r="AL86" s="63"/>
      <c r="AM86" s="63"/>
      <c r="AN86" s="63"/>
      <c r="AO86" s="63"/>
      <c r="AP86" s="63"/>
    </row>
    <row r="87" spans="1:42" ht="75" x14ac:dyDescent="0.25">
      <c r="A87" s="56"/>
      <c r="B87" s="56"/>
      <c r="C87" s="56"/>
      <c r="D87" s="60"/>
      <c r="E87" s="62"/>
      <c r="F87" s="60"/>
      <c r="G87" s="76"/>
      <c r="H87" s="77"/>
      <c r="I87" s="83"/>
      <c r="J87" s="83"/>
      <c r="K87" s="77"/>
      <c r="L87" s="83"/>
      <c r="M87" s="83"/>
      <c r="N87" s="77"/>
      <c r="O87" s="78"/>
      <c r="P87" s="78"/>
      <c r="Q87" s="83"/>
      <c r="R87" s="295"/>
      <c r="S87" s="78"/>
      <c r="T87" s="65" t="s">
        <v>303</v>
      </c>
      <c r="U87" s="59" t="s">
        <v>152</v>
      </c>
      <c r="V87" s="77">
        <v>20</v>
      </c>
      <c r="W87" s="77"/>
      <c r="X87" s="77"/>
      <c r="Y87" s="77">
        <v>0</v>
      </c>
      <c r="Z87" s="77"/>
      <c r="AA87" s="77">
        <v>180</v>
      </c>
      <c r="AB87" s="77">
        <v>60</v>
      </c>
      <c r="AC87" s="297"/>
      <c r="AD87" s="304" t="s">
        <v>304</v>
      </c>
      <c r="AE87" s="63"/>
      <c r="AF87" s="63"/>
      <c r="AG87" s="63"/>
      <c r="AH87" s="63"/>
      <c r="AI87" s="63"/>
      <c r="AJ87" s="63"/>
      <c r="AK87" s="63"/>
      <c r="AL87" s="63"/>
      <c r="AM87" s="63"/>
      <c r="AN87" s="63"/>
      <c r="AO87" s="63"/>
      <c r="AP87" s="63"/>
    </row>
    <row r="88" spans="1:42" ht="84" x14ac:dyDescent="0.25">
      <c r="A88" s="56" t="s">
        <v>52</v>
      </c>
      <c r="B88" s="56" t="s">
        <v>53</v>
      </c>
      <c r="C88" s="56" t="s">
        <v>274</v>
      </c>
      <c r="D88" s="56">
        <v>222810000</v>
      </c>
      <c r="E88" s="56" t="s">
        <v>305</v>
      </c>
      <c r="F88" s="56" t="s">
        <v>306</v>
      </c>
      <c r="G88" s="76" t="s">
        <v>307</v>
      </c>
      <c r="H88" s="77">
        <v>600000000</v>
      </c>
      <c r="I88" s="77">
        <v>548000000</v>
      </c>
      <c r="J88" s="77"/>
      <c r="K88" s="77">
        <v>0</v>
      </c>
      <c r="L88" s="77">
        <v>38837396</v>
      </c>
      <c r="M88" s="77"/>
      <c r="N88" s="77">
        <f t="shared" si="2"/>
        <v>600000000</v>
      </c>
      <c r="O88" s="77">
        <f t="shared" si="2"/>
        <v>586837396</v>
      </c>
      <c r="P88" s="77">
        <f t="shared" si="2"/>
        <v>0</v>
      </c>
      <c r="Q88" s="77">
        <v>538000000</v>
      </c>
      <c r="R88" s="77">
        <v>38837396</v>
      </c>
      <c r="S88" s="77">
        <f t="shared" si="3"/>
        <v>576837396</v>
      </c>
      <c r="T88" s="65">
        <v>0</v>
      </c>
      <c r="U88" s="59">
        <v>0</v>
      </c>
      <c r="V88" s="77">
        <v>0</v>
      </c>
      <c r="W88" s="77"/>
      <c r="X88" s="77"/>
      <c r="Y88" s="77"/>
      <c r="Z88" s="77"/>
      <c r="AA88" s="77">
        <v>0</v>
      </c>
      <c r="AB88" s="77"/>
      <c r="AC88" s="297"/>
      <c r="AD88" s="63"/>
      <c r="AE88" s="63"/>
      <c r="AF88" s="63"/>
      <c r="AG88" s="63"/>
      <c r="AH88" s="63"/>
      <c r="AI88" s="63"/>
      <c r="AJ88" s="63"/>
      <c r="AK88" s="63"/>
      <c r="AL88" s="63"/>
      <c r="AM88" s="63"/>
      <c r="AN88" s="63"/>
      <c r="AO88" s="63"/>
      <c r="AP88" s="63"/>
    </row>
    <row r="89" spans="1:42" x14ac:dyDescent="0.25">
      <c r="A89" s="56"/>
      <c r="B89" s="56"/>
      <c r="C89" s="56"/>
      <c r="D89" s="60"/>
      <c r="E89" s="60"/>
      <c r="F89" s="60"/>
      <c r="G89" s="76"/>
      <c r="H89" s="77"/>
      <c r="I89" s="77"/>
      <c r="J89" s="77"/>
      <c r="K89" s="77"/>
      <c r="L89" s="77"/>
      <c r="M89" s="77"/>
      <c r="N89" s="77"/>
      <c r="O89" s="77"/>
      <c r="P89" s="77"/>
      <c r="Q89" s="77"/>
      <c r="R89" s="77"/>
      <c r="S89" s="77"/>
      <c r="T89" s="65" t="s">
        <v>308</v>
      </c>
      <c r="U89" s="59" t="s">
        <v>152</v>
      </c>
      <c r="V89" s="77">
        <v>0</v>
      </c>
      <c r="W89" s="77">
        <v>20</v>
      </c>
      <c r="X89" s="77"/>
      <c r="Y89" s="77">
        <v>20</v>
      </c>
      <c r="Z89" s="77"/>
      <c r="AA89" s="77">
        <v>40</v>
      </c>
      <c r="AB89" s="77">
        <v>22</v>
      </c>
      <c r="AC89" s="297"/>
      <c r="AD89" s="63"/>
      <c r="AE89" s="63"/>
      <c r="AF89" s="63"/>
      <c r="AG89" s="63"/>
      <c r="AH89" s="63"/>
      <c r="AI89" s="63"/>
      <c r="AJ89" s="63"/>
      <c r="AK89" s="63"/>
      <c r="AL89" s="63"/>
      <c r="AM89" s="63"/>
      <c r="AN89" s="63"/>
      <c r="AO89" s="63"/>
      <c r="AP89" s="63"/>
    </row>
    <row r="90" spans="1:42" x14ac:dyDescent="0.25">
      <c r="A90" s="56"/>
      <c r="B90" s="56"/>
      <c r="C90" s="56"/>
      <c r="D90" s="60"/>
      <c r="E90" s="60"/>
      <c r="F90" s="60"/>
      <c r="G90" s="76"/>
      <c r="H90" s="77"/>
      <c r="I90" s="77"/>
      <c r="J90" s="77"/>
      <c r="K90" s="77"/>
      <c r="L90" s="77"/>
      <c r="M90" s="77"/>
      <c r="N90" s="77"/>
      <c r="O90" s="77"/>
      <c r="P90" s="77"/>
      <c r="Q90" s="77"/>
      <c r="R90" s="77"/>
      <c r="S90" s="77"/>
      <c r="T90" s="65" t="s">
        <v>309</v>
      </c>
      <c r="U90" s="59" t="s">
        <v>152</v>
      </c>
      <c r="V90" s="77">
        <v>0</v>
      </c>
      <c r="W90" s="77">
        <v>37</v>
      </c>
      <c r="X90" s="77"/>
      <c r="Y90" s="77">
        <v>37</v>
      </c>
      <c r="Z90" s="77"/>
      <c r="AA90" s="77">
        <v>140</v>
      </c>
      <c r="AB90" s="77">
        <v>37</v>
      </c>
      <c r="AC90" s="297"/>
      <c r="AD90" s="63"/>
      <c r="AE90" s="63"/>
      <c r="AF90" s="63"/>
      <c r="AG90" s="63"/>
      <c r="AH90" s="63"/>
      <c r="AI90" s="63"/>
      <c r="AJ90" s="63"/>
      <c r="AK90" s="63"/>
      <c r="AL90" s="63"/>
      <c r="AM90" s="63"/>
      <c r="AN90" s="63"/>
      <c r="AO90" s="63"/>
      <c r="AP90" s="63"/>
    </row>
    <row r="91" spans="1:42" ht="30" x14ac:dyDescent="0.25">
      <c r="A91" s="56"/>
      <c r="B91" s="56"/>
      <c r="C91" s="56"/>
      <c r="D91" s="60"/>
      <c r="E91" s="60"/>
      <c r="F91" s="60"/>
      <c r="G91" s="76"/>
      <c r="H91" s="77"/>
      <c r="I91" s="77"/>
      <c r="J91" s="77"/>
      <c r="K91" s="77"/>
      <c r="L91" s="77"/>
      <c r="M91" s="77"/>
      <c r="N91" s="77"/>
      <c r="O91" s="77"/>
      <c r="P91" s="77"/>
      <c r="Q91" s="77"/>
      <c r="R91" s="77"/>
      <c r="S91" s="77"/>
      <c r="T91" s="65" t="s">
        <v>310</v>
      </c>
      <c r="U91" s="59" t="s">
        <v>311</v>
      </c>
      <c r="V91" s="77">
        <v>0</v>
      </c>
      <c r="W91" s="77">
        <v>15</v>
      </c>
      <c r="X91" s="77"/>
      <c r="Y91" s="77">
        <v>15</v>
      </c>
      <c r="Z91" s="77"/>
      <c r="AA91" s="77">
        <v>30</v>
      </c>
      <c r="AB91" s="77">
        <v>15</v>
      </c>
      <c r="AC91" s="297"/>
      <c r="AD91" s="63"/>
      <c r="AE91" s="63"/>
      <c r="AF91" s="63"/>
      <c r="AG91" s="63"/>
      <c r="AH91" s="63"/>
      <c r="AI91" s="63"/>
      <c r="AJ91" s="63"/>
      <c r="AK91" s="63"/>
      <c r="AL91" s="63"/>
      <c r="AM91" s="63"/>
      <c r="AN91" s="63"/>
      <c r="AO91" s="63"/>
      <c r="AP91" s="63"/>
    </row>
    <row r="92" spans="1:42" ht="30" x14ac:dyDescent="0.25">
      <c r="A92" s="56"/>
      <c r="B92" s="56"/>
      <c r="C92" s="56"/>
      <c r="D92" s="60"/>
      <c r="E92" s="60"/>
      <c r="F92" s="60"/>
      <c r="G92" s="76"/>
      <c r="H92" s="77"/>
      <c r="I92" s="77"/>
      <c r="J92" s="77"/>
      <c r="K92" s="77"/>
      <c r="L92" s="77"/>
      <c r="M92" s="77"/>
      <c r="N92" s="77"/>
      <c r="O92" s="77"/>
      <c r="P92" s="77"/>
      <c r="Q92" s="77"/>
      <c r="R92" s="77"/>
      <c r="S92" s="77"/>
      <c r="T92" s="65" t="s">
        <v>312</v>
      </c>
      <c r="U92" s="65">
        <v>0</v>
      </c>
      <c r="V92" s="77">
        <v>0</v>
      </c>
      <c r="W92" s="77"/>
      <c r="X92" s="77"/>
      <c r="Y92" s="77"/>
      <c r="Z92" s="77"/>
      <c r="AA92" s="77">
        <v>0</v>
      </c>
      <c r="AB92" s="77"/>
      <c r="AC92" s="297"/>
      <c r="AD92" s="304" t="s">
        <v>313</v>
      </c>
      <c r="AE92" s="63"/>
      <c r="AF92" s="63"/>
      <c r="AG92" s="63"/>
      <c r="AH92" s="63"/>
      <c r="AI92" s="63"/>
      <c r="AJ92" s="63"/>
      <c r="AK92" s="63"/>
      <c r="AL92" s="63"/>
      <c r="AM92" s="63"/>
      <c r="AN92" s="63"/>
      <c r="AO92" s="63"/>
      <c r="AP92" s="63"/>
    </row>
    <row r="93" spans="1:42" ht="30" x14ac:dyDescent="0.25">
      <c r="A93" s="56"/>
      <c r="B93" s="56"/>
      <c r="C93" s="56"/>
      <c r="D93" s="60"/>
      <c r="E93" s="60"/>
      <c r="F93" s="60"/>
      <c r="G93" s="76"/>
      <c r="H93" s="77"/>
      <c r="I93" s="77"/>
      <c r="J93" s="77"/>
      <c r="K93" s="77"/>
      <c r="L93" s="77"/>
      <c r="M93" s="77"/>
      <c r="N93" s="77"/>
      <c r="O93" s="77"/>
      <c r="P93" s="77"/>
      <c r="Q93" s="77"/>
      <c r="R93" s="77"/>
      <c r="S93" s="77"/>
      <c r="T93" s="65" t="s">
        <v>314</v>
      </c>
      <c r="U93" s="59" t="s">
        <v>209</v>
      </c>
      <c r="V93" s="77">
        <v>0</v>
      </c>
      <c r="W93" s="77">
        <v>8</v>
      </c>
      <c r="X93" s="77"/>
      <c r="Y93" s="77">
        <v>0</v>
      </c>
      <c r="Z93" s="77"/>
      <c r="AA93" s="77">
        <v>180</v>
      </c>
      <c r="AB93" s="77"/>
      <c r="AC93" s="297"/>
      <c r="AD93" s="304" t="s">
        <v>315</v>
      </c>
      <c r="AE93" s="63"/>
      <c r="AF93" s="63"/>
      <c r="AG93" s="63"/>
      <c r="AH93" s="63"/>
      <c r="AI93" s="63"/>
      <c r="AJ93" s="63"/>
      <c r="AK93" s="63"/>
      <c r="AL93" s="63"/>
      <c r="AM93" s="63"/>
      <c r="AN93" s="63"/>
      <c r="AO93" s="63"/>
      <c r="AP93" s="63"/>
    </row>
    <row r="94" spans="1:42" ht="30" x14ac:dyDescent="0.25">
      <c r="A94" s="56"/>
      <c r="B94" s="56"/>
      <c r="C94" s="56"/>
      <c r="D94" s="60"/>
      <c r="E94" s="60"/>
      <c r="F94" s="60"/>
      <c r="G94" s="76"/>
      <c r="H94" s="77"/>
      <c r="I94" s="77"/>
      <c r="J94" s="77"/>
      <c r="K94" s="77"/>
      <c r="L94" s="77"/>
      <c r="M94" s="77"/>
      <c r="N94" s="77"/>
      <c r="O94" s="77"/>
      <c r="P94" s="77"/>
      <c r="Q94" s="77"/>
      <c r="R94" s="77"/>
      <c r="S94" s="77">
        <f t="shared" si="3"/>
        <v>0</v>
      </c>
      <c r="T94" s="65" t="s">
        <v>316</v>
      </c>
      <c r="U94" s="59" t="s">
        <v>152</v>
      </c>
      <c r="V94" s="77">
        <v>20</v>
      </c>
      <c r="W94" s="77"/>
      <c r="X94" s="77"/>
      <c r="Y94" s="77">
        <v>0</v>
      </c>
      <c r="Z94" s="77"/>
      <c r="AA94" s="77">
        <v>150</v>
      </c>
      <c r="AB94" s="77">
        <v>0</v>
      </c>
      <c r="AC94" s="297"/>
      <c r="AD94" s="304" t="s">
        <v>317</v>
      </c>
      <c r="AE94" s="63"/>
      <c r="AF94" s="63"/>
      <c r="AG94" s="63"/>
      <c r="AH94" s="63"/>
      <c r="AI94" s="63"/>
      <c r="AJ94" s="63"/>
      <c r="AK94" s="63"/>
      <c r="AL94" s="63"/>
      <c r="AM94" s="63"/>
      <c r="AN94" s="63"/>
      <c r="AO94" s="63"/>
      <c r="AP94" s="63"/>
    </row>
    <row r="95" spans="1:42" ht="118.5" customHeight="1" x14ac:dyDescent="0.25">
      <c r="A95" s="56" t="s">
        <v>52</v>
      </c>
      <c r="B95" s="56" t="s">
        <v>53</v>
      </c>
      <c r="C95" s="56" t="s">
        <v>274</v>
      </c>
      <c r="D95" s="56">
        <v>222810000</v>
      </c>
      <c r="E95" s="56" t="s">
        <v>318</v>
      </c>
      <c r="F95" s="56" t="s">
        <v>319</v>
      </c>
      <c r="G95" s="76" t="s">
        <v>320</v>
      </c>
      <c r="H95" s="77">
        <v>100000000</v>
      </c>
      <c r="I95" s="77">
        <v>0</v>
      </c>
      <c r="J95" s="77"/>
      <c r="K95" s="77">
        <v>0</v>
      </c>
      <c r="L95" s="77">
        <v>0</v>
      </c>
      <c r="M95" s="77"/>
      <c r="N95" s="77">
        <f t="shared" si="2"/>
        <v>100000000</v>
      </c>
      <c r="O95" s="77">
        <f t="shared" si="2"/>
        <v>0</v>
      </c>
      <c r="P95" s="77">
        <f t="shared" si="2"/>
        <v>0</v>
      </c>
      <c r="Q95" s="77">
        <v>0</v>
      </c>
      <c r="R95" s="77">
        <v>0</v>
      </c>
      <c r="S95" s="77">
        <f t="shared" si="3"/>
        <v>0</v>
      </c>
      <c r="T95" s="65" t="s">
        <v>321</v>
      </c>
      <c r="U95" s="59">
        <v>0</v>
      </c>
      <c r="V95" s="77">
        <v>0</v>
      </c>
      <c r="W95" s="77"/>
      <c r="X95" s="77"/>
      <c r="Y95" s="77">
        <v>0</v>
      </c>
      <c r="Z95" s="77"/>
      <c r="AA95" s="77">
        <v>0</v>
      </c>
      <c r="AB95" s="77"/>
      <c r="AC95" s="297"/>
      <c r="AD95" s="304" t="s">
        <v>322</v>
      </c>
      <c r="AE95" s="63"/>
      <c r="AF95" s="63"/>
      <c r="AG95" s="63"/>
      <c r="AH95" s="63"/>
      <c r="AI95" s="63"/>
      <c r="AJ95" s="63"/>
      <c r="AK95" s="63"/>
      <c r="AL95" s="63"/>
      <c r="AM95" s="63"/>
      <c r="AN95" s="63"/>
      <c r="AO95" s="63"/>
      <c r="AP95" s="63"/>
    </row>
    <row r="96" spans="1:42" ht="90.75" customHeight="1" x14ac:dyDescent="0.25">
      <c r="A96" s="56" t="s">
        <v>52</v>
      </c>
      <c r="B96" s="56" t="s">
        <v>53</v>
      </c>
      <c r="C96" s="56" t="s">
        <v>274</v>
      </c>
      <c r="D96" s="56">
        <v>222810000</v>
      </c>
      <c r="E96" s="56" t="s">
        <v>323</v>
      </c>
      <c r="F96" s="56" t="s">
        <v>324</v>
      </c>
      <c r="G96" s="76" t="s">
        <v>325</v>
      </c>
      <c r="H96" s="77">
        <v>100000000</v>
      </c>
      <c r="I96" s="77">
        <v>100000000</v>
      </c>
      <c r="J96" s="77"/>
      <c r="K96" s="77">
        <v>0</v>
      </c>
      <c r="L96" s="77">
        <v>50000000</v>
      </c>
      <c r="M96" s="77"/>
      <c r="N96" s="77">
        <f t="shared" si="2"/>
        <v>100000000</v>
      </c>
      <c r="O96" s="77">
        <f t="shared" si="2"/>
        <v>150000000</v>
      </c>
      <c r="P96" s="77">
        <f t="shared" si="2"/>
        <v>0</v>
      </c>
      <c r="Q96" s="77">
        <v>100000000</v>
      </c>
      <c r="R96" s="77">
        <v>50000000</v>
      </c>
      <c r="S96" s="77">
        <f t="shared" si="3"/>
        <v>150000000</v>
      </c>
      <c r="T96" s="65" t="s">
        <v>326</v>
      </c>
      <c r="U96" s="59" t="s">
        <v>152</v>
      </c>
      <c r="V96" s="77">
        <v>25</v>
      </c>
      <c r="W96" s="77"/>
      <c r="X96" s="77"/>
      <c r="Y96" s="77">
        <v>15</v>
      </c>
      <c r="Z96" s="77"/>
      <c r="AA96" s="77">
        <v>180</v>
      </c>
      <c r="AB96" s="77">
        <v>180</v>
      </c>
      <c r="AC96" s="297"/>
      <c r="AD96" s="63"/>
      <c r="AE96" s="63" t="s">
        <v>179</v>
      </c>
      <c r="AF96" s="63" t="s">
        <v>179</v>
      </c>
      <c r="AG96" s="63" t="s">
        <v>179</v>
      </c>
      <c r="AH96" s="63" t="s">
        <v>179</v>
      </c>
      <c r="AI96" s="63" t="s">
        <v>179</v>
      </c>
      <c r="AJ96" s="63" t="s">
        <v>179</v>
      </c>
      <c r="AK96" s="63"/>
      <c r="AL96" s="63"/>
      <c r="AM96" s="63"/>
      <c r="AN96" s="63"/>
      <c r="AO96" s="63"/>
      <c r="AP96" s="63"/>
    </row>
    <row r="97" spans="1:42" ht="30" x14ac:dyDescent="0.25">
      <c r="A97" s="56"/>
      <c r="B97" s="56"/>
      <c r="C97" s="56"/>
      <c r="D97" s="60"/>
      <c r="E97" s="62"/>
      <c r="F97" s="60"/>
      <c r="G97" s="76"/>
      <c r="H97" s="77"/>
      <c r="I97" s="83"/>
      <c r="J97" s="295"/>
      <c r="K97" s="77"/>
      <c r="L97" s="83"/>
      <c r="M97" s="83"/>
      <c r="N97" s="77"/>
      <c r="O97" s="78"/>
      <c r="P97" s="78"/>
      <c r="Q97" s="83"/>
      <c r="R97" s="83"/>
      <c r="S97" s="78"/>
      <c r="T97" s="65" t="s">
        <v>327</v>
      </c>
      <c r="U97" s="59" t="s">
        <v>152</v>
      </c>
      <c r="V97" s="77">
        <v>25</v>
      </c>
      <c r="W97" s="77"/>
      <c r="X97" s="77"/>
      <c r="Y97" s="77">
        <v>0</v>
      </c>
      <c r="Z97" s="77"/>
      <c r="AA97" s="77">
        <v>180</v>
      </c>
      <c r="AB97" s="77">
        <v>0</v>
      </c>
      <c r="AC97" s="297"/>
      <c r="AD97" s="304" t="s">
        <v>328</v>
      </c>
      <c r="AE97" s="63" t="s">
        <v>179</v>
      </c>
      <c r="AF97" s="63" t="s">
        <v>179</v>
      </c>
      <c r="AG97" s="63" t="s">
        <v>179</v>
      </c>
      <c r="AH97" s="63" t="s">
        <v>179</v>
      </c>
      <c r="AI97" s="63" t="s">
        <v>179</v>
      </c>
      <c r="AJ97" s="63" t="s">
        <v>179</v>
      </c>
      <c r="AK97" s="63"/>
      <c r="AL97" s="63"/>
      <c r="AM97" s="63"/>
      <c r="AN97" s="63"/>
      <c r="AO97" s="63"/>
      <c r="AP97" s="63"/>
    </row>
    <row r="98" spans="1:42" ht="30" x14ac:dyDescent="0.25">
      <c r="A98" s="56"/>
      <c r="B98" s="56"/>
      <c r="C98" s="56"/>
      <c r="D98" s="60"/>
      <c r="E98" s="62"/>
      <c r="F98" s="60"/>
      <c r="G98" s="76"/>
      <c r="H98" s="77"/>
      <c r="I98" s="83"/>
      <c r="J98" s="295"/>
      <c r="K98" s="77"/>
      <c r="L98" s="83"/>
      <c r="M98" s="83"/>
      <c r="N98" s="77"/>
      <c r="O98" s="78"/>
      <c r="P98" s="78"/>
      <c r="Q98" s="83"/>
      <c r="R98" s="83"/>
      <c r="S98" s="78"/>
      <c r="T98" s="65" t="s">
        <v>329</v>
      </c>
      <c r="U98" s="59" t="s">
        <v>152</v>
      </c>
      <c r="V98" s="77">
        <v>1</v>
      </c>
      <c r="W98" s="77"/>
      <c r="X98" s="77"/>
      <c r="Y98" s="77">
        <v>1</v>
      </c>
      <c r="Z98" s="77"/>
      <c r="AA98" s="77">
        <v>90</v>
      </c>
      <c r="AB98" s="77">
        <v>90</v>
      </c>
      <c r="AC98" s="297"/>
      <c r="AD98" s="63"/>
      <c r="AE98" s="63"/>
      <c r="AF98" s="63" t="s">
        <v>179</v>
      </c>
      <c r="AG98" s="63" t="s">
        <v>179</v>
      </c>
      <c r="AH98" s="63" t="s">
        <v>179</v>
      </c>
      <c r="AI98" s="63"/>
      <c r="AJ98" s="63"/>
      <c r="AK98" s="63"/>
      <c r="AL98" s="63"/>
      <c r="AM98" s="63"/>
      <c r="AN98" s="63"/>
      <c r="AO98" s="63"/>
      <c r="AP98" s="63"/>
    </row>
    <row r="99" spans="1:42" ht="103.5" customHeight="1" x14ac:dyDescent="0.25">
      <c r="A99" s="56" t="s">
        <v>52</v>
      </c>
      <c r="B99" s="56" t="s">
        <v>53</v>
      </c>
      <c r="C99" s="56" t="s">
        <v>274</v>
      </c>
      <c r="D99" s="56">
        <v>222810005</v>
      </c>
      <c r="E99" s="56" t="s">
        <v>330</v>
      </c>
      <c r="F99" s="56" t="s">
        <v>331</v>
      </c>
      <c r="G99" s="76" t="s">
        <v>332</v>
      </c>
      <c r="H99" s="77">
        <v>500000000</v>
      </c>
      <c r="I99" s="77">
        <v>500000000</v>
      </c>
      <c r="J99" s="77"/>
      <c r="K99" s="77">
        <v>0</v>
      </c>
      <c r="L99" s="77">
        <v>318771116</v>
      </c>
      <c r="M99" s="77"/>
      <c r="N99" s="77">
        <f t="shared" si="2"/>
        <v>500000000</v>
      </c>
      <c r="O99" s="77">
        <f t="shared" si="2"/>
        <v>818771116</v>
      </c>
      <c r="P99" s="77">
        <f t="shared" si="2"/>
        <v>0</v>
      </c>
      <c r="Q99" s="77">
        <v>400000000</v>
      </c>
      <c r="R99" s="77">
        <v>318771116</v>
      </c>
      <c r="S99" s="77">
        <f t="shared" si="3"/>
        <v>718771116</v>
      </c>
      <c r="T99" s="65" t="s">
        <v>333</v>
      </c>
      <c r="U99" s="59" t="s">
        <v>209</v>
      </c>
      <c r="V99" s="77">
        <v>33</v>
      </c>
      <c r="W99" s="77"/>
      <c r="X99" s="77"/>
      <c r="Y99" s="77">
        <v>0</v>
      </c>
      <c r="Z99" s="77"/>
      <c r="AA99" s="77">
        <v>180</v>
      </c>
      <c r="AB99" s="77">
        <v>60</v>
      </c>
      <c r="AC99" s="297"/>
      <c r="AD99" s="36" t="s">
        <v>328</v>
      </c>
      <c r="AE99" s="63"/>
      <c r="AF99" s="63"/>
      <c r="AG99" s="63"/>
      <c r="AH99" s="63" t="s">
        <v>179</v>
      </c>
      <c r="AI99" s="63" t="s">
        <v>179</v>
      </c>
      <c r="AJ99" s="63" t="s">
        <v>179</v>
      </c>
      <c r="AK99" s="63" t="s">
        <v>179</v>
      </c>
      <c r="AL99" s="63" t="s">
        <v>179</v>
      </c>
      <c r="AM99" s="63" t="s">
        <v>179</v>
      </c>
      <c r="AN99" s="63"/>
      <c r="AO99" s="63"/>
      <c r="AP99" s="63"/>
    </row>
    <row r="100" spans="1:42" ht="45" x14ac:dyDescent="0.25">
      <c r="A100" s="56"/>
      <c r="B100" s="56"/>
      <c r="C100" s="56"/>
      <c r="D100" s="60"/>
      <c r="E100" s="62"/>
      <c r="F100" s="60"/>
      <c r="G100" s="76"/>
      <c r="H100" s="77"/>
      <c r="I100" s="77"/>
      <c r="J100" s="77"/>
      <c r="K100" s="77"/>
      <c r="L100" s="77"/>
      <c r="M100" s="77"/>
      <c r="N100" s="77"/>
      <c r="O100" s="77"/>
      <c r="P100" s="77"/>
      <c r="Q100" s="77"/>
      <c r="R100" s="77"/>
      <c r="S100" s="77"/>
      <c r="T100" s="65" t="s">
        <v>334</v>
      </c>
      <c r="U100" s="59" t="s">
        <v>152</v>
      </c>
      <c r="V100" s="77">
        <v>2</v>
      </c>
      <c r="W100" s="77"/>
      <c r="X100" s="77"/>
      <c r="Y100" s="77">
        <v>0</v>
      </c>
      <c r="Z100" s="77"/>
      <c r="AA100" s="77">
        <v>240</v>
      </c>
      <c r="AB100" s="77">
        <v>90</v>
      </c>
      <c r="AC100" s="297"/>
      <c r="AD100" s="304" t="s">
        <v>205</v>
      </c>
      <c r="AE100" s="63"/>
      <c r="AF100" s="63"/>
      <c r="AG100" s="63" t="s">
        <v>179</v>
      </c>
      <c r="AH100" s="63" t="s">
        <v>179</v>
      </c>
      <c r="AI100" s="63" t="s">
        <v>179</v>
      </c>
      <c r="AJ100" s="63" t="s">
        <v>179</v>
      </c>
      <c r="AK100" s="63" t="s">
        <v>179</v>
      </c>
      <c r="AL100" s="63" t="s">
        <v>179</v>
      </c>
      <c r="AM100" s="63" t="s">
        <v>179</v>
      </c>
      <c r="AN100" s="63" t="s">
        <v>179</v>
      </c>
      <c r="AO100" s="63" t="s">
        <v>179</v>
      </c>
      <c r="AP100" s="63"/>
    </row>
    <row r="101" spans="1:42" ht="45" x14ac:dyDescent="0.25">
      <c r="A101" s="56"/>
      <c r="B101" s="56"/>
      <c r="C101" s="56"/>
      <c r="D101" s="60"/>
      <c r="E101" s="62"/>
      <c r="F101" s="60"/>
      <c r="G101" s="76"/>
      <c r="H101" s="77"/>
      <c r="I101" s="77"/>
      <c r="J101" s="77"/>
      <c r="K101" s="77"/>
      <c r="L101" s="77"/>
      <c r="M101" s="77"/>
      <c r="N101" s="77"/>
      <c r="O101" s="77"/>
      <c r="P101" s="77"/>
      <c r="Q101" s="77"/>
      <c r="R101" s="77"/>
      <c r="S101" s="77"/>
      <c r="T101" s="65" t="s">
        <v>335</v>
      </c>
      <c r="U101" s="59" t="s">
        <v>152</v>
      </c>
      <c r="V101" s="77">
        <v>266</v>
      </c>
      <c r="W101" s="77"/>
      <c r="X101" s="77"/>
      <c r="Y101" s="77">
        <v>0</v>
      </c>
      <c r="Z101" s="77"/>
      <c r="AA101" s="77">
        <v>240</v>
      </c>
      <c r="AB101" s="77">
        <v>60</v>
      </c>
      <c r="AC101" s="297"/>
      <c r="AD101" s="304" t="s">
        <v>205</v>
      </c>
      <c r="AE101" s="63"/>
      <c r="AF101" s="63"/>
      <c r="AG101" s="63" t="s">
        <v>179</v>
      </c>
      <c r="AH101" s="63" t="s">
        <v>179</v>
      </c>
      <c r="AI101" s="63" t="s">
        <v>179</v>
      </c>
      <c r="AJ101" s="63" t="s">
        <v>179</v>
      </c>
      <c r="AK101" s="63" t="s">
        <v>179</v>
      </c>
      <c r="AL101" s="63" t="s">
        <v>179</v>
      </c>
      <c r="AM101" s="63" t="s">
        <v>179</v>
      </c>
      <c r="AN101" s="63" t="s">
        <v>179</v>
      </c>
      <c r="AO101" s="63"/>
      <c r="AP101" s="63"/>
    </row>
    <row r="102" spans="1:42" ht="84" x14ac:dyDescent="0.25">
      <c r="A102" s="56" t="s">
        <v>52</v>
      </c>
      <c r="B102" s="56" t="s">
        <v>53</v>
      </c>
      <c r="C102" s="56" t="s">
        <v>274</v>
      </c>
      <c r="D102" s="56">
        <v>222810005</v>
      </c>
      <c r="E102" s="56" t="s">
        <v>336</v>
      </c>
      <c r="F102" s="56" t="s">
        <v>337</v>
      </c>
      <c r="G102" s="76" t="s">
        <v>338</v>
      </c>
      <c r="H102" s="77">
        <v>400000000</v>
      </c>
      <c r="I102" s="77">
        <v>400000000</v>
      </c>
      <c r="J102" s="77"/>
      <c r="K102" s="77">
        <v>0</v>
      </c>
      <c r="L102" s="77">
        <v>10000000</v>
      </c>
      <c r="M102" s="77"/>
      <c r="N102" s="77">
        <f t="shared" si="2"/>
        <v>400000000</v>
      </c>
      <c r="O102" s="77">
        <f t="shared" si="2"/>
        <v>410000000</v>
      </c>
      <c r="P102" s="77">
        <f t="shared" si="2"/>
        <v>0</v>
      </c>
      <c r="Q102" s="77">
        <v>400000000</v>
      </c>
      <c r="R102" s="77">
        <v>10000000</v>
      </c>
      <c r="S102" s="77">
        <f t="shared" si="3"/>
        <v>410000000</v>
      </c>
      <c r="T102" s="65" t="s">
        <v>339</v>
      </c>
      <c r="U102" s="59" t="s">
        <v>152</v>
      </c>
      <c r="V102" s="77">
        <v>130</v>
      </c>
      <c r="W102" s="77"/>
      <c r="X102" s="77"/>
      <c r="Y102" s="77">
        <v>0</v>
      </c>
      <c r="Z102" s="77"/>
      <c r="AA102" s="77">
        <v>240</v>
      </c>
      <c r="AB102" s="77">
        <v>60</v>
      </c>
      <c r="AC102" s="297"/>
      <c r="AD102" s="36" t="s">
        <v>205</v>
      </c>
      <c r="AE102" s="63"/>
      <c r="AF102" s="63"/>
      <c r="AG102" s="63" t="s">
        <v>179</v>
      </c>
      <c r="AH102" s="63" t="s">
        <v>179</v>
      </c>
      <c r="AI102" s="63" t="s">
        <v>179</v>
      </c>
      <c r="AJ102" s="63" t="s">
        <v>179</v>
      </c>
      <c r="AK102" s="63" t="s">
        <v>179</v>
      </c>
      <c r="AL102" s="63" t="s">
        <v>179</v>
      </c>
      <c r="AM102" s="63" t="s">
        <v>179</v>
      </c>
      <c r="AN102" s="63" t="s">
        <v>179</v>
      </c>
      <c r="AO102" s="63"/>
      <c r="AP102" s="63"/>
    </row>
    <row r="103" spans="1:42" ht="30" x14ac:dyDescent="0.25">
      <c r="A103" s="56"/>
      <c r="B103" s="56"/>
      <c r="C103" s="56"/>
      <c r="D103" s="60"/>
      <c r="E103" s="62"/>
      <c r="F103" s="60"/>
      <c r="G103" s="76"/>
      <c r="H103" s="77"/>
      <c r="I103" s="83"/>
      <c r="J103" s="83"/>
      <c r="K103" s="77"/>
      <c r="L103" s="83"/>
      <c r="M103" s="83"/>
      <c r="N103" s="77"/>
      <c r="O103" s="78"/>
      <c r="P103" s="78"/>
      <c r="Q103" s="83"/>
      <c r="R103" s="83"/>
      <c r="S103" s="78"/>
      <c r="T103" s="65" t="s">
        <v>340</v>
      </c>
      <c r="U103" s="59" t="s">
        <v>341</v>
      </c>
      <c r="V103" s="77">
        <v>161000000</v>
      </c>
      <c r="W103" s="77"/>
      <c r="X103" s="77"/>
      <c r="Y103" s="77">
        <v>32000000</v>
      </c>
      <c r="Z103" s="77"/>
      <c r="AA103" s="77">
        <v>240</v>
      </c>
      <c r="AB103" s="77">
        <v>60</v>
      </c>
      <c r="AC103" s="297"/>
      <c r="AD103" s="304" t="s">
        <v>205</v>
      </c>
      <c r="AE103" s="63"/>
      <c r="AF103" s="63"/>
      <c r="AG103" s="63"/>
      <c r="AH103" s="63"/>
      <c r="AI103" s="63"/>
      <c r="AJ103" s="63"/>
      <c r="AK103" s="63"/>
      <c r="AL103" s="63"/>
      <c r="AM103" s="63"/>
      <c r="AN103" s="63"/>
      <c r="AO103" s="63"/>
      <c r="AP103" s="63"/>
    </row>
    <row r="104" spans="1:42" ht="81" customHeight="1" x14ac:dyDescent="0.25">
      <c r="A104" s="56"/>
      <c r="B104" s="56"/>
      <c r="C104" s="56"/>
      <c r="D104" s="60"/>
      <c r="E104" s="62"/>
      <c r="F104" s="60"/>
      <c r="G104" s="76"/>
      <c r="H104" s="77"/>
      <c r="I104" s="83"/>
      <c r="J104" s="83"/>
      <c r="K104" s="77"/>
      <c r="L104" s="83"/>
      <c r="M104" s="83"/>
      <c r="N104" s="77"/>
      <c r="O104" s="78"/>
      <c r="P104" s="78"/>
      <c r="Q104" s="83"/>
      <c r="R104" s="83"/>
      <c r="S104" s="78"/>
      <c r="T104" s="65" t="s">
        <v>342</v>
      </c>
      <c r="U104" s="59" t="s">
        <v>152</v>
      </c>
      <c r="V104" s="77">
        <v>130</v>
      </c>
      <c r="W104" s="77"/>
      <c r="X104" s="77"/>
      <c r="Y104" s="77">
        <v>0</v>
      </c>
      <c r="Z104" s="77"/>
      <c r="AA104" s="77">
        <v>300</v>
      </c>
      <c r="AB104" s="77">
        <v>120</v>
      </c>
      <c r="AC104" s="297"/>
      <c r="AD104" s="304" t="s">
        <v>343</v>
      </c>
      <c r="AE104" s="63"/>
      <c r="AF104" s="63"/>
      <c r="AG104" s="63"/>
      <c r="AH104" s="63"/>
      <c r="AI104" s="63"/>
      <c r="AJ104" s="63"/>
      <c r="AK104" s="63"/>
      <c r="AL104" s="63"/>
      <c r="AM104" s="63"/>
      <c r="AN104" s="63"/>
      <c r="AO104" s="63"/>
      <c r="AP104" s="63"/>
    </row>
    <row r="105" spans="1:42" ht="66" customHeight="1" x14ac:dyDescent="0.25">
      <c r="A105" s="56"/>
      <c r="B105" s="56"/>
      <c r="C105" s="56"/>
      <c r="D105" s="60"/>
      <c r="E105" s="62"/>
      <c r="F105" s="60"/>
      <c r="G105" s="76"/>
      <c r="H105" s="77"/>
      <c r="I105" s="83"/>
      <c r="J105" s="83"/>
      <c r="K105" s="77"/>
      <c r="L105" s="83"/>
      <c r="M105" s="83"/>
      <c r="N105" s="77"/>
      <c r="O105" s="78"/>
      <c r="P105" s="78"/>
      <c r="Q105" s="83"/>
      <c r="R105" s="83"/>
      <c r="S105" s="78"/>
      <c r="T105" s="65" t="s">
        <v>344</v>
      </c>
      <c r="U105" s="65" t="s">
        <v>152</v>
      </c>
      <c r="V105" s="77">
        <v>75</v>
      </c>
      <c r="W105" s="77"/>
      <c r="X105" s="77"/>
      <c r="Y105" s="77">
        <v>75</v>
      </c>
      <c r="Z105" s="77"/>
      <c r="AA105" s="77">
        <v>270</v>
      </c>
      <c r="AB105" s="77">
        <v>150</v>
      </c>
      <c r="AC105" s="297"/>
      <c r="AD105" s="36" t="s">
        <v>345</v>
      </c>
      <c r="AE105" s="63"/>
      <c r="AF105" s="63"/>
      <c r="AG105" s="63"/>
      <c r="AH105" s="63"/>
      <c r="AI105" s="63"/>
      <c r="AJ105" s="63"/>
      <c r="AK105" s="63"/>
      <c r="AL105" s="63"/>
      <c r="AM105" s="63"/>
      <c r="AN105" s="63"/>
      <c r="AO105" s="63"/>
      <c r="AP105" s="63"/>
    </row>
    <row r="106" spans="1:42" ht="56.25" customHeight="1" x14ac:dyDescent="0.25">
      <c r="A106" s="56"/>
      <c r="B106" s="56"/>
      <c r="C106" s="56"/>
      <c r="D106" s="60"/>
      <c r="E106" s="62"/>
      <c r="F106" s="60"/>
      <c r="G106" s="76"/>
      <c r="H106" s="77"/>
      <c r="I106" s="83"/>
      <c r="J106" s="83"/>
      <c r="K106" s="77"/>
      <c r="L106" s="83"/>
      <c r="M106" s="83"/>
      <c r="N106" s="77"/>
      <c r="O106" s="78"/>
      <c r="P106" s="78"/>
      <c r="Q106" s="83"/>
      <c r="R106" s="83"/>
      <c r="S106" s="78"/>
      <c r="T106" s="65" t="s">
        <v>346</v>
      </c>
      <c r="U106" s="59" t="s">
        <v>152</v>
      </c>
      <c r="V106" s="77">
        <v>75</v>
      </c>
      <c r="W106" s="77"/>
      <c r="X106" s="77"/>
      <c r="Y106" s="77">
        <v>75</v>
      </c>
      <c r="Z106" s="77"/>
      <c r="AA106" s="77">
        <v>270</v>
      </c>
      <c r="AB106" s="77">
        <v>150</v>
      </c>
      <c r="AC106" s="297"/>
      <c r="AD106" s="304" t="s">
        <v>347</v>
      </c>
      <c r="AE106" s="63"/>
      <c r="AF106" s="63"/>
      <c r="AG106" s="63"/>
      <c r="AH106" s="63"/>
      <c r="AI106" s="63" t="s">
        <v>179</v>
      </c>
      <c r="AJ106" s="63" t="s">
        <v>179</v>
      </c>
      <c r="AK106" s="63" t="s">
        <v>179</v>
      </c>
      <c r="AL106" s="63" t="s">
        <v>179</v>
      </c>
      <c r="AM106" s="63" t="s">
        <v>179</v>
      </c>
      <c r="AN106" s="63" t="s">
        <v>179</v>
      </c>
      <c r="AO106" s="63" t="s">
        <v>179</v>
      </c>
      <c r="AP106" s="63" t="s">
        <v>179</v>
      </c>
    </row>
    <row r="107" spans="1:42" ht="111.75" customHeight="1" x14ac:dyDescent="0.25">
      <c r="A107" s="56"/>
      <c r="B107" s="56"/>
      <c r="C107" s="56"/>
      <c r="D107" s="60"/>
      <c r="E107" s="62"/>
      <c r="F107" s="60"/>
      <c r="G107" s="76"/>
      <c r="H107" s="77"/>
      <c r="I107" s="83"/>
      <c r="J107" s="83"/>
      <c r="K107" s="77"/>
      <c r="L107" s="83"/>
      <c r="M107" s="83"/>
      <c r="N107" s="77"/>
      <c r="O107" s="78"/>
      <c r="P107" s="78"/>
      <c r="Q107" s="83"/>
      <c r="R107" s="83"/>
      <c r="S107" s="78"/>
      <c r="T107" s="65" t="s">
        <v>348</v>
      </c>
      <c r="U107" s="59" t="s">
        <v>152</v>
      </c>
      <c r="V107" s="77">
        <v>39</v>
      </c>
      <c r="W107" s="77">
        <v>22</v>
      </c>
      <c r="X107" s="77"/>
      <c r="Y107" s="77">
        <v>22</v>
      </c>
      <c r="Z107" s="77"/>
      <c r="AA107" s="77">
        <v>330</v>
      </c>
      <c r="AB107" s="77">
        <v>180</v>
      </c>
      <c r="AC107" s="297"/>
      <c r="AD107" s="304" t="s">
        <v>349</v>
      </c>
      <c r="AE107" s="63"/>
      <c r="AF107" s="63"/>
      <c r="AG107" s="63"/>
      <c r="AH107" s="63"/>
      <c r="AI107" s="63" t="s">
        <v>179</v>
      </c>
      <c r="AJ107" s="63" t="s">
        <v>179</v>
      </c>
      <c r="AK107" s="63" t="s">
        <v>179</v>
      </c>
      <c r="AL107" s="63" t="s">
        <v>179</v>
      </c>
      <c r="AM107" s="63" t="s">
        <v>179</v>
      </c>
      <c r="AN107" s="63" t="s">
        <v>179</v>
      </c>
      <c r="AO107" s="63" t="s">
        <v>179</v>
      </c>
      <c r="AP107" s="63" t="s">
        <v>179</v>
      </c>
    </row>
    <row r="108" spans="1:42" ht="45" x14ac:dyDescent="0.25">
      <c r="A108" s="56"/>
      <c r="B108" s="56"/>
      <c r="C108" s="56"/>
      <c r="D108" s="60"/>
      <c r="E108" s="62"/>
      <c r="F108" s="60"/>
      <c r="G108" s="76"/>
      <c r="H108" s="77"/>
      <c r="I108" s="83"/>
      <c r="J108" s="83"/>
      <c r="K108" s="77"/>
      <c r="L108" s="83"/>
      <c r="M108" s="83"/>
      <c r="N108" s="77"/>
      <c r="O108" s="78"/>
      <c r="P108" s="78"/>
      <c r="Q108" s="83"/>
      <c r="R108" s="83"/>
      <c r="S108" s="78"/>
      <c r="T108" s="65" t="s">
        <v>350</v>
      </c>
      <c r="U108" s="59" t="s">
        <v>152</v>
      </c>
      <c r="V108" s="77">
        <v>125</v>
      </c>
      <c r="W108" s="77">
        <v>111</v>
      </c>
      <c r="X108" s="77"/>
      <c r="Y108" s="77">
        <v>111</v>
      </c>
      <c r="Z108" s="77"/>
      <c r="AA108" s="77">
        <v>270</v>
      </c>
      <c r="AB108" s="77">
        <v>90</v>
      </c>
      <c r="AC108" s="297"/>
      <c r="AD108" s="304" t="s">
        <v>351</v>
      </c>
      <c r="AE108" s="63"/>
      <c r="AF108" s="63"/>
      <c r="AG108" s="63" t="s">
        <v>179</v>
      </c>
      <c r="AH108" s="63" t="s">
        <v>179</v>
      </c>
      <c r="AI108" s="63" t="s">
        <v>179</v>
      </c>
      <c r="AJ108" s="63" t="s">
        <v>179</v>
      </c>
      <c r="AK108" s="63" t="s">
        <v>179</v>
      </c>
      <c r="AL108" s="63" t="s">
        <v>179</v>
      </c>
      <c r="AM108" s="63" t="s">
        <v>179</v>
      </c>
      <c r="AN108" s="63" t="s">
        <v>179</v>
      </c>
      <c r="AO108" s="63" t="s">
        <v>179</v>
      </c>
      <c r="AP108" s="63" t="s">
        <v>179</v>
      </c>
    </row>
    <row r="109" spans="1:42" ht="64.5" customHeight="1" x14ac:dyDescent="0.25">
      <c r="A109" s="56" t="s">
        <v>87</v>
      </c>
      <c r="B109" s="56" t="s">
        <v>352</v>
      </c>
      <c r="C109" s="56" t="s">
        <v>353</v>
      </c>
      <c r="D109" s="56">
        <v>251310000</v>
      </c>
      <c r="E109" s="56" t="s">
        <v>354</v>
      </c>
      <c r="F109" s="56" t="s">
        <v>355</v>
      </c>
      <c r="G109" s="76" t="s">
        <v>356</v>
      </c>
      <c r="H109" s="77">
        <v>1092000000</v>
      </c>
      <c r="I109" s="77">
        <v>1342000000</v>
      </c>
      <c r="J109" s="77"/>
      <c r="K109" s="77">
        <v>0</v>
      </c>
      <c r="L109" s="77">
        <v>161000000</v>
      </c>
      <c r="M109" s="77"/>
      <c r="N109" s="77">
        <f t="shared" si="2"/>
        <v>1092000000</v>
      </c>
      <c r="O109" s="77">
        <f t="shared" si="2"/>
        <v>1503000000</v>
      </c>
      <c r="P109" s="77">
        <f t="shared" si="2"/>
        <v>0</v>
      </c>
      <c r="Q109" s="77">
        <v>1092000000</v>
      </c>
      <c r="R109" s="77">
        <v>161000000</v>
      </c>
      <c r="S109" s="77">
        <f t="shared" si="3"/>
        <v>1253000000</v>
      </c>
      <c r="T109" s="65" t="s">
        <v>357</v>
      </c>
      <c r="U109" s="65" t="s">
        <v>152</v>
      </c>
      <c r="V109" s="77">
        <v>400</v>
      </c>
      <c r="W109" s="77"/>
      <c r="X109" s="77"/>
      <c r="Y109" s="77">
        <v>0</v>
      </c>
      <c r="Z109" s="77"/>
      <c r="AA109" s="77">
        <v>330</v>
      </c>
      <c r="AB109" s="77">
        <v>180</v>
      </c>
      <c r="AC109" s="297"/>
      <c r="AD109" s="312" t="s">
        <v>358</v>
      </c>
      <c r="AE109" s="63"/>
      <c r="AF109" s="63"/>
      <c r="AG109" s="63" t="s">
        <v>179</v>
      </c>
      <c r="AH109" s="63" t="s">
        <v>179</v>
      </c>
      <c r="AI109" s="63" t="s">
        <v>179</v>
      </c>
      <c r="AJ109" s="63" t="s">
        <v>179</v>
      </c>
      <c r="AK109" s="63" t="s">
        <v>179</v>
      </c>
      <c r="AL109" s="63" t="s">
        <v>179</v>
      </c>
      <c r="AM109" s="63" t="s">
        <v>179</v>
      </c>
      <c r="AN109" s="63" t="s">
        <v>179</v>
      </c>
      <c r="AO109" s="63" t="s">
        <v>179</v>
      </c>
      <c r="AP109" s="63" t="s">
        <v>179</v>
      </c>
    </row>
    <row r="110" spans="1:42" ht="63.75" customHeight="1" x14ac:dyDescent="0.25">
      <c r="A110" s="56" t="s">
        <v>87</v>
      </c>
      <c r="B110" s="56" t="s">
        <v>352</v>
      </c>
      <c r="C110" s="56" t="s">
        <v>353</v>
      </c>
      <c r="D110" s="56">
        <v>251320000</v>
      </c>
      <c r="E110" s="56" t="s">
        <v>359</v>
      </c>
      <c r="F110" s="56" t="s">
        <v>360</v>
      </c>
      <c r="G110" s="76" t="s">
        <v>361</v>
      </c>
      <c r="H110" s="77">
        <v>50400000</v>
      </c>
      <c r="I110" s="77">
        <v>50400000</v>
      </c>
      <c r="J110" s="77"/>
      <c r="K110" s="77">
        <v>0</v>
      </c>
      <c r="L110" s="77">
        <v>0</v>
      </c>
      <c r="M110" s="77"/>
      <c r="N110" s="77">
        <f t="shared" si="2"/>
        <v>50400000</v>
      </c>
      <c r="O110" s="77">
        <f t="shared" si="2"/>
        <v>50400000</v>
      </c>
      <c r="P110" s="77">
        <f t="shared" si="2"/>
        <v>0</v>
      </c>
      <c r="Q110" s="77">
        <v>50400000</v>
      </c>
      <c r="R110" s="77"/>
      <c r="S110" s="77">
        <f t="shared" si="3"/>
        <v>50400000</v>
      </c>
      <c r="T110" s="65" t="s">
        <v>362</v>
      </c>
      <c r="U110" s="65" t="s">
        <v>209</v>
      </c>
      <c r="V110" s="77">
        <v>1</v>
      </c>
      <c r="W110" s="77">
        <v>10</v>
      </c>
      <c r="X110" s="77"/>
      <c r="Y110" s="77">
        <v>0</v>
      </c>
      <c r="Z110" s="77"/>
      <c r="AA110" s="77">
        <v>330</v>
      </c>
      <c r="AB110" s="77">
        <v>180</v>
      </c>
      <c r="AC110" s="297"/>
      <c r="AD110" s="312" t="s">
        <v>358</v>
      </c>
      <c r="AE110" s="63"/>
      <c r="AF110" s="63"/>
      <c r="AG110" s="63" t="s">
        <v>179</v>
      </c>
      <c r="AH110" s="63" t="s">
        <v>179</v>
      </c>
      <c r="AI110" s="63" t="s">
        <v>179</v>
      </c>
      <c r="AJ110" s="63" t="s">
        <v>179</v>
      </c>
      <c r="AK110" s="63" t="s">
        <v>179</v>
      </c>
      <c r="AL110" s="63" t="s">
        <v>179</v>
      </c>
      <c r="AM110" s="63" t="s">
        <v>179</v>
      </c>
      <c r="AN110" s="63" t="s">
        <v>179</v>
      </c>
      <c r="AO110" s="63" t="s">
        <v>179</v>
      </c>
      <c r="AP110" s="63" t="s">
        <v>179</v>
      </c>
    </row>
    <row r="111" spans="1:42" ht="64.5" customHeight="1" x14ac:dyDescent="0.25">
      <c r="A111" s="56" t="s">
        <v>87</v>
      </c>
      <c r="B111" s="56" t="s">
        <v>352</v>
      </c>
      <c r="C111" s="56" t="s">
        <v>353</v>
      </c>
      <c r="D111" s="56">
        <v>251330000</v>
      </c>
      <c r="E111" s="56" t="s">
        <v>363</v>
      </c>
      <c r="F111" s="56" t="s">
        <v>364</v>
      </c>
      <c r="G111" s="76" t="s">
        <v>365</v>
      </c>
      <c r="H111" s="77">
        <v>15100000</v>
      </c>
      <c r="I111" s="77">
        <v>15100000</v>
      </c>
      <c r="J111" s="77"/>
      <c r="K111" s="77">
        <v>0</v>
      </c>
      <c r="L111" s="77">
        <v>0</v>
      </c>
      <c r="M111" s="77"/>
      <c r="N111" s="77">
        <f t="shared" si="2"/>
        <v>15100000</v>
      </c>
      <c r="O111" s="77">
        <f t="shared" si="2"/>
        <v>15100000</v>
      </c>
      <c r="P111" s="77">
        <f t="shared" si="2"/>
        <v>0</v>
      </c>
      <c r="Q111" s="77">
        <v>15100000</v>
      </c>
      <c r="R111" s="77"/>
      <c r="S111" s="77">
        <f t="shared" si="3"/>
        <v>15100000</v>
      </c>
      <c r="T111" s="65" t="s">
        <v>366</v>
      </c>
      <c r="U111" s="65" t="s">
        <v>152</v>
      </c>
      <c r="V111" s="77">
        <v>9</v>
      </c>
      <c r="W111" s="77"/>
      <c r="X111" s="77"/>
      <c r="Y111" s="77">
        <v>0</v>
      </c>
      <c r="Z111" s="77"/>
      <c r="AA111" s="77">
        <v>270</v>
      </c>
      <c r="AB111" s="77">
        <v>90</v>
      </c>
      <c r="AC111" s="297"/>
      <c r="AD111" s="312" t="s">
        <v>358</v>
      </c>
      <c r="AE111" s="63"/>
      <c r="AF111" s="63"/>
      <c r="AG111" s="63" t="s">
        <v>179</v>
      </c>
      <c r="AH111" s="63" t="s">
        <v>179</v>
      </c>
      <c r="AI111" s="63" t="s">
        <v>179</v>
      </c>
      <c r="AJ111" s="63" t="s">
        <v>179</v>
      </c>
      <c r="AK111" s="63" t="s">
        <v>179</v>
      </c>
      <c r="AL111" s="63" t="s">
        <v>179</v>
      </c>
      <c r="AM111" s="63" t="s">
        <v>179</v>
      </c>
      <c r="AN111" s="63" t="s">
        <v>179</v>
      </c>
      <c r="AO111" s="63" t="s">
        <v>179</v>
      </c>
      <c r="AP111" s="63"/>
    </row>
    <row r="112" spans="1:42" ht="48" x14ac:dyDescent="0.25">
      <c r="A112" s="56" t="s">
        <v>87</v>
      </c>
      <c r="B112" s="56" t="s">
        <v>352</v>
      </c>
      <c r="C112" s="56" t="s">
        <v>353</v>
      </c>
      <c r="D112" s="56">
        <v>251340000</v>
      </c>
      <c r="E112" s="56" t="s">
        <v>367</v>
      </c>
      <c r="F112" s="56" t="s">
        <v>368</v>
      </c>
      <c r="G112" s="76" t="s">
        <v>369</v>
      </c>
      <c r="H112" s="77">
        <v>31500000</v>
      </c>
      <c r="I112" s="83">
        <v>31500000</v>
      </c>
      <c r="J112" s="295"/>
      <c r="K112" s="78">
        <v>0</v>
      </c>
      <c r="L112" s="83">
        <v>0</v>
      </c>
      <c r="M112" s="83"/>
      <c r="N112" s="77">
        <f t="shared" si="2"/>
        <v>31500000</v>
      </c>
      <c r="O112" s="78">
        <f t="shared" si="2"/>
        <v>31500000</v>
      </c>
      <c r="P112" s="78">
        <f t="shared" si="2"/>
        <v>0</v>
      </c>
      <c r="Q112" s="83">
        <v>31500000</v>
      </c>
      <c r="R112" s="83"/>
      <c r="S112" s="78">
        <f t="shared" si="3"/>
        <v>31500000</v>
      </c>
      <c r="T112" s="65" t="s">
        <v>370</v>
      </c>
      <c r="U112" s="65" t="s">
        <v>152</v>
      </c>
      <c r="V112" s="77">
        <v>2</v>
      </c>
      <c r="W112" s="77"/>
      <c r="X112" s="77"/>
      <c r="Y112" s="77">
        <v>1</v>
      </c>
      <c r="Z112" s="77"/>
      <c r="AA112" s="77">
        <v>180</v>
      </c>
      <c r="AB112" s="77"/>
      <c r="AC112" s="297"/>
      <c r="AD112" s="63"/>
      <c r="AE112" s="63"/>
      <c r="AF112" s="63"/>
      <c r="AG112" s="63"/>
      <c r="AH112" s="63" t="s">
        <v>179</v>
      </c>
      <c r="AI112" s="63" t="s">
        <v>179</v>
      </c>
      <c r="AJ112" s="63" t="s">
        <v>179</v>
      </c>
      <c r="AK112" s="63" t="s">
        <v>179</v>
      </c>
      <c r="AL112" s="63" t="s">
        <v>179</v>
      </c>
      <c r="AM112" s="63" t="s">
        <v>179</v>
      </c>
      <c r="AN112" s="63"/>
      <c r="AO112" s="63"/>
      <c r="AP112" s="63"/>
    </row>
    <row r="113" spans="1:42" ht="151.5" customHeight="1" x14ac:dyDescent="0.25">
      <c r="A113" s="56" t="s">
        <v>87</v>
      </c>
      <c r="B113" s="56" t="s">
        <v>352</v>
      </c>
      <c r="C113" s="56" t="s">
        <v>353</v>
      </c>
      <c r="D113" s="56">
        <v>251350000</v>
      </c>
      <c r="E113" s="56" t="s">
        <v>371</v>
      </c>
      <c r="F113" s="56" t="s">
        <v>372</v>
      </c>
      <c r="G113" s="76" t="s">
        <v>373</v>
      </c>
      <c r="H113" s="77">
        <v>15800000</v>
      </c>
      <c r="I113" s="77">
        <v>265800000</v>
      </c>
      <c r="J113" s="77"/>
      <c r="K113" s="77">
        <v>0</v>
      </c>
      <c r="L113" s="77"/>
      <c r="M113" s="77"/>
      <c r="N113" s="77">
        <f t="shared" si="2"/>
        <v>15800000</v>
      </c>
      <c r="O113" s="77">
        <f t="shared" si="2"/>
        <v>265800000</v>
      </c>
      <c r="P113" s="77">
        <f t="shared" si="2"/>
        <v>0</v>
      </c>
      <c r="Q113" s="77">
        <v>0</v>
      </c>
      <c r="R113" s="77"/>
      <c r="S113" s="77">
        <f t="shared" si="3"/>
        <v>0</v>
      </c>
      <c r="T113" s="65" t="s">
        <v>374</v>
      </c>
      <c r="U113" s="59" t="s">
        <v>375</v>
      </c>
      <c r="V113" s="77">
        <v>1</v>
      </c>
      <c r="W113" s="77"/>
      <c r="X113" s="77"/>
      <c r="Y113" s="77">
        <v>1</v>
      </c>
      <c r="Z113" s="77"/>
      <c r="AA113" s="77">
        <v>90</v>
      </c>
      <c r="AB113" s="77">
        <v>90</v>
      </c>
      <c r="AC113" s="297"/>
      <c r="AD113" s="304" t="s">
        <v>376</v>
      </c>
      <c r="AE113" s="63"/>
      <c r="AF113" s="63"/>
      <c r="AG113" s="63" t="s">
        <v>179</v>
      </c>
      <c r="AH113" s="63" t="s">
        <v>179</v>
      </c>
      <c r="AI113" s="63" t="s">
        <v>179</v>
      </c>
      <c r="AJ113" s="63"/>
      <c r="AK113" s="63"/>
      <c r="AL113" s="63"/>
      <c r="AM113" s="63"/>
      <c r="AN113" s="63"/>
      <c r="AO113" s="63"/>
      <c r="AP113" s="63"/>
    </row>
    <row r="114" spans="1:42" ht="131.25" customHeight="1" x14ac:dyDescent="0.25">
      <c r="A114" s="56" t="s">
        <v>87</v>
      </c>
      <c r="B114" s="56" t="s">
        <v>88</v>
      </c>
      <c r="C114" s="56" t="s">
        <v>377</v>
      </c>
      <c r="D114" s="56">
        <v>252310000</v>
      </c>
      <c r="E114" s="56" t="s">
        <v>378</v>
      </c>
      <c r="F114" s="56" t="s">
        <v>379</v>
      </c>
      <c r="G114" s="76" t="s">
        <v>380</v>
      </c>
      <c r="H114" s="77">
        <v>2355770000</v>
      </c>
      <c r="I114" s="77">
        <v>3428245051</v>
      </c>
      <c r="J114" s="77"/>
      <c r="K114" s="77">
        <v>0</v>
      </c>
      <c r="L114" s="77">
        <v>211373000</v>
      </c>
      <c r="M114" s="77"/>
      <c r="N114" s="77">
        <f t="shared" si="2"/>
        <v>2355770000</v>
      </c>
      <c r="O114" s="77">
        <f t="shared" si="2"/>
        <v>3639618051</v>
      </c>
      <c r="P114" s="77">
        <f t="shared" si="2"/>
        <v>0</v>
      </c>
      <c r="Q114" s="77">
        <v>1897118000</v>
      </c>
      <c r="R114" s="77">
        <v>211373000</v>
      </c>
      <c r="S114" s="77">
        <f t="shared" si="3"/>
        <v>2108491000</v>
      </c>
      <c r="T114" s="65">
        <v>0</v>
      </c>
      <c r="U114" s="59">
        <v>0</v>
      </c>
      <c r="V114" s="77">
        <v>0</v>
      </c>
      <c r="W114" s="77"/>
      <c r="X114" s="77"/>
      <c r="Y114" s="77"/>
      <c r="Z114" s="77"/>
      <c r="AA114" s="77">
        <v>0</v>
      </c>
      <c r="AB114" s="77"/>
      <c r="AC114" s="297"/>
      <c r="AD114" s="63"/>
      <c r="AE114" s="63"/>
      <c r="AF114" s="63"/>
      <c r="AG114" s="63"/>
      <c r="AH114" s="63"/>
      <c r="AI114" s="63"/>
      <c r="AJ114" s="63"/>
      <c r="AK114" s="63"/>
      <c r="AL114" s="63"/>
      <c r="AM114" s="63"/>
      <c r="AN114" s="63"/>
      <c r="AO114" s="63"/>
      <c r="AP114" s="63"/>
    </row>
    <row r="115" spans="1:42" ht="66" customHeight="1" x14ac:dyDescent="0.25">
      <c r="A115" s="56">
        <v>0</v>
      </c>
      <c r="B115" s="56">
        <v>0</v>
      </c>
      <c r="C115" s="56">
        <v>0</v>
      </c>
      <c r="D115" s="60">
        <v>0</v>
      </c>
      <c r="E115" s="62">
        <v>0</v>
      </c>
      <c r="F115" s="60">
        <v>0</v>
      </c>
      <c r="G115" s="76">
        <v>0</v>
      </c>
      <c r="H115" s="77">
        <v>0</v>
      </c>
      <c r="I115" s="77"/>
      <c r="J115" s="77"/>
      <c r="K115" s="77">
        <v>0</v>
      </c>
      <c r="L115" s="77"/>
      <c r="M115" s="77"/>
      <c r="N115" s="77">
        <f t="shared" si="2"/>
        <v>0</v>
      </c>
      <c r="O115" s="77">
        <f t="shared" si="2"/>
        <v>0</v>
      </c>
      <c r="P115" s="77">
        <f t="shared" si="2"/>
        <v>0</v>
      </c>
      <c r="Q115" s="77"/>
      <c r="R115" s="77"/>
      <c r="S115" s="77"/>
      <c r="T115" s="65" t="s">
        <v>381</v>
      </c>
      <c r="U115" s="65" t="s">
        <v>152</v>
      </c>
      <c r="V115" s="77">
        <v>160</v>
      </c>
      <c r="W115" s="77"/>
      <c r="X115" s="77"/>
      <c r="Y115" s="77">
        <v>0</v>
      </c>
      <c r="Z115" s="77"/>
      <c r="AA115" s="77">
        <v>150</v>
      </c>
      <c r="AB115" s="77">
        <v>0</v>
      </c>
      <c r="AC115" s="297"/>
      <c r="AD115" s="57" t="s">
        <v>382</v>
      </c>
      <c r="AE115" s="63" t="s">
        <v>179</v>
      </c>
      <c r="AF115" s="63" t="s">
        <v>179</v>
      </c>
      <c r="AG115" s="63" t="s">
        <v>179</v>
      </c>
      <c r="AH115" s="63" t="s">
        <v>179</v>
      </c>
      <c r="AI115" s="63" t="s">
        <v>179</v>
      </c>
      <c r="AJ115" s="63"/>
      <c r="AK115" s="63"/>
      <c r="AL115" s="63"/>
      <c r="AM115" s="63"/>
      <c r="AN115" s="63"/>
      <c r="AO115" s="63"/>
      <c r="AP115" s="63"/>
    </row>
    <row r="116" spans="1:42" ht="69.75" customHeight="1" x14ac:dyDescent="0.25">
      <c r="A116" s="56">
        <v>0</v>
      </c>
      <c r="B116" s="56">
        <v>0</v>
      </c>
      <c r="C116" s="56">
        <v>0</v>
      </c>
      <c r="D116" s="60">
        <v>0</v>
      </c>
      <c r="E116" s="62">
        <v>0</v>
      </c>
      <c r="F116" s="60">
        <v>0</v>
      </c>
      <c r="G116" s="76">
        <v>0</v>
      </c>
      <c r="H116" s="77">
        <v>0</v>
      </c>
      <c r="I116" s="77"/>
      <c r="J116" s="77"/>
      <c r="K116" s="77">
        <v>0</v>
      </c>
      <c r="L116" s="77"/>
      <c r="M116" s="77"/>
      <c r="N116" s="77">
        <f t="shared" si="2"/>
        <v>0</v>
      </c>
      <c r="O116" s="77">
        <f t="shared" si="2"/>
        <v>0</v>
      </c>
      <c r="P116" s="77">
        <f t="shared" si="2"/>
        <v>0</v>
      </c>
      <c r="Q116" s="77"/>
      <c r="R116" s="77"/>
      <c r="S116" s="77">
        <f t="shared" si="3"/>
        <v>0</v>
      </c>
      <c r="T116" s="65" t="s">
        <v>383</v>
      </c>
      <c r="U116" s="59" t="s">
        <v>384</v>
      </c>
      <c r="V116" s="77">
        <v>294</v>
      </c>
      <c r="W116" s="77"/>
      <c r="X116" s="77"/>
      <c r="Y116" s="77">
        <v>0</v>
      </c>
      <c r="Z116" s="77"/>
      <c r="AA116" s="77">
        <v>150</v>
      </c>
      <c r="AB116" s="77"/>
      <c r="AC116" s="297"/>
      <c r="AD116" s="57" t="s">
        <v>382</v>
      </c>
      <c r="AE116" s="63" t="s">
        <v>179</v>
      </c>
      <c r="AF116" s="63" t="s">
        <v>179</v>
      </c>
      <c r="AG116" s="63" t="s">
        <v>179</v>
      </c>
      <c r="AH116" s="63" t="s">
        <v>179</v>
      </c>
      <c r="AI116" s="63" t="s">
        <v>179</v>
      </c>
      <c r="AJ116" s="63"/>
      <c r="AK116" s="63"/>
      <c r="AL116" s="63"/>
      <c r="AM116" s="63"/>
      <c r="AN116" s="63"/>
      <c r="AO116" s="63"/>
      <c r="AP116" s="63"/>
    </row>
    <row r="117" spans="1:42" ht="30" x14ac:dyDescent="0.25">
      <c r="A117" s="56">
        <v>0</v>
      </c>
      <c r="B117" s="56">
        <v>0</v>
      </c>
      <c r="C117" s="56">
        <v>0</v>
      </c>
      <c r="D117" s="60">
        <v>0</v>
      </c>
      <c r="E117" s="62">
        <v>0</v>
      </c>
      <c r="F117" s="60">
        <v>0</v>
      </c>
      <c r="G117" s="76">
        <v>0</v>
      </c>
      <c r="H117" s="77">
        <v>0</v>
      </c>
      <c r="I117" s="77"/>
      <c r="J117" s="77"/>
      <c r="K117" s="77">
        <v>0</v>
      </c>
      <c r="L117" s="77"/>
      <c r="M117" s="77"/>
      <c r="N117" s="77">
        <f t="shared" si="2"/>
        <v>0</v>
      </c>
      <c r="O117" s="77">
        <f t="shared" si="2"/>
        <v>0</v>
      </c>
      <c r="P117" s="77">
        <f t="shared" si="2"/>
        <v>0</v>
      </c>
      <c r="Q117" s="77"/>
      <c r="R117" s="77"/>
      <c r="S117" s="77">
        <f t="shared" si="3"/>
        <v>0</v>
      </c>
      <c r="T117" s="65" t="s">
        <v>385</v>
      </c>
      <c r="U117" s="59" t="s">
        <v>384</v>
      </c>
      <c r="V117" s="77">
        <v>140</v>
      </c>
      <c r="W117" s="77"/>
      <c r="X117" s="77"/>
      <c r="Y117" s="77">
        <v>140</v>
      </c>
      <c r="Z117" s="77"/>
      <c r="AA117" s="77">
        <v>150</v>
      </c>
      <c r="AB117" s="77">
        <v>150</v>
      </c>
      <c r="AC117" s="297"/>
      <c r="AD117" s="63"/>
      <c r="AE117" s="63"/>
      <c r="AF117" s="63" t="s">
        <v>179</v>
      </c>
      <c r="AG117" s="63" t="s">
        <v>179</v>
      </c>
      <c r="AH117" s="63" t="s">
        <v>179</v>
      </c>
      <c r="AI117" s="63" t="s">
        <v>179</v>
      </c>
      <c r="AJ117" s="63" t="s">
        <v>179</v>
      </c>
      <c r="AK117" s="63"/>
      <c r="AL117" s="63"/>
      <c r="AM117" s="63"/>
      <c r="AN117" s="63"/>
      <c r="AO117" s="63"/>
      <c r="AP117" s="63"/>
    </row>
    <row r="118" spans="1:42" ht="84.75" customHeight="1" x14ac:dyDescent="0.25">
      <c r="A118" s="56" t="s">
        <v>87</v>
      </c>
      <c r="B118" s="56" t="s">
        <v>88</v>
      </c>
      <c r="C118" s="56" t="s">
        <v>377</v>
      </c>
      <c r="D118" s="56">
        <v>252310000</v>
      </c>
      <c r="E118" s="56" t="s">
        <v>386</v>
      </c>
      <c r="F118" s="56" t="s">
        <v>387</v>
      </c>
      <c r="G118" s="76" t="s">
        <v>388</v>
      </c>
      <c r="H118" s="77">
        <v>500000000</v>
      </c>
      <c r="I118" s="77">
        <v>400000000</v>
      </c>
      <c r="J118" s="77"/>
      <c r="K118" s="77">
        <v>0</v>
      </c>
      <c r="L118" s="77"/>
      <c r="M118" s="77"/>
      <c r="N118" s="77">
        <f t="shared" si="2"/>
        <v>500000000</v>
      </c>
      <c r="O118" s="77">
        <f t="shared" si="2"/>
        <v>400000000</v>
      </c>
      <c r="P118" s="77">
        <f t="shared" si="2"/>
        <v>0</v>
      </c>
      <c r="Q118" s="77">
        <v>400000000</v>
      </c>
      <c r="R118" s="77"/>
      <c r="S118" s="77">
        <f t="shared" si="3"/>
        <v>400000000</v>
      </c>
      <c r="T118" s="65">
        <v>0</v>
      </c>
      <c r="U118" s="59">
        <v>0</v>
      </c>
      <c r="V118" s="77">
        <v>0</v>
      </c>
      <c r="W118" s="77"/>
      <c r="X118" s="77"/>
      <c r="Y118" s="77"/>
      <c r="Z118" s="77"/>
      <c r="AA118" s="77">
        <v>0</v>
      </c>
      <c r="AB118" s="77"/>
      <c r="AC118" s="297"/>
      <c r="AD118" s="63"/>
      <c r="AE118" s="63"/>
      <c r="AF118" s="63"/>
      <c r="AG118" s="63"/>
      <c r="AH118" s="63"/>
      <c r="AI118" s="63"/>
      <c r="AJ118" s="63"/>
      <c r="AK118" s="63"/>
      <c r="AL118" s="63"/>
      <c r="AM118" s="63"/>
      <c r="AN118" s="63"/>
      <c r="AO118" s="63"/>
      <c r="AP118" s="63"/>
    </row>
    <row r="119" spans="1:42" ht="140.25" customHeight="1" x14ac:dyDescent="0.25">
      <c r="A119" s="56">
        <v>0</v>
      </c>
      <c r="B119" s="56">
        <v>0</v>
      </c>
      <c r="C119" s="56">
        <v>0</v>
      </c>
      <c r="D119" s="60">
        <v>0</v>
      </c>
      <c r="E119" s="62">
        <v>0</v>
      </c>
      <c r="F119" s="60">
        <v>0</v>
      </c>
      <c r="G119" s="76">
        <v>0</v>
      </c>
      <c r="H119" s="77">
        <v>0</v>
      </c>
      <c r="I119" s="77"/>
      <c r="J119" s="77"/>
      <c r="K119" s="77">
        <v>0</v>
      </c>
      <c r="L119" s="77"/>
      <c r="M119" s="77"/>
      <c r="N119" s="77">
        <f t="shared" si="2"/>
        <v>0</v>
      </c>
      <c r="O119" s="77">
        <f t="shared" si="2"/>
        <v>0</v>
      </c>
      <c r="P119" s="77">
        <f t="shared" si="2"/>
        <v>0</v>
      </c>
      <c r="Q119" s="77"/>
      <c r="R119" s="77"/>
      <c r="S119" s="77">
        <f t="shared" si="3"/>
        <v>0</v>
      </c>
      <c r="T119" s="65" t="s">
        <v>389</v>
      </c>
      <c r="U119" s="59" t="s">
        <v>152</v>
      </c>
      <c r="V119" s="77">
        <v>4</v>
      </c>
      <c r="W119" s="77">
        <v>2</v>
      </c>
      <c r="X119" s="77"/>
      <c r="Y119" s="77">
        <v>0</v>
      </c>
      <c r="Z119" s="77"/>
      <c r="AA119" s="77">
        <v>120</v>
      </c>
      <c r="AB119" s="77">
        <v>0</v>
      </c>
      <c r="AC119" s="297"/>
      <c r="AD119" s="304" t="s">
        <v>390</v>
      </c>
      <c r="AE119" s="63"/>
      <c r="AF119" s="63"/>
      <c r="AG119" s="63"/>
      <c r="AH119" s="63"/>
      <c r="AI119" s="63"/>
      <c r="AJ119" s="63"/>
      <c r="AK119" s="63"/>
      <c r="AL119" s="63"/>
      <c r="AM119" s="63" t="s">
        <v>179</v>
      </c>
      <c r="AN119" s="63" t="s">
        <v>179</v>
      </c>
      <c r="AO119" s="63" t="s">
        <v>179</v>
      </c>
      <c r="AP119" s="63" t="s">
        <v>179</v>
      </c>
    </row>
    <row r="120" spans="1:42" ht="138" customHeight="1" x14ac:dyDescent="0.25">
      <c r="A120" s="56">
        <v>0</v>
      </c>
      <c r="B120" s="56">
        <v>0</v>
      </c>
      <c r="C120" s="56">
        <v>0</v>
      </c>
      <c r="D120" s="60">
        <v>0</v>
      </c>
      <c r="E120" s="62">
        <v>0</v>
      </c>
      <c r="F120" s="60">
        <v>0</v>
      </c>
      <c r="G120" s="76">
        <v>0</v>
      </c>
      <c r="H120" s="77">
        <v>0</v>
      </c>
      <c r="I120" s="77"/>
      <c r="J120" s="77"/>
      <c r="K120" s="77">
        <v>0</v>
      </c>
      <c r="L120" s="77"/>
      <c r="M120" s="77"/>
      <c r="N120" s="77">
        <f t="shared" si="2"/>
        <v>0</v>
      </c>
      <c r="O120" s="77">
        <f t="shared" si="2"/>
        <v>0</v>
      </c>
      <c r="P120" s="77">
        <f t="shared" si="2"/>
        <v>0</v>
      </c>
      <c r="Q120" s="77"/>
      <c r="R120" s="77"/>
      <c r="S120" s="77">
        <f t="shared" si="3"/>
        <v>0</v>
      </c>
      <c r="T120" s="65" t="s">
        <v>391</v>
      </c>
      <c r="U120" s="59" t="s">
        <v>152</v>
      </c>
      <c r="V120" s="77">
        <v>15</v>
      </c>
      <c r="W120" s="77">
        <v>10</v>
      </c>
      <c r="X120" s="77"/>
      <c r="Y120" s="77">
        <v>0</v>
      </c>
      <c r="Z120" s="77"/>
      <c r="AA120" s="77">
        <v>120</v>
      </c>
      <c r="AB120" s="77">
        <v>0</v>
      </c>
      <c r="AC120" s="297"/>
      <c r="AD120" s="304" t="s">
        <v>392</v>
      </c>
      <c r="AE120" s="63"/>
      <c r="AF120" s="63"/>
      <c r="AG120" s="63"/>
      <c r="AH120" s="63"/>
      <c r="AI120" s="63"/>
      <c r="AJ120" s="63"/>
      <c r="AK120" s="63"/>
      <c r="AL120" s="63"/>
      <c r="AM120" s="63" t="s">
        <v>179</v>
      </c>
      <c r="AN120" s="63" t="s">
        <v>179</v>
      </c>
      <c r="AO120" s="63" t="s">
        <v>179</v>
      </c>
      <c r="AP120" s="63" t="s">
        <v>179</v>
      </c>
    </row>
    <row r="121" spans="1:42" ht="334.5" customHeight="1" x14ac:dyDescent="0.25">
      <c r="A121" s="56" t="s">
        <v>87</v>
      </c>
      <c r="B121" s="56" t="s">
        <v>88</v>
      </c>
      <c r="C121" s="56" t="s">
        <v>377</v>
      </c>
      <c r="D121" s="56">
        <v>252320000</v>
      </c>
      <c r="E121" s="56" t="s">
        <v>393</v>
      </c>
      <c r="F121" s="56" t="s">
        <v>394</v>
      </c>
      <c r="G121" s="76" t="s">
        <v>395</v>
      </c>
      <c r="H121" s="77">
        <v>1047000000</v>
      </c>
      <c r="I121" s="77">
        <v>0</v>
      </c>
      <c r="J121" s="77"/>
      <c r="K121" s="77">
        <v>0</v>
      </c>
      <c r="L121" s="77"/>
      <c r="M121" s="77"/>
      <c r="N121" s="77">
        <f t="shared" si="2"/>
        <v>1047000000</v>
      </c>
      <c r="O121" s="77">
        <f t="shared" si="2"/>
        <v>0</v>
      </c>
      <c r="P121" s="77">
        <f t="shared" si="2"/>
        <v>0</v>
      </c>
      <c r="Q121" s="77"/>
      <c r="R121" s="77"/>
      <c r="S121" s="77">
        <f t="shared" si="3"/>
        <v>0</v>
      </c>
      <c r="T121" s="65" t="s">
        <v>396</v>
      </c>
      <c r="U121" s="65" t="s">
        <v>152</v>
      </c>
      <c r="V121" s="77">
        <v>1</v>
      </c>
      <c r="W121" s="77">
        <v>0</v>
      </c>
      <c r="X121" s="77"/>
      <c r="Y121" s="77">
        <v>0</v>
      </c>
      <c r="Z121" s="77"/>
      <c r="AA121" s="77">
        <v>330</v>
      </c>
      <c r="AB121" s="77"/>
      <c r="AC121" s="297"/>
      <c r="AD121" s="312" t="s">
        <v>397</v>
      </c>
      <c r="AE121" s="63"/>
      <c r="AF121" s="63"/>
      <c r="AG121" s="63" t="s">
        <v>179</v>
      </c>
      <c r="AH121" s="63" t="s">
        <v>179</v>
      </c>
      <c r="AI121" s="63" t="s">
        <v>179</v>
      </c>
      <c r="AJ121" s="63" t="s">
        <v>179</v>
      </c>
      <c r="AK121" s="63" t="s">
        <v>179</v>
      </c>
      <c r="AL121" s="63" t="s">
        <v>179</v>
      </c>
      <c r="AM121" s="63" t="s">
        <v>179</v>
      </c>
      <c r="AN121" s="63" t="s">
        <v>179</v>
      </c>
      <c r="AO121" s="63" t="s">
        <v>179</v>
      </c>
      <c r="AP121" s="63" t="s">
        <v>179</v>
      </c>
    </row>
    <row r="122" spans="1:42" ht="66.75" customHeight="1" x14ac:dyDescent="0.25">
      <c r="A122" s="56" t="s">
        <v>87</v>
      </c>
      <c r="B122" s="56" t="s">
        <v>88</v>
      </c>
      <c r="C122" s="56" t="s">
        <v>398</v>
      </c>
      <c r="D122" s="56">
        <v>252410000</v>
      </c>
      <c r="E122" s="56" t="s">
        <v>399</v>
      </c>
      <c r="F122" s="56" t="s">
        <v>400</v>
      </c>
      <c r="G122" s="76" t="s">
        <v>401</v>
      </c>
      <c r="H122" s="77">
        <v>57120000</v>
      </c>
      <c r="I122" s="77">
        <v>522193000</v>
      </c>
      <c r="J122" s="77"/>
      <c r="K122" s="77">
        <v>0</v>
      </c>
      <c r="L122" s="77">
        <v>315500000</v>
      </c>
      <c r="M122" s="77"/>
      <c r="N122" s="77">
        <f t="shared" si="2"/>
        <v>57120000</v>
      </c>
      <c r="O122" s="77">
        <f t="shared" si="2"/>
        <v>837693000</v>
      </c>
      <c r="P122" s="77">
        <f t="shared" si="2"/>
        <v>0</v>
      </c>
      <c r="Q122" s="77">
        <v>373120000</v>
      </c>
      <c r="R122" s="77">
        <v>315500000</v>
      </c>
      <c r="S122" s="77">
        <f t="shared" si="3"/>
        <v>688620000</v>
      </c>
      <c r="T122" s="65">
        <v>0</v>
      </c>
      <c r="U122" s="59">
        <v>0</v>
      </c>
      <c r="V122" s="77">
        <v>0</v>
      </c>
      <c r="W122" s="77"/>
      <c r="X122" s="77"/>
      <c r="Y122" s="77"/>
      <c r="Z122" s="77"/>
      <c r="AA122" s="77">
        <v>0</v>
      </c>
      <c r="AB122" s="77"/>
      <c r="AC122" s="297"/>
      <c r="AD122" s="63"/>
      <c r="AE122" s="63"/>
      <c r="AF122" s="63"/>
      <c r="AG122" s="63"/>
      <c r="AH122" s="63"/>
      <c r="AI122" s="63"/>
      <c r="AJ122" s="63"/>
      <c r="AK122" s="63"/>
      <c r="AL122" s="63"/>
      <c r="AM122" s="63"/>
      <c r="AN122" s="63"/>
      <c r="AO122" s="63"/>
      <c r="AP122" s="63"/>
    </row>
    <row r="123" spans="1:42" ht="45" x14ac:dyDescent="0.25">
      <c r="A123" s="56">
        <v>0</v>
      </c>
      <c r="B123" s="56">
        <v>0</v>
      </c>
      <c r="C123" s="56">
        <v>0</v>
      </c>
      <c r="D123" s="60">
        <v>0</v>
      </c>
      <c r="E123" s="60">
        <v>0</v>
      </c>
      <c r="F123" s="60">
        <v>0</v>
      </c>
      <c r="G123" s="76">
        <v>0</v>
      </c>
      <c r="H123" s="77">
        <v>0</v>
      </c>
      <c r="I123" s="77"/>
      <c r="J123" s="77"/>
      <c r="K123" s="77">
        <v>0</v>
      </c>
      <c r="L123" s="77"/>
      <c r="M123" s="77"/>
      <c r="N123" s="77">
        <f t="shared" si="2"/>
        <v>0</v>
      </c>
      <c r="O123" s="77">
        <f t="shared" si="2"/>
        <v>0</v>
      </c>
      <c r="P123" s="77">
        <f t="shared" si="2"/>
        <v>0</v>
      </c>
      <c r="Q123" s="77"/>
      <c r="R123" s="77"/>
      <c r="S123" s="77">
        <f t="shared" si="3"/>
        <v>0</v>
      </c>
      <c r="T123" s="65" t="s">
        <v>402</v>
      </c>
      <c r="U123" s="59" t="s">
        <v>152</v>
      </c>
      <c r="V123" s="77">
        <v>9</v>
      </c>
      <c r="W123" s="77"/>
      <c r="X123" s="77"/>
      <c r="Y123" s="77">
        <v>0</v>
      </c>
      <c r="Z123" s="77"/>
      <c r="AA123" s="77">
        <v>300</v>
      </c>
      <c r="AB123" s="77">
        <v>60</v>
      </c>
      <c r="AC123" s="297"/>
      <c r="AD123" s="304" t="s">
        <v>205</v>
      </c>
      <c r="AE123" s="63"/>
      <c r="AF123" s="63" t="s">
        <v>179</v>
      </c>
      <c r="AG123" s="63" t="s">
        <v>179</v>
      </c>
      <c r="AH123" s="63" t="s">
        <v>179</v>
      </c>
      <c r="AI123" s="63" t="s">
        <v>179</v>
      </c>
      <c r="AJ123" s="63" t="s">
        <v>179</v>
      </c>
      <c r="AK123" s="63" t="s">
        <v>179</v>
      </c>
      <c r="AL123" s="63" t="s">
        <v>179</v>
      </c>
      <c r="AM123" s="63" t="s">
        <v>179</v>
      </c>
      <c r="AN123" s="63" t="s">
        <v>179</v>
      </c>
      <c r="AO123" s="63" t="s">
        <v>179</v>
      </c>
      <c r="AP123" s="63" t="s">
        <v>179</v>
      </c>
    </row>
    <row r="124" spans="1:42" x14ac:dyDescent="0.25">
      <c r="H124" s="57"/>
      <c r="I124" s="57"/>
      <c r="J124" s="57"/>
      <c r="K124" s="57"/>
      <c r="L124" s="57"/>
      <c r="M124" s="57"/>
      <c r="N124" s="57"/>
      <c r="O124" s="57"/>
      <c r="P124" s="57"/>
      <c r="Q124" s="57"/>
      <c r="R124" s="57"/>
      <c r="S124" s="57"/>
      <c r="AB124" s="22"/>
      <c r="AC124" s="22"/>
      <c r="AD124" s="22"/>
      <c r="AE124" s="22"/>
      <c r="AF124" s="22"/>
      <c r="AG124" s="22"/>
      <c r="AH124" s="22"/>
      <c r="AI124" s="22"/>
      <c r="AJ124" s="22"/>
      <c r="AK124" s="22"/>
      <c r="AL124" s="22"/>
      <c r="AM124" s="22"/>
      <c r="AN124" s="22"/>
      <c r="AO124" s="22"/>
      <c r="AP124" s="22"/>
    </row>
    <row r="125" spans="1:42" x14ac:dyDescent="0.25">
      <c r="AB125" s="22"/>
      <c r="AC125" s="22"/>
      <c r="AD125" s="22"/>
      <c r="AE125" s="22"/>
      <c r="AF125" s="22"/>
      <c r="AG125" s="22"/>
      <c r="AH125" s="22"/>
      <c r="AI125" s="22"/>
      <c r="AJ125" s="22"/>
      <c r="AK125" s="22"/>
      <c r="AL125" s="22"/>
      <c r="AM125" s="22"/>
      <c r="AN125" s="22"/>
      <c r="AO125" s="22"/>
      <c r="AP125" s="22"/>
    </row>
    <row r="126" spans="1:42" x14ac:dyDescent="0.25">
      <c r="AB126" s="22"/>
      <c r="AC126" s="22"/>
      <c r="AD126" s="22"/>
      <c r="AE126" s="22"/>
      <c r="AF126" s="22"/>
      <c r="AG126" s="22"/>
      <c r="AH126" s="22"/>
      <c r="AI126" s="22"/>
      <c r="AJ126" s="22"/>
      <c r="AK126" s="22"/>
      <c r="AL126" s="22"/>
      <c r="AM126" s="22"/>
      <c r="AN126" s="22"/>
      <c r="AO126" s="22"/>
      <c r="AP126" s="22"/>
    </row>
    <row r="127" spans="1:42" x14ac:dyDescent="0.25">
      <c r="AB127" s="22"/>
      <c r="AC127" s="22"/>
      <c r="AD127" s="22"/>
      <c r="AE127" s="22"/>
      <c r="AF127" s="22"/>
      <c r="AG127" s="22"/>
      <c r="AH127" s="22"/>
      <c r="AI127" s="22"/>
      <c r="AJ127" s="22"/>
      <c r="AK127" s="22"/>
      <c r="AL127" s="22"/>
      <c r="AM127" s="22"/>
      <c r="AN127" s="22"/>
      <c r="AO127" s="22"/>
      <c r="AP127" s="22"/>
    </row>
    <row r="128" spans="1:42" x14ac:dyDescent="0.25">
      <c r="AB128" s="22"/>
      <c r="AC128" s="22"/>
      <c r="AD128" s="22"/>
      <c r="AE128" s="22"/>
      <c r="AF128" s="22"/>
      <c r="AG128" s="22"/>
      <c r="AH128" s="22"/>
      <c r="AI128" s="22"/>
      <c r="AJ128" s="22"/>
      <c r="AK128" s="22"/>
      <c r="AL128" s="22"/>
      <c r="AM128" s="22"/>
      <c r="AN128" s="22"/>
      <c r="AO128" s="22"/>
      <c r="AP128" s="22"/>
    </row>
    <row r="129" spans="28:42" x14ac:dyDescent="0.25">
      <c r="AB129" s="22"/>
      <c r="AC129" s="22"/>
      <c r="AD129" s="22"/>
      <c r="AE129" s="22"/>
      <c r="AF129" s="22"/>
      <c r="AG129" s="22"/>
      <c r="AH129" s="22"/>
      <c r="AI129" s="22"/>
      <c r="AJ129" s="22"/>
      <c r="AK129" s="22"/>
      <c r="AL129" s="22"/>
      <c r="AM129" s="22"/>
      <c r="AN129" s="22"/>
      <c r="AO129" s="22"/>
      <c r="AP129" s="22"/>
    </row>
    <row r="130" spans="28:42" x14ac:dyDescent="0.25">
      <c r="AB130" s="22"/>
      <c r="AC130" s="22"/>
      <c r="AD130" s="22"/>
      <c r="AE130" s="22"/>
      <c r="AF130" s="22"/>
      <c r="AG130" s="22"/>
      <c r="AH130" s="22"/>
      <c r="AI130" s="22"/>
      <c r="AJ130" s="22"/>
      <c r="AK130" s="22"/>
      <c r="AL130" s="22"/>
      <c r="AM130" s="22"/>
      <c r="AN130" s="22"/>
      <c r="AO130" s="22"/>
      <c r="AP130" s="22"/>
    </row>
    <row r="131" spans="28:42" x14ac:dyDescent="0.25">
      <c r="AB131" s="22"/>
      <c r="AC131" s="22"/>
      <c r="AD131" s="22"/>
      <c r="AE131" s="22"/>
      <c r="AF131" s="22"/>
      <c r="AG131" s="22"/>
      <c r="AH131" s="22"/>
      <c r="AI131" s="22"/>
      <c r="AJ131" s="22"/>
      <c r="AK131" s="22"/>
      <c r="AL131" s="22"/>
      <c r="AM131" s="22"/>
      <c r="AN131" s="22"/>
      <c r="AO131" s="22"/>
      <c r="AP131" s="22"/>
    </row>
    <row r="132" spans="28:42" x14ac:dyDescent="0.25">
      <c r="AB132" s="22"/>
      <c r="AC132" s="22"/>
      <c r="AD132" s="22"/>
      <c r="AE132" s="22"/>
      <c r="AF132" s="22"/>
      <c r="AG132" s="22"/>
      <c r="AH132" s="22"/>
      <c r="AI132" s="22"/>
      <c r="AJ132" s="22"/>
      <c r="AK132" s="22"/>
      <c r="AL132" s="22"/>
      <c r="AM132" s="22"/>
      <c r="AN132" s="22"/>
      <c r="AO132" s="22"/>
      <c r="AP132" s="22"/>
    </row>
    <row r="133" spans="28:42" x14ac:dyDescent="0.25">
      <c r="AB133" s="22"/>
      <c r="AC133" s="22"/>
      <c r="AD133" s="22"/>
      <c r="AE133" s="22"/>
      <c r="AF133" s="22"/>
      <c r="AG133" s="22"/>
      <c r="AH133" s="22"/>
      <c r="AI133" s="22"/>
      <c r="AJ133" s="22"/>
      <c r="AK133" s="22"/>
      <c r="AL133" s="22"/>
      <c r="AM133" s="22"/>
      <c r="AN133" s="22"/>
      <c r="AO133" s="22"/>
      <c r="AP133" s="22"/>
    </row>
    <row r="134" spans="28:42" x14ac:dyDescent="0.25">
      <c r="AB134" s="22"/>
      <c r="AC134" s="22"/>
      <c r="AD134" s="22"/>
      <c r="AE134" s="22"/>
      <c r="AF134" s="22"/>
      <c r="AG134" s="22"/>
      <c r="AH134" s="22"/>
      <c r="AI134" s="22"/>
      <c r="AJ134" s="22"/>
      <c r="AK134" s="22"/>
      <c r="AL134" s="22"/>
      <c r="AM134" s="22"/>
      <c r="AN134" s="22"/>
      <c r="AO134" s="22"/>
      <c r="AP134" s="22"/>
    </row>
    <row r="135" spans="28:42" x14ac:dyDescent="0.25">
      <c r="AB135" s="22"/>
      <c r="AC135" s="22"/>
      <c r="AD135" s="22"/>
      <c r="AE135" s="22"/>
      <c r="AF135" s="22"/>
      <c r="AG135" s="22"/>
      <c r="AH135" s="22"/>
      <c r="AI135" s="22"/>
      <c r="AJ135" s="22"/>
      <c r="AK135" s="22"/>
      <c r="AL135" s="22"/>
      <c r="AM135" s="22"/>
      <c r="AN135" s="22"/>
      <c r="AO135" s="22"/>
      <c r="AP135" s="22"/>
    </row>
    <row r="136" spans="28:42" x14ac:dyDescent="0.25">
      <c r="AB136" s="22"/>
      <c r="AC136" s="22"/>
      <c r="AD136" s="22"/>
      <c r="AE136" s="22"/>
      <c r="AF136" s="22"/>
      <c r="AG136" s="22"/>
      <c r="AH136" s="22"/>
      <c r="AI136" s="22"/>
      <c r="AJ136" s="22"/>
      <c r="AK136" s="22"/>
      <c r="AL136" s="22"/>
      <c r="AM136" s="22"/>
      <c r="AN136" s="22"/>
      <c r="AO136" s="22"/>
      <c r="AP136" s="22"/>
    </row>
    <row r="137" spans="28:42" x14ac:dyDescent="0.25">
      <c r="AB137" s="22"/>
      <c r="AC137" s="22"/>
      <c r="AD137" s="22"/>
      <c r="AE137" s="22"/>
      <c r="AF137" s="22"/>
      <c r="AG137" s="22"/>
      <c r="AH137" s="22"/>
      <c r="AI137" s="22"/>
      <c r="AJ137" s="22"/>
      <c r="AK137" s="22"/>
      <c r="AL137" s="22"/>
      <c r="AM137" s="22"/>
      <c r="AN137" s="22"/>
      <c r="AO137" s="22"/>
      <c r="AP137" s="22"/>
    </row>
    <row r="138" spans="28:42" x14ac:dyDescent="0.25">
      <c r="AB138" s="22"/>
      <c r="AC138" s="22"/>
      <c r="AD138" s="22"/>
      <c r="AE138" s="22"/>
      <c r="AF138" s="22"/>
      <c r="AG138" s="22"/>
      <c r="AH138" s="22"/>
      <c r="AI138" s="22"/>
      <c r="AJ138" s="22"/>
      <c r="AK138" s="22"/>
      <c r="AL138" s="22"/>
      <c r="AM138" s="22"/>
      <c r="AN138" s="22"/>
      <c r="AO138" s="22"/>
      <c r="AP138" s="22"/>
    </row>
    <row r="139" spans="28:42" x14ac:dyDescent="0.25">
      <c r="AB139" s="22"/>
      <c r="AC139" s="22"/>
      <c r="AD139" s="22"/>
      <c r="AE139" s="22"/>
      <c r="AF139" s="22"/>
      <c r="AG139" s="22"/>
      <c r="AH139" s="22"/>
      <c r="AI139" s="22"/>
      <c r="AJ139" s="22"/>
      <c r="AK139" s="22"/>
      <c r="AL139" s="22"/>
      <c r="AM139" s="22"/>
      <c r="AN139" s="22"/>
      <c r="AO139" s="22"/>
      <c r="AP139" s="22"/>
    </row>
    <row r="140" spans="28:42" x14ac:dyDescent="0.25">
      <c r="AB140" s="22"/>
      <c r="AC140" s="22"/>
      <c r="AD140" s="22"/>
      <c r="AE140" s="22"/>
      <c r="AF140" s="22"/>
      <c r="AG140" s="22"/>
      <c r="AH140" s="22"/>
      <c r="AI140" s="22"/>
      <c r="AJ140" s="22"/>
      <c r="AK140" s="22"/>
      <c r="AL140" s="22"/>
      <c r="AM140" s="22"/>
      <c r="AN140" s="22"/>
      <c r="AO140" s="22"/>
      <c r="AP140" s="22"/>
    </row>
    <row r="141" spans="28:42" x14ac:dyDescent="0.25">
      <c r="AB141" s="22"/>
      <c r="AC141" s="22"/>
      <c r="AD141" s="22"/>
      <c r="AE141" s="22"/>
      <c r="AF141" s="22"/>
      <c r="AG141" s="22"/>
      <c r="AH141" s="22"/>
      <c r="AI141" s="22"/>
      <c r="AJ141" s="22"/>
      <c r="AK141" s="22"/>
      <c r="AL141" s="22"/>
      <c r="AM141" s="22"/>
      <c r="AN141" s="22"/>
      <c r="AO141" s="22"/>
      <c r="AP141" s="22"/>
    </row>
    <row r="142" spans="28:42" x14ac:dyDescent="0.25">
      <c r="AB142" s="22"/>
      <c r="AC142" s="22"/>
      <c r="AD142" s="22"/>
      <c r="AE142" s="22"/>
      <c r="AF142" s="22"/>
      <c r="AG142" s="22"/>
      <c r="AH142" s="22"/>
      <c r="AI142" s="22"/>
      <c r="AJ142" s="22"/>
      <c r="AK142" s="22"/>
      <c r="AL142" s="22"/>
      <c r="AM142" s="22"/>
      <c r="AN142" s="22"/>
      <c r="AO142" s="22"/>
      <c r="AP142" s="22"/>
    </row>
    <row r="143" spans="28:42" x14ac:dyDescent="0.25">
      <c r="AB143" s="22"/>
      <c r="AC143" s="22"/>
      <c r="AD143" s="22"/>
      <c r="AE143" s="22"/>
      <c r="AF143" s="22"/>
      <c r="AG143" s="22"/>
      <c r="AH143" s="22"/>
      <c r="AI143" s="22"/>
      <c r="AJ143" s="22"/>
      <c r="AK143" s="22"/>
      <c r="AL143" s="22"/>
      <c r="AM143" s="22"/>
      <c r="AN143" s="22"/>
      <c r="AO143" s="22"/>
      <c r="AP143" s="22"/>
    </row>
    <row r="144" spans="28:42" x14ac:dyDescent="0.25">
      <c r="AB144" s="22"/>
      <c r="AC144" s="22"/>
      <c r="AD144" s="22"/>
      <c r="AE144" s="22"/>
      <c r="AF144" s="22"/>
      <c r="AG144" s="22"/>
      <c r="AH144" s="22"/>
      <c r="AI144" s="22"/>
      <c r="AJ144" s="22"/>
      <c r="AK144" s="22"/>
      <c r="AL144" s="22"/>
      <c r="AM144" s="22"/>
      <c r="AN144" s="22"/>
      <c r="AO144" s="22"/>
      <c r="AP144" s="22"/>
    </row>
    <row r="145" spans="28:42" x14ac:dyDescent="0.25">
      <c r="AB145" s="22"/>
      <c r="AC145" s="22"/>
      <c r="AD145" s="22"/>
      <c r="AE145" s="22"/>
      <c r="AF145" s="22"/>
      <c r="AG145" s="22"/>
      <c r="AH145" s="22"/>
      <c r="AI145" s="22"/>
      <c r="AJ145" s="22"/>
      <c r="AK145" s="22"/>
      <c r="AL145" s="22"/>
      <c r="AM145" s="22"/>
      <c r="AN145" s="22"/>
      <c r="AO145" s="22"/>
      <c r="AP145" s="22"/>
    </row>
    <row r="146" spans="28:42" x14ac:dyDescent="0.25">
      <c r="AB146" s="22"/>
      <c r="AC146" s="22"/>
      <c r="AD146" s="22"/>
      <c r="AE146" s="22"/>
      <c r="AF146" s="22"/>
      <c r="AG146" s="22"/>
      <c r="AH146" s="22"/>
      <c r="AI146" s="22"/>
      <c r="AJ146" s="22"/>
      <c r="AK146" s="22"/>
      <c r="AL146" s="22"/>
      <c r="AM146" s="22"/>
      <c r="AN146" s="22"/>
      <c r="AO146" s="22"/>
      <c r="AP146" s="22"/>
    </row>
    <row r="147" spans="28:42" x14ac:dyDescent="0.25">
      <c r="AB147" s="22"/>
      <c r="AC147" s="22"/>
      <c r="AD147" s="22"/>
      <c r="AE147" s="22"/>
      <c r="AF147" s="22"/>
      <c r="AG147" s="22"/>
      <c r="AH147" s="22"/>
      <c r="AI147" s="22"/>
      <c r="AJ147" s="22"/>
      <c r="AK147" s="22"/>
      <c r="AL147" s="22"/>
      <c r="AM147" s="22"/>
      <c r="AN147" s="22"/>
      <c r="AO147" s="22"/>
      <c r="AP147" s="22"/>
    </row>
    <row r="148" spans="28:42" x14ac:dyDescent="0.25">
      <c r="AB148" s="22"/>
      <c r="AC148" s="22"/>
      <c r="AD148" s="22"/>
      <c r="AE148" s="22"/>
      <c r="AF148" s="22"/>
      <c r="AG148" s="22"/>
      <c r="AH148" s="22"/>
      <c r="AI148" s="22"/>
      <c r="AJ148" s="22"/>
      <c r="AK148" s="22"/>
      <c r="AL148" s="22"/>
      <c r="AM148" s="22"/>
      <c r="AN148" s="22"/>
      <c r="AO148" s="22"/>
      <c r="AP148" s="22"/>
    </row>
    <row r="149" spans="28:42" x14ac:dyDescent="0.25">
      <c r="AB149" s="22"/>
      <c r="AC149" s="22"/>
      <c r="AD149" s="22"/>
      <c r="AE149" s="22"/>
      <c r="AF149" s="22"/>
      <c r="AG149" s="22"/>
      <c r="AH149" s="22"/>
      <c r="AI149" s="22"/>
      <c r="AJ149" s="22"/>
      <c r="AK149" s="22"/>
      <c r="AL149" s="22"/>
      <c r="AM149" s="22"/>
      <c r="AN149" s="22"/>
      <c r="AO149" s="22"/>
      <c r="AP149" s="22"/>
    </row>
    <row r="150" spans="28:42" x14ac:dyDescent="0.25">
      <c r="AB150" s="22"/>
      <c r="AC150" s="22"/>
      <c r="AD150" s="22"/>
      <c r="AE150" s="22"/>
      <c r="AF150" s="22"/>
      <c r="AG150" s="22"/>
      <c r="AH150" s="22"/>
      <c r="AI150" s="22"/>
      <c r="AJ150" s="22"/>
      <c r="AK150" s="22"/>
      <c r="AL150" s="22"/>
      <c r="AM150" s="22"/>
      <c r="AN150" s="22"/>
      <c r="AO150" s="22"/>
      <c r="AP150" s="22"/>
    </row>
    <row r="151" spans="28:42" x14ac:dyDescent="0.25">
      <c r="AB151" s="22"/>
      <c r="AC151" s="22"/>
      <c r="AD151" s="22"/>
      <c r="AE151" s="22"/>
      <c r="AF151" s="22"/>
      <c r="AG151" s="22"/>
      <c r="AH151" s="22"/>
      <c r="AI151" s="22"/>
      <c r="AJ151" s="22"/>
      <c r="AK151" s="22"/>
      <c r="AL151" s="22"/>
      <c r="AM151" s="22"/>
      <c r="AN151" s="22"/>
      <c r="AO151" s="22"/>
      <c r="AP151" s="22"/>
    </row>
    <row r="152" spans="28:42" x14ac:dyDescent="0.25">
      <c r="AB152" s="22"/>
      <c r="AC152" s="22"/>
      <c r="AD152" s="22"/>
      <c r="AE152" s="22"/>
      <c r="AF152" s="22"/>
      <c r="AG152" s="22"/>
      <c r="AH152" s="22"/>
      <c r="AI152" s="22"/>
      <c r="AJ152" s="22"/>
      <c r="AK152" s="22"/>
      <c r="AL152" s="22"/>
      <c r="AM152" s="22"/>
      <c r="AN152" s="22"/>
      <c r="AO152" s="22"/>
      <c r="AP152" s="22"/>
    </row>
    <row r="153" spans="28:42" x14ac:dyDescent="0.25">
      <c r="AB153" s="22"/>
      <c r="AC153" s="22"/>
      <c r="AD153" s="22"/>
      <c r="AE153" s="22"/>
      <c r="AF153" s="22"/>
      <c r="AG153" s="22"/>
      <c r="AH153" s="22"/>
      <c r="AI153" s="22"/>
      <c r="AJ153" s="22"/>
      <c r="AK153" s="22"/>
      <c r="AL153" s="22"/>
      <c r="AM153" s="22"/>
      <c r="AN153" s="22"/>
      <c r="AO153" s="22"/>
      <c r="AP153" s="22"/>
    </row>
    <row r="154" spans="28:42" x14ac:dyDescent="0.25">
      <c r="AB154" s="22"/>
      <c r="AC154" s="22"/>
      <c r="AD154" s="22"/>
      <c r="AE154" s="22"/>
      <c r="AF154" s="22"/>
      <c r="AG154" s="22"/>
      <c r="AH154" s="22"/>
      <c r="AI154" s="22"/>
      <c r="AJ154" s="22"/>
      <c r="AK154" s="22"/>
      <c r="AL154" s="22"/>
      <c r="AM154" s="22"/>
      <c r="AN154" s="22"/>
      <c r="AO154" s="22"/>
      <c r="AP154" s="22"/>
    </row>
  </sheetData>
  <sheetProtection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0866141732283472" right="0.70866141732283472" top="0.74803149606299213" bottom="0.74803149606299213" header="0.31496062992125984" footer="0.31496062992125984"/>
  <pageSetup paperSize="14" pageOrder="overThenDown"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5"/>
  <sheetViews>
    <sheetView topLeftCell="U4" zoomScaleNormal="100" workbookViewId="0">
      <pane ySplit="5" topLeftCell="A22" activePane="bottomLeft" state="frozen"/>
      <selection activeCell="A4" sqref="A4"/>
      <selection pane="bottomLeft" activeCell="Z25" sqref="Z25"/>
    </sheetView>
  </sheetViews>
  <sheetFormatPr baseColWidth="10" defaultRowHeight="15" x14ac:dyDescent="0.25"/>
  <cols>
    <col min="1" max="1" width="16.140625" style="1" customWidth="1"/>
    <col min="2" max="2" width="11.5703125" style="1" customWidth="1"/>
    <col min="3" max="3" width="12.140625" style="1" customWidth="1"/>
    <col min="4" max="4" width="13" style="1" customWidth="1"/>
    <col min="5" max="5" width="12" style="1" customWidth="1"/>
    <col min="6" max="6" width="10.7109375" style="1" customWidth="1"/>
    <col min="7" max="7" width="15.7109375" style="1" customWidth="1"/>
    <col min="8" max="8" width="14.140625" style="1" customWidth="1"/>
    <col min="9" max="9" width="14" style="1" customWidth="1"/>
    <col min="10" max="10" width="13.7109375" style="1" customWidth="1"/>
    <col min="11" max="11" width="16.42578125" style="1" customWidth="1"/>
    <col min="12" max="12" width="12.7109375" style="1" customWidth="1"/>
    <col min="13" max="13" width="14" style="1" customWidth="1"/>
    <col min="14" max="14" width="13" style="1" customWidth="1"/>
    <col min="15" max="16" width="13.140625" style="1" customWidth="1"/>
    <col min="17" max="17" width="13.7109375" style="1" customWidth="1"/>
    <col min="18" max="18" width="10.5703125" style="1" customWidth="1"/>
    <col min="19" max="19" width="12.140625" style="1" bestFit="1" customWidth="1"/>
    <col min="20" max="20" width="15.5703125" style="1" customWidth="1"/>
    <col min="21" max="21" width="8.28515625" style="1" customWidth="1"/>
    <col min="22" max="22" width="11.42578125" style="1"/>
    <col min="23" max="23" width="12.7109375" style="1" customWidth="1"/>
    <col min="24" max="24" width="13.140625" style="1" customWidth="1"/>
    <col min="25" max="25" width="11.7109375" style="1" customWidth="1"/>
    <col min="26" max="29" width="11.42578125" style="1"/>
    <col min="30" max="30" width="15.710937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6" style="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256" width="11.42578125" style="1"/>
    <col min="257" max="257" width="16.140625" style="1" customWidth="1"/>
    <col min="258" max="258" width="11.5703125" style="1" customWidth="1"/>
    <col min="259" max="259" width="12.140625" style="1" customWidth="1"/>
    <col min="260" max="260" width="13" style="1" customWidth="1"/>
    <col min="261" max="261" width="12" style="1" customWidth="1"/>
    <col min="262" max="262" width="10.7109375" style="1" customWidth="1"/>
    <col min="263" max="263" width="15.7109375" style="1" customWidth="1"/>
    <col min="264" max="264" width="14.140625" style="1" customWidth="1"/>
    <col min="265" max="265" width="14" style="1" customWidth="1"/>
    <col min="266" max="266" width="13.7109375" style="1" customWidth="1"/>
    <col min="267" max="267" width="16.42578125" style="1" customWidth="1"/>
    <col min="268" max="268" width="12.7109375" style="1" customWidth="1"/>
    <col min="269" max="269" width="14" style="1" customWidth="1"/>
    <col min="270" max="270" width="13" style="1" customWidth="1"/>
    <col min="271" max="272" width="13.140625" style="1" customWidth="1"/>
    <col min="273" max="273" width="13.7109375" style="1" customWidth="1"/>
    <col min="274" max="274" width="10.5703125" style="1" customWidth="1"/>
    <col min="275" max="275" width="12.140625" style="1" bestFit="1" customWidth="1"/>
    <col min="276" max="276" width="15.5703125" style="1" customWidth="1"/>
    <col min="277" max="277" width="8.28515625" style="1" customWidth="1"/>
    <col min="278" max="278" width="11.42578125" style="1"/>
    <col min="279" max="279" width="12.7109375" style="1" customWidth="1"/>
    <col min="280" max="280" width="13.140625" style="1" customWidth="1"/>
    <col min="281" max="281" width="11.7109375" style="1" customWidth="1"/>
    <col min="282" max="285" width="11.42578125" style="1"/>
    <col min="286" max="286" width="15.7109375" style="1" customWidth="1"/>
    <col min="287" max="287" width="5" style="1" bestFit="1" customWidth="1"/>
    <col min="288" max="288" width="6.42578125" style="1" bestFit="1" customWidth="1"/>
    <col min="289" max="289" width="5.42578125" style="1" bestFit="1" customWidth="1"/>
    <col min="290" max="290" width="4.28515625" style="1" bestFit="1" customWidth="1"/>
    <col min="291" max="291" width="5" style="1" bestFit="1" customWidth="1"/>
    <col min="292" max="292" width="4.5703125" style="1" bestFit="1" customWidth="1"/>
    <col min="293" max="293" width="6" style="1" customWidth="1"/>
    <col min="294" max="294" width="5.85546875" style="1" bestFit="1" customWidth="1"/>
    <col min="295" max="295" width="9.140625" style="1" bestFit="1" customWidth="1"/>
    <col min="296" max="296" width="6.5703125" style="1" bestFit="1" customWidth="1"/>
    <col min="297" max="297" width="8.85546875" style="1" bestFit="1" customWidth="1"/>
    <col min="298" max="298" width="8.28515625" style="1" bestFit="1" customWidth="1"/>
    <col min="299" max="512" width="11.42578125" style="1"/>
    <col min="513" max="513" width="16.140625" style="1" customWidth="1"/>
    <col min="514" max="514" width="11.5703125" style="1" customWidth="1"/>
    <col min="515" max="515" width="12.140625" style="1" customWidth="1"/>
    <col min="516" max="516" width="13" style="1" customWidth="1"/>
    <col min="517" max="517" width="12" style="1" customWidth="1"/>
    <col min="518" max="518" width="10.7109375" style="1" customWidth="1"/>
    <col min="519" max="519" width="15.7109375" style="1" customWidth="1"/>
    <col min="520" max="520" width="14.140625" style="1" customWidth="1"/>
    <col min="521" max="521" width="14" style="1" customWidth="1"/>
    <col min="522" max="522" width="13.7109375" style="1" customWidth="1"/>
    <col min="523" max="523" width="16.42578125" style="1" customWidth="1"/>
    <col min="524" max="524" width="12.7109375" style="1" customWidth="1"/>
    <col min="525" max="525" width="14" style="1" customWidth="1"/>
    <col min="526" max="526" width="13" style="1" customWidth="1"/>
    <col min="527" max="528" width="13.140625" style="1" customWidth="1"/>
    <col min="529" max="529" width="13.7109375" style="1" customWidth="1"/>
    <col min="530" max="530" width="10.5703125" style="1" customWidth="1"/>
    <col min="531" max="531" width="12.140625" style="1" bestFit="1" customWidth="1"/>
    <col min="532" max="532" width="15.5703125" style="1" customWidth="1"/>
    <col min="533" max="533" width="8.28515625" style="1" customWidth="1"/>
    <col min="534" max="534" width="11.42578125" style="1"/>
    <col min="535" max="535" width="12.7109375" style="1" customWidth="1"/>
    <col min="536" max="536" width="13.140625" style="1" customWidth="1"/>
    <col min="537" max="537" width="11.7109375" style="1" customWidth="1"/>
    <col min="538" max="541" width="11.42578125" style="1"/>
    <col min="542" max="542" width="15.7109375" style="1" customWidth="1"/>
    <col min="543" max="543" width="5" style="1" bestFit="1" customWidth="1"/>
    <col min="544" max="544" width="6.42578125" style="1" bestFit="1" customWidth="1"/>
    <col min="545" max="545" width="5.42578125" style="1" bestFit="1" customWidth="1"/>
    <col min="546" max="546" width="4.28515625" style="1" bestFit="1" customWidth="1"/>
    <col min="547" max="547" width="5" style="1" bestFit="1" customWidth="1"/>
    <col min="548" max="548" width="4.5703125" style="1" bestFit="1" customWidth="1"/>
    <col min="549" max="549" width="6" style="1" customWidth="1"/>
    <col min="550" max="550" width="5.85546875" style="1" bestFit="1" customWidth="1"/>
    <col min="551" max="551" width="9.140625" style="1" bestFit="1" customWidth="1"/>
    <col min="552" max="552" width="6.5703125" style="1" bestFit="1" customWidth="1"/>
    <col min="553" max="553" width="8.85546875" style="1" bestFit="1" customWidth="1"/>
    <col min="554" max="554" width="8.28515625" style="1" bestFit="1" customWidth="1"/>
    <col min="555" max="768" width="11.42578125" style="1"/>
    <col min="769" max="769" width="16.140625" style="1" customWidth="1"/>
    <col min="770" max="770" width="11.5703125" style="1" customWidth="1"/>
    <col min="771" max="771" width="12.140625" style="1" customWidth="1"/>
    <col min="772" max="772" width="13" style="1" customWidth="1"/>
    <col min="773" max="773" width="12" style="1" customWidth="1"/>
    <col min="774" max="774" width="10.7109375" style="1" customWidth="1"/>
    <col min="775" max="775" width="15.7109375" style="1" customWidth="1"/>
    <col min="776" max="776" width="14.140625" style="1" customWidth="1"/>
    <col min="777" max="777" width="14" style="1" customWidth="1"/>
    <col min="778" max="778" width="13.7109375" style="1" customWidth="1"/>
    <col min="779" max="779" width="16.42578125" style="1" customWidth="1"/>
    <col min="780" max="780" width="12.7109375" style="1" customWidth="1"/>
    <col min="781" max="781" width="14" style="1" customWidth="1"/>
    <col min="782" max="782" width="13" style="1" customWidth="1"/>
    <col min="783" max="784" width="13.140625" style="1" customWidth="1"/>
    <col min="785" max="785" width="13.7109375" style="1" customWidth="1"/>
    <col min="786" max="786" width="10.5703125" style="1" customWidth="1"/>
    <col min="787" max="787" width="12.140625" style="1" bestFit="1" customWidth="1"/>
    <col min="788" max="788" width="15.5703125" style="1" customWidth="1"/>
    <col min="789" max="789" width="8.28515625" style="1" customWidth="1"/>
    <col min="790" max="790" width="11.42578125" style="1"/>
    <col min="791" max="791" width="12.7109375" style="1" customWidth="1"/>
    <col min="792" max="792" width="13.140625" style="1" customWidth="1"/>
    <col min="793" max="793" width="11.7109375" style="1" customWidth="1"/>
    <col min="794" max="797" width="11.42578125" style="1"/>
    <col min="798" max="798" width="15.7109375" style="1" customWidth="1"/>
    <col min="799" max="799" width="5" style="1" bestFit="1" customWidth="1"/>
    <col min="800" max="800" width="6.42578125" style="1" bestFit="1" customWidth="1"/>
    <col min="801" max="801" width="5.42578125" style="1" bestFit="1" customWidth="1"/>
    <col min="802" max="802" width="4.28515625" style="1" bestFit="1" customWidth="1"/>
    <col min="803" max="803" width="5" style="1" bestFit="1" customWidth="1"/>
    <col min="804" max="804" width="4.5703125" style="1" bestFit="1" customWidth="1"/>
    <col min="805" max="805" width="6" style="1" customWidth="1"/>
    <col min="806" max="806" width="5.85546875" style="1" bestFit="1" customWidth="1"/>
    <col min="807" max="807" width="9.140625" style="1" bestFit="1" customWidth="1"/>
    <col min="808" max="808" width="6.5703125" style="1" bestFit="1" customWidth="1"/>
    <col min="809" max="809" width="8.85546875" style="1" bestFit="1" customWidth="1"/>
    <col min="810" max="810" width="8.28515625" style="1" bestFit="1" customWidth="1"/>
    <col min="811" max="1024" width="11.42578125" style="1"/>
    <col min="1025" max="1025" width="16.140625" style="1" customWidth="1"/>
    <col min="1026" max="1026" width="11.5703125" style="1" customWidth="1"/>
    <col min="1027" max="1027" width="12.140625" style="1" customWidth="1"/>
    <col min="1028" max="1028" width="13" style="1" customWidth="1"/>
    <col min="1029" max="1029" width="12" style="1" customWidth="1"/>
    <col min="1030" max="1030" width="10.7109375" style="1" customWidth="1"/>
    <col min="1031" max="1031" width="15.7109375" style="1" customWidth="1"/>
    <col min="1032" max="1032" width="14.140625" style="1" customWidth="1"/>
    <col min="1033" max="1033" width="14" style="1" customWidth="1"/>
    <col min="1034" max="1034" width="13.7109375" style="1" customWidth="1"/>
    <col min="1035" max="1035" width="16.42578125" style="1" customWidth="1"/>
    <col min="1036" max="1036" width="12.7109375" style="1" customWidth="1"/>
    <col min="1037" max="1037" width="14" style="1" customWidth="1"/>
    <col min="1038" max="1038" width="13" style="1" customWidth="1"/>
    <col min="1039" max="1040" width="13.140625" style="1" customWidth="1"/>
    <col min="1041" max="1041" width="13.7109375" style="1" customWidth="1"/>
    <col min="1042" max="1042" width="10.5703125" style="1" customWidth="1"/>
    <col min="1043" max="1043" width="12.140625" style="1" bestFit="1" customWidth="1"/>
    <col min="1044" max="1044" width="15.5703125" style="1" customWidth="1"/>
    <col min="1045" max="1045" width="8.28515625" style="1" customWidth="1"/>
    <col min="1046" max="1046" width="11.42578125" style="1"/>
    <col min="1047" max="1047" width="12.7109375" style="1" customWidth="1"/>
    <col min="1048" max="1048" width="13.140625" style="1" customWidth="1"/>
    <col min="1049" max="1049" width="11.7109375" style="1" customWidth="1"/>
    <col min="1050" max="1053" width="11.42578125" style="1"/>
    <col min="1054" max="1054" width="15.7109375" style="1" customWidth="1"/>
    <col min="1055" max="1055" width="5" style="1" bestFit="1" customWidth="1"/>
    <col min="1056" max="1056" width="6.42578125" style="1" bestFit="1" customWidth="1"/>
    <col min="1057" max="1057" width="5.42578125" style="1" bestFit="1" customWidth="1"/>
    <col min="1058" max="1058" width="4.28515625" style="1" bestFit="1" customWidth="1"/>
    <col min="1059" max="1059" width="5" style="1" bestFit="1" customWidth="1"/>
    <col min="1060" max="1060" width="4.5703125" style="1" bestFit="1" customWidth="1"/>
    <col min="1061" max="1061" width="6" style="1" customWidth="1"/>
    <col min="1062" max="1062" width="5.85546875" style="1" bestFit="1" customWidth="1"/>
    <col min="1063" max="1063" width="9.140625" style="1" bestFit="1" customWidth="1"/>
    <col min="1064" max="1064" width="6.5703125" style="1" bestFit="1" customWidth="1"/>
    <col min="1065" max="1065" width="8.85546875" style="1" bestFit="1" customWidth="1"/>
    <col min="1066" max="1066" width="8.28515625" style="1" bestFit="1" customWidth="1"/>
    <col min="1067" max="1280" width="11.42578125" style="1"/>
    <col min="1281" max="1281" width="16.140625" style="1" customWidth="1"/>
    <col min="1282" max="1282" width="11.5703125" style="1" customWidth="1"/>
    <col min="1283" max="1283" width="12.140625" style="1" customWidth="1"/>
    <col min="1284" max="1284" width="13" style="1" customWidth="1"/>
    <col min="1285" max="1285" width="12" style="1" customWidth="1"/>
    <col min="1286" max="1286" width="10.7109375" style="1" customWidth="1"/>
    <col min="1287" max="1287" width="15.7109375" style="1" customWidth="1"/>
    <col min="1288" max="1288" width="14.140625" style="1" customWidth="1"/>
    <col min="1289" max="1289" width="14" style="1" customWidth="1"/>
    <col min="1290" max="1290" width="13.7109375" style="1" customWidth="1"/>
    <col min="1291" max="1291" width="16.42578125" style="1" customWidth="1"/>
    <col min="1292" max="1292" width="12.7109375" style="1" customWidth="1"/>
    <col min="1293" max="1293" width="14" style="1" customWidth="1"/>
    <col min="1294" max="1294" width="13" style="1" customWidth="1"/>
    <col min="1295" max="1296" width="13.140625" style="1" customWidth="1"/>
    <col min="1297" max="1297" width="13.7109375" style="1" customWidth="1"/>
    <col min="1298" max="1298" width="10.5703125" style="1" customWidth="1"/>
    <col min="1299" max="1299" width="12.140625" style="1" bestFit="1" customWidth="1"/>
    <col min="1300" max="1300" width="15.5703125" style="1" customWidth="1"/>
    <col min="1301" max="1301" width="8.28515625" style="1" customWidth="1"/>
    <col min="1302" max="1302" width="11.42578125" style="1"/>
    <col min="1303" max="1303" width="12.7109375" style="1" customWidth="1"/>
    <col min="1304" max="1304" width="13.140625" style="1" customWidth="1"/>
    <col min="1305" max="1305" width="11.7109375" style="1" customWidth="1"/>
    <col min="1306" max="1309" width="11.42578125" style="1"/>
    <col min="1310" max="1310" width="15.7109375" style="1" customWidth="1"/>
    <col min="1311" max="1311" width="5" style="1" bestFit="1" customWidth="1"/>
    <col min="1312" max="1312" width="6.42578125" style="1" bestFit="1" customWidth="1"/>
    <col min="1313" max="1313" width="5.42578125" style="1" bestFit="1" customWidth="1"/>
    <col min="1314" max="1314" width="4.28515625" style="1" bestFit="1" customWidth="1"/>
    <col min="1315" max="1315" width="5" style="1" bestFit="1" customWidth="1"/>
    <col min="1316" max="1316" width="4.5703125" style="1" bestFit="1" customWidth="1"/>
    <col min="1317" max="1317" width="6" style="1" customWidth="1"/>
    <col min="1318" max="1318" width="5.85546875" style="1" bestFit="1" customWidth="1"/>
    <col min="1319" max="1319" width="9.140625" style="1" bestFit="1" customWidth="1"/>
    <col min="1320" max="1320" width="6.5703125" style="1" bestFit="1" customWidth="1"/>
    <col min="1321" max="1321" width="8.85546875" style="1" bestFit="1" customWidth="1"/>
    <col min="1322" max="1322" width="8.28515625" style="1" bestFit="1" customWidth="1"/>
    <col min="1323" max="1536" width="11.42578125" style="1"/>
    <col min="1537" max="1537" width="16.140625" style="1" customWidth="1"/>
    <col min="1538" max="1538" width="11.5703125" style="1" customWidth="1"/>
    <col min="1539" max="1539" width="12.140625" style="1" customWidth="1"/>
    <col min="1540" max="1540" width="13" style="1" customWidth="1"/>
    <col min="1541" max="1541" width="12" style="1" customWidth="1"/>
    <col min="1542" max="1542" width="10.7109375" style="1" customWidth="1"/>
    <col min="1543" max="1543" width="15.7109375" style="1" customWidth="1"/>
    <col min="1544" max="1544" width="14.140625" style="1" customWidth="1"/>
    <col min="1545" max="1545" width="14" style="1" customWidth="1"/>
    <col min="1546" max="1546" width="13.7109375" style="1" customWidth="1"/>
    <col min="1547" max="1547" width="16.42578125" style="1" customWidth="1"/>
    <col min="1548" max="1548" width="12.7109375" style="1" customWidth="1"/>
    <col min="1549" max="1549" width="14" style="1" customWidth="1"/>
    <col min="1550" max="1550" width="13" style="1" customWidth="1"/>
    <col min="1551" max="1552" width="13.140625" style="1" customWidth="1"/>
    <col min="1553" max="1553" width="13.7109375" style="1" customWidth="1"/>
    <col min="1554" max="1554" width="10.5703125" style="1" customWidth="1"/>
    <col min="1555" max="1555" width="12.140625" style="1" bestFit="1" customWidth="1"/>
    <col min="1556" max="1556" width="15.5703125" style="1" customWidth="1"/>
    <col min="1557" max="1557" width="8.28515625" style="1" customWidth="1"/>
    <col min="1558" max="1558" width="11.42578125" style="1"/>
    <col min="1559" max="1559" width="12.7109375" style="1" customWidth="1"/>
    <col min="1560" max="1560" width="13.140625" style="1" customWidth="1"/>
    <col min="1561" max="1561" width="11.7109375" style="1" customWidth="1"/>
    <col min="1562" max="1565" width="11.42578125" style="1"/>
    <col min="1566" max="1566" width="15.7109375" style="1" customWidth="1"/>
    <col min="1567" max="1567" width="5" style="1" bestFit="1" customWidth="1"/>
    <col min="1568" max="1568" width="6.42578125" style="1" bestFit="1" customWidth="1"/>
    <col min="1569" max="1569" width="5.42578125" style="1" bestFit="1" customWidth="1"/>
    <col min="1570" max="1570" width="4.28515625" style="1" bestFit="1" customWidth="1"/>
    <col min="1571" max="1571" width="5" style="1" bestFit="1" customWidth="1"/>
    <col min="1572" max="1572" width="4.5703125" style="1" bestFit="1" customWidth="1"/>
    <col min="1573" max="1573" width="6" style="1" customWidth="1"/>
    <col min="1574" max="1574" width="5.85546875" style="1" bestFit="1" customWidth="1"/>
    <col min="1575" max="1575" width="9.140625" style="1" bestFit="1" customWidth="1"/>
    <col min="1576" max="1576" width="6.5703125" style="1" bestFit="1" customWidth="1"/>
    <col min="1577" max="1577" width="8.85546875" style="1" bestFit="1" customWidth="1"/>
    <col min="1578" max="1578" width="8.28515625" style="1" bestFit="1" customWidth="1"/>
    <col min="1579" max="1792" width="11.42578125" style="1"/>
    <col min="1793" max="1793" width="16.140625" style="1" customWidth="1"/>
    <col min="1794" max="1794" width="11.5703125" style="1" customWidth="1"/>
    <col min="1795" max="1795" width="12.140625" style="1" customWidth="1"/>
    <col min="1796" max="1796" width="13" style="1" customWidth="1"/>
    <col min="1797" max="1797" width="12" style="1" customWidth="1"/>
    <col min="1798" max="1798" width="10.7109375" style="1" customWidth="1"/>
    <col min="1799" max="1799" width="15.7109375" style="1" customWidth="1"/>
    <col min="1800" max="1800" width="14.140625" style="1" customWidth="1"/>
    <col min="1801" max="1801" width="14" style="1" customWidth="1"/>
    <col min="1802" max="1802" width="13.7109375" style="1" customWidth="1"/>
    <col min="1803" max="1803" width="16.42578125" style="1" customWidth="1"/>
    <col min="1804" max="1804" width="12.7109375" style="1" customWidth="1"/>
    <col min="1805" max="1805" width="14" style="1" customWidth="1"/>
    <col min="1806" max="1806" width="13" style="1" customWidth="1"/>
    <col min="1807" max="1808" width="13.140625" style="1" customWidth="1"/>
    <col min="1809" max="1809" width="13.7109375" style="1" customWidth="1"/>
    <col min="1810" max="1810" width="10.5703125" style="1" customWidth="1"/>
    <col min="1811" max="1811" width="12.140625" style="1" bestFit="1" customWidth="1"/>
    <col min="1812" max="1812" width="15.5703125" style="1" customWidth="1"/>
    <col min="1813" max="1813" width="8.28515625" style="1" customWidth="1"/>
    <col min="1814" max="1814" width="11.42578125" style="1"/>
    <col min="1815" max="1815" width="12.7109375" style="1" customWidth="1"/>
    <col min="1816" max="1816" width="13.140625" style="1" customWidth="1"/>
    <col min="1817" max="1817" width="11.7109375" style="1" customWidth="1"/>
    <col min="1818" max="1821" width="11.42578125" style="1"/>
    <col min="1822" max="1822" width="15.7109375" style="1" customWidth="1"/>
    <col min="1823" max="1823" width="5" style="1" bestFit="1" customWidth="1"/>
    <col min="1824" max="1824" width="6.42578125" style="1" bestFit="1" customWidth="1"/>
    <col min="1825" max="1825" width="5.42578125" style="1" bestFit="1" customWidth="1"/>
    <col min="1826" max="1826" width="4.28515625" style="1" bestFit="1" customWidth="1"/>
    <col min="1827" max="1827" width="5" style="1" bestFit="1" customWidth="1"/>
    <col min="1828" max="1828" width="4.5703125" style="1" bestFit="1" customWidth="1"/>
    <col min="1829" max="1829" width="6" style="1" customWidth="1"/>
    <col min="1830" max="1830" width="5.85546875" style="1" bestFit="1" customWidth="1"/>
    <col min="1831" max="1831" width="9.140625" style="1" bestFit="1" customWidth="1"/>
    <col min="1832" max="1832" width="6.5703125" style="1" bestFit="1" customWidth="1"/>
    <col min="1833" max="1833" width="8.85546875" style="1" bestFit="1" customWidth="1"/>
    <col min="1834" max="1834" width="8.28515625" style="1" bestFit="1" customWidth="1"/>
    <col min="1835" max="2048" width="11.42578125" style="1"/>
    <col min="2049" max="2049" width="16.140625" style="1" customWidth="1"/>
    <col min="2050" max="2050" width="11.5703125" style="1" customWidth="1"/>
    <col min="2051" max="2051" width="12.140625" style="1" customWidth="1"/>
    <col min="2052" max="2052" width="13" style="1" customWidth="1"/>
    <col min="2053" max="2053" width="12" style="1" customWidth="1"/>
    <col min="2054" max="2054" width="10.7109375" style="1" customWidth="1"/>
    <col min="2055" max="2055" width="15.7109375" style="1" customWidth="1"/>
    <col min="2056" max="2056" width="14.140625" style="1" customWidth="1"/>
    <col min="2057" max="2057" width="14" style="1" customWidth="1"/>
    <col min="2058" max="2058" width="13.7109375" style="1" customWidth="1"/>
    <col min="2059" max="2059" width="16.42578125" style="1" customWidth="1"/>
    <col min="2060" max="2060" width="12.7109375" style="1" customWidth="1"/>
    <col min="2061" max="2061" width="14" style="1" customWidth="1"/>
    <col min="2062" max="2062" width="13" style="1" customWidth="1"/>
    <col min="2063" max="2064" width="13.140625" style="1" customWidth="1"/>
    <col min="2065" max="2065" width="13.7109375" style="1" customWidth="1"/>
    <col min="2066" max="2066" width="10.5703125" style="1" customWidth="1"/>
    <col min="2067" max="2067" width="12.140625" style="1" bestFit="1" customWidth="1"/>
    <col min="2068" max="2068" width="15.5703125" style="1" customWidth="1"/>
    <col min="2069" max="2069" width="8.28515625" style="1" customWidth="1"/>
    <col min="2070" max="2070" width="11.42578125" style="1"/>
    <col min="2071" max="2071" width="12.7109375" style="1" customWidth="1"/>
    <col min="2072" max="2072" width="13.140625" style="1" customWidth="1"/>
    <col min="2073" max="2073" width="11.7109375" style="1" customWidth="1"/>
    <col min="2074" max="2077" width="11.42578125" style="1"/>
    <col min="2078" max="2078" width="15.7109375" style="1" customWidth="1"/>
    <col min="2079" max="2079" width="5" style="1" bestFit="1" customWidth="1"/>
    <col min="2080" max="2080" width="6.42578125" style="1" bestFit="1" customWidth="1"/>
    <col min="2081" max="2081" width="5.42578125" style="1" bestFit="1" customWidth="1"/>
    <col min="2082" max="2082" width="4.28515625" style="1" bestFit="1" customWidth="1"/>
    <col min="2083" max="2083" width="5" style="1" bestFit="1" customWidth="1"/>
    <col min="2084" max="2084" width="4.5703125" style="1" bestFit="1" customWidth="1"/>
    <col min="2085" max="2085" width="6" style="1" customWidth="1"/>
    <col min="2086" max="2086" width="5.85546875" style="1" bestFit="1" customWidth="1"/>
    <col min="2087" max="2087" width="9.140625" style="1" bestFit="1" customWidth="1"/>
    <col min="2088" max="2088" width="6.5703125" style="1" bestFit="1" customWidth="1"/>
    <col min="2089" max="2089" width="8.85546875" style="1" bestFit="1" customWidth="1"/>
    <col min="2090" max="2090" width="8.28515625" style="1" bestFit="1" customWidth="1"/>
    <col min="2091" max="2304" width="11.42578125" style="1"/>
    <col min="2305" max="2305" width="16.140625" style="1" customWidth="1"/>
    <col min="2306" max="2306" width="11.5703125" style="1" customWidth="1"/>
    <col min="2307" max="2307" width="12.140625" style="1" customWidth="1"/>
    <col min="2308" max="2308" width="13" style="1" customWidth="1"/>
    <col min="2309" max="2309" width="12" style="1" customWidth="1"/>
    <col min="2310" max="2310" width="10.7109375" style="1" customWidth="1"/>
    <col min="2311" max="2311" width="15.7109375" style="1" customWidth="1"/>
    <col min="2312" max="2312" width="14.140625" style="1" customWidth="1"/>
    <col min="2313" max="2313" width="14" style="1" customWidth="1"/>
    <col min="2314" max="2314" width="13.7109375" style="1" customWidth="1"/>
    <col min="2315" max="2315" width="16.42578125" style="1" customWidth="1"/>
    <col min="2316" max="2316" width="12.7109375" style="1" customWidth="1"/>
    <col min="2317" max="2317" width="14" style="1" customWidth="1"/>
    <col min="2318" max="2318" width="13" style="1" customWidth="1"/>
    <col min="2319" max="2320" width="13.140625" style="1" customWidth="1"/>
    <col min="2321" max="2321" width="13.7109375" style="1" customWidth="1"/>
    <col min="2322" max="2322" width="10.5703125" style="1" customWidth="1"/>
    <col min="2323" max="2323" width="12.140625" style="1" bestFit="1" customWidth="1"/>
    <col min="2324" max="2324" width="15.5703125" style="1" customWidth="1"/>
    <col min="2325" max="2325" width="8.28515625" style="1" customWidth="1"/>
    <col min="2326" max="2326" width="11.42578125" style="1"/>
    <col min="2327" max="2327" width="12.7109375" style="1" customWidth="1"/>
    <col min="2328" max="2328" width="13.140625" style="1" customWidth="1"/>
    <col min="2329" max="2329" width="11.7109375" style="1" customWidth="1"/>
    <col min="2330" max="2333" width="11.42578125" style="1"/>
    <col min="2334" max="2334" width="15.7109375" style="1" customWidth="1"/>
    <col min="2335" max="2335" width="5" style="1" bestFit="1" customWidth="1"/>
    <col min="2336" max="2336" width="6.42578125" style="1" bestFit="1" customWidth="1"/>
    <col min="2337" max="2337" width="5.42578125" style="1" bestFit="1" customWidth="1"/>
    <col min="2338" max="2338" width="4.28515625" style="1" bestFit="1" customWidth="1"/>
    <col min="2339" max="2339" width="5" style="1" bestFit="1" customWidth="1"/>
    <col min="2340" max="2340" width="4.5703125" style="1" bestFit="1" customWidth="1"/>
    <col min="2341" max="2341" width="6" style="1" customWidth="1"/>
    <col min="2342" max="2342" width="5.85546875" style="1" bestFit="1" customWidth="1"/>
    <col min="2343" max="2343" width="9.140625" style="1" bestFit="1" customWidth="1"/>
    <col min="2344" max="2344" width="6.5703125" style="1" bestFit="1" customWidth="1"/>
    <col min="2345" max="2345" width="8.85546875" style="1" bestFit="1" customWidth="1"/>
    <col min="2346" max="2346" width="8.28515625" style="1" bestFit="1" customWidth="1"/>
    <col min="2347" max="2560" width="11.42578125" style="1"/>
    <col min="2561" max="2561" width="16.140625" style="1" customWidth="1"/>
    <col min="2562" max="2562" width="11.5703125" style="1" customWidth="1"/>
    <col min="2563" max="2563" width="12.140625" style="1" customWidth="1"/>
    <col min="2564" max="2564" width="13" style="1" customWidth="1"/>
    <col min="2565" max="2565" width="12" style="1" customWidth="1"/>
    <col min="2566" max="2566" width="10.7109375" style="1" customWidth="1"/>
    <col min="2567" max="2567" width="15.7109375" style="1" customWidth="1"/>
    <col min="2568" max="2568" width="14.140625" style="1" customWidth="1"/>
    <col min="2569" max="2569" width="14" style="1" customWidth="1"/>
    <col min="2570" max="2570" width="13.7109375" style="1" customWidth="1"/>
    <col min="2571" max="2571" width="16.42578125" style="1" customWidth="1"/>
    <col min="2572" max="2572" width="12.7109375" style="1" customWidth="1"/>
    <col min="2573" max="2573" width="14" style="1" customWidth="1"/>
    <col min="2574" max="2574" width="13" style="1" customWidth="1"/>
    <col min="2575" max="2576" width="13.140625" style="1" customWidth="1"/>
    <col min="2577" max="2577" width="13.7109375" style="1" customWidth="1"/>
    <col min="2578" max="2578" width="10.5703125" style="1" customWidth="1"/>
    <col min="2579" max="2579" width="12.140625" style="1" bestFit="1" customWidth="1"/>
    <col min="2580" max="2580" width="15.5703125" style="1" customWidth="1"/>
    <col min="2581" max="2581" width="8.28515625" style="1" customWidth="1"/>
    <col min="2582" max="2582" width="11.42578125" style="1"/>
    <col min="2583" max="2583" width="12.7109375" style="1" customWidth="1"/>
    <col min="2584" max="2584" width="13.140625" style="1" customWidth="1"/>
    <col min="2585" max="2585" width="11.7109375" style="1" customWidth="1"/>
    <col min="2586" max="2589" width="11.42578125" style="1"/>
    <col min="2590" max="2590" width="15.7109375" style="1" customWidth="1"/>
    <col min="2591" max="2591" width="5" style="1" bestFit="1" customWidth="1"/>
    <col min="2592" max="2592" width="6.42578125" style="1" bestFit="1" customWidth="1"/>
    <col min="2593" max="2593" width="5.42578125" style="1" bestFit="1" customWidth="1"/>
    <col min="2594" max="2594" width="4.28515625" style="1" bestFit="1" customWidth="1"/>
    <col min="2595" max="2595" width="5" style="1" bestFit="1" customWidth="1"/>
    <col min="2596" max="2596" width="4.5703125" style="1" bestFit="1" customWidth="1"/>
    <col min="2597" max="2597" width="6" style="1" customWidth="1"/>
    <col min="2598" max="2598" width="5.85546875" style="1" bestFit="1" customWidth="1"/>
    <col min="2599" max="2599" width="9.140625" style="1" bestFit="1" customWidth="1"/>
    <col min="2600" max="2600" width="6.5703125" style="1" bestFit="1" customWidth="1"/>
    <col min="2601" max="2601" width="8.85546875" style="1" bestFit="1" customWidth="1"/>
    <col min="2602" max="2602" width="8.28515625" style="1" bestFit="1" customWidth="1"/>
    <col min="2603" max="2816" width="11.42578125" style="1"/>
    <col min="2817" max="2817" width="16.140625" style="1" customWidth="1"/>
    <col min="2818" max="2818" width="11.5703125" style="1" customWidth="1"/>
    <col min="2819" max="2819" width="12.140625" style="1" customWidth="1"/>
    <col min="2820" max="2820" width="13" style="1" customWidth="1"/>
    <col min="2821" max="2821" width="12" style="1" customWidth="1"/>
    <col min="2822" max="2822" width="10.7109375" style="1" customWidth="1"/>
    <col min="2823" max="2823" width="15.7109375" style="1" customWidth="1"/>
    <col min="2824" max="2824" width="14.140625" style="1" customWidth="1"/>
    <col min="2825" max="2825" width="14" style="1" customWidth="1"/>
    <col min="2826" max="2826" width="13.7109375" style="1" customWidth="1"/>
    <col min="2827" max="2827" width="16.42578125" style="1" customWidth="1"/>
    <col min="2828" max="2828" width="12.7109375" style="1" customWidth="1"/>
    <col min="2829" max="2829" width="14" style="1" customWidth="1"/>
    <col min="2830" max="2830" width="13" style="1" customWidth="1"/>
    <col min="2831" max="2832" width="13.140625" style="1" customWidth="1"/>
    <col min="2833" max="2833" width="13.7109375" style="1" customWidth="1"/>
    <col min="2834" max="2834" width="10.5703125" style="1" customWidth="1"/>
    <col min="2835" max="2835" width="12.140625" style="1" bestFit="1" customWidth="1"/>
    <col min="2836" max="2836" width="15.5703125" style="1" customWidth="1"/>
    <col min="2837" max="2837" width="8.28515625" style="1" customWidth="1"/>
    <col min="2838" max="2838" width="11.42578125" style="1"/>
    <col min="2839" max="2839" width="12.7109375" style="1" customWidth="1"/>
    <col min="2840" max="2840" width="13.140625" style="1" customWidth="1"/>
    <col min="2841" max="2841" width="11.7109375" style="1" customWidth="1"/>
    <col min="2842" max="2845" width="11.42578125" style="1"/>
    <col min="2846" max="2846" width="15.7109375" style="1" customWidth="1"/>
    <col min="2847" max="2847" width="5" style="1" bestFit="1" customWidth="1"/>
    <col min="2848" max="2848" width="6.42578125" style="1" bestFit="1" customWidth="1"/>
    <col min="2849" max="2849" width="5.42578125" style="1" bestFit="1" customWidth="1"/>
    <col min="2850" max="2850" width="4.28515625" style="1" bestFit="1" customWidth="1"/>
    <col min="2851" max="2851" width="5" style="1" bestFit="1" customWidth="1"/>
    <col min="2852" max="2852" width="4.5703125" style="1" bestFit="1" customWidth="1"/>
    <col min="2853" max="2853" width="6" style="1" customWidth="1"/>
    <col min="2854" max="2854" width="5.85546875" style="1" bestFit="1" customWidth="1"/>
    <col min="2855" max="2855" width="9.140625" style="1" bestFit="1" customWidth="1"/>
    <col min="2856" max="2856" width="6.5703125" style="1" bestFit="1" customWidth="1"/>
    <col min="2857" max="2857" width="8.85546875" style="1" bestFit="1" customWidth="1"/>
    <col min="2858" max="2858" width="8.28515625" style="1" bestFit="1" customWidth="1"/>
    <col min="2859" max="3072" width="11.42578125" style="1"/>
    <col min="3073" max="3073" width="16.140625" style="1" customWidth="1"/>
    <col min="3074" max="3074" width="11.5703125" style="1" customWidth="1"/>
    <col min="3075" max="3075" width="12.140625" style="1" customWidth="1"/>
    <col min="3076" max="3076" width="13" style="1" customWidth="1"/>
    <col min="3077" max="3077" width="12" style="1" customWidth="1"/>
    <col min="3078" max="3078" width="10.7109375" style="1" customWidth="1"/>
    <col min="3079" max="3079" width="15.7109375" style="1" customWidth="1"/>
    <col min="3080" max="3080" width="14.140625" style="1" customWidth="1"/>
    <col min="3081" max="3081" width="14" style="1" customWidth="1"/>
    <col min="3082" max="3082" width="13.7109375" style="1" customWidth="1"/>
    <col min="3083" max="3083" width="16.42578125" style="1" customWidth="1"/>
    <col min="3084" max="3084" width="12.7109375" style="1" customWidth="1"/>
    <col min="3085" max="3085" width="14" style="1" customWidth="1"/>
    <col min="3086" max="3086" width="13" style="1" customWidth="1"/>
    <col min="3087" max="3088" width="13.140625" style="1" customWidth="1"/>
    <col min="3089" max="3089" width="13.7109375" style="1" customWidth="1"/>
    <col min="3090" max="3090" width="10.5703125" style="1" customWidth="1"/>
    <col min="3091" max="3091" width="12.140625" style="1" bestFit="1" customWidth="1"/>
    <col min="3092" max="3092" width="15.5703125" style="1" customWidth="1"/>
    <col min="3093" max="3093" width="8.28515625" style="1" customWidth="1"/>
    <col min="3094" max="3094" width="11.42578125" style="1"/>
    <col min="3095" max="3095" width="12.7109375" style="1" customWidth="1"/>
    <col min="3096" max="3096" width="13.140625" style="1" customWidth="1"/>
    <col min="3097" max="3097" width="11.7109375" style="1" customWidth="1"/>
    <col min="3098" max="3101" width="11.42578125" style="1"/>
    <col min="3102" max="3102" width="15.7109375" style="1" customWidth="1"/>
    <col min="3103" max="3103" width="5" style="1" bestFit="1" customWidth="1"/>
    <col min="3104" max="3104" width="6.42578125" style="1" bestFit="1" customWidth="1"/>
    <col min="3105" max="3105" width="5.42578125" style="1" bestFit="1" customWidth="1"/>
    <col min="3106" max="3106" width="4.28515625" style="1" bestFit="1" customWidth="1"/>
    <col min="3107" max="3107" width="5" style="1" bestFit="1" customWidth="1"/>
    <col min="3108" max="3108" width="4.5703125" style="1" bestFit="1" customWidth="1"/>
    <col min="3109" max="3109" width="6" style="1" customWidth="1"/>
    <col min="3110" max="3110" width="5.85546875" style="1" bestFit="1" customWidth="1"/>
    <col min="3111" max="3111" width="9.140625" style="1" bestFit="1" customWidth="1"/>
    <col min="3112" max="3112" width="6.5703125" style="1" bestFit="1" customWidth="1"/>
    <col min="3113" max="3113" width="8.85546875" style="1" bestFit="1" customWidth="1"/>
    <col min="3114" max="3114" width="8.28515625" style="1" bestFit="1" customWidth="1"/>
    <col min="3115" max="3328" width="11.42578125" style="1"/>
    <col min="3329" max="3329" width="16.140625" style="1" customWidth="1"/>
    <col min="3330" max="3330" width="11.5703125" style="1" customWidth="1"/>
    <col min="3331" max="3331" width="12.140625" style="1" customWidth="1"/>
    <col min="3332" max="3332" width="13" style="1" customWidth="1"/>
    <col min="3333" max="3333" width="12" style="1" customWidth="1"/>
    <col min="3334" max="3334" width="10.7109375" style="1" customWidth="1"/>
    <col min="3335" max="3335" width="15.7109375" style="1" customWidth="1"/>
    <col min="3336" max="3336" width="14.140625" style="1" customWidth="1"/>
    <col min="3337" max="3337" width="14" style="1" customWidth="1"/>
    <col min="3338" max="3338" width="13.7109375" style="1" customWidth="1"/>
    <col min="3339" max="3339" width="16.42578125" style="1" customWidth="1"/>
    <col min="3340" max="3340" width="12.7109375" style="1" customWidth="1"/>
    <col min="3341" max="3341" width="14" style="1" customWidth="1"/>
    <col min="3342" max="3342" width="13" style="1" customWidth="1"/>
    <col min="3343" max="3344" width="13.140625" style="1" customWidth="1"/>
    <col min="3345" max="3345" width="13.7109375" style="1" customWidth="1"/>
    <col min="3346" max="3346" width="10.5703125" style="1" customWidth="1"/>
    <col min="3347" max="3347" width="12.140625" style="1" bestFit="1" customWidth="1"/>
    <col min="3348" max="3348" width="15.5703125" style="1" customWidth="1"/>
    <col min="3349" max="3349" width="8.28515625" style="1" customWidth="1"/>
    <col min="3350" max="3350" width="11.42578125" style="1"/>
    <col min="3351" max="3351" width="12.7109375" style="1" customWidth="1"/>
    <col min="3352" max="3352" width="13.140625" style="1" customWidth="1"/>
    <col min="3353" max="3353" width="11.7109375" style="1" customWidth="1"/>
    <col min="3354" max="3357" width="11.42578125" style="1"/>
    <col min="3358" max="3358" width="15.7109375" style="1" customWidth="1"/>
    <col min="3359" max="3359" width="5" style="1" bestFit="1" customWidth="1"/>
    <col min="3360" max="3360" width="6.42578125" style="1" bestFit="1" customWidth="1"/>
    <col min="3361" max="3361" width="5.42578125" style="1" bestFit="1" customWidth="1"/>
    <col min="3362" max="3362" width="4.28515625" style="1" bestFit="1" customWidth="1"/>
    <col min="3363" max="3363" width="5" style="1" bestFit="1" customWidth="1"/>
    <col min="3364" max="3364" width="4.5703125" style="1" bestFit="1" customWidth="1"/>
    <col min="3365" max="3365" width="6" style="1" customWidth="1"/>
    <col min="3366" max="3366" width="5.85546875" style="1" bestFit="1" customWidth="1"/>
    <col min="3367" max="3367" width="9.140625" style="1" bestFit="1" customWidth="1"/>
    <col min="3368" max="3368" width="6.5703125" style="1" bestFit="1" customWidth="1"/>
    <col min="3369" max="3369" width="8.85546875" style="1" bestFit="1" customWidth="1"/>
    <col min="3370" max="3370" width="8.28515625" style="1" bestFit="1" customWidth="1"/>
    <col min="3371" max="3584" width="11.42578125" style="1"/>
    <col min="3585" max="3585" width="16.140625" style="1" customWidth="1"/>
    <col min="3586" max="3586" width="11.5703125" style="1" customWidth="1"/>
    <col min="3587" max="3587" width="12.140625" style="1" customWidth="1"/>
    <col min="3588" max="3588" width="13" style="1" customWidth="1"/>
    <col min="3589" max="3589" width="12" style="1" customWidth="1"/>
    <col min="3590" max="3590" width="10.7109375" style="1" customWidth="1"/>
    <col min="3591" max="3591" width="15.7109375" style="1" customWidth="1"/>
    <col min="3592" max="3592" width="14.140625" style="1" customWidth="1"/>
    <col min="3593" max="3593" width="14" style="1" customWidth="1"/>
    <col min="3594" max="3594" width="13.7109375" style="1" customWidth="1"/>
    <col min="3595" max="3595" width="16.42578125" style="1" customWidth="1"/>
    <col min="3596" max="3596" width="12.7109375" style="1" customWidth="1"/>
    <col min="3597" max="3597" width="14" style="1" customWidth="1"/>
    <col min="3598" max="3598" width="13" style="1" customWidth="1"/>
    <col min="3599" max="3600" width="13.140625" style="1" customWidth="1"/>
    <col min="3601" max="3601" width="13.7109375" style="1" customWidth="1"/>
    <col min="3602" max="3602" width="10.5703125" style="1" customWidth="1"/>
    <col min="3603" max="3603" width="12.140625" style="1" bestFit="1" customWidth="1"/>
    <col min="3604" max="3604" width="15.5703125" style="1" customWidth="1"/>
    <col min="3605" max="3605" width="8.28515625" style="1" customWidth="1"/>
    <col min="3606" max="3606" width="11.42578125" style="1"/>
    <col min="3607" max="3607" width="12.7109375" style="1" customWidth="1"/>
    <col min="3608" max="3608" width="13.140625" style="1" customWidth="1"/>
    <col min="3609" max="3609" width="11.7109375" style="1" customWidth="1"/>
    <col min="3610" max="3613" width="11.42578125" style="1"/>
    <col min="3614" max="3614" width="15.7109375" style="1" customWidth="1"/>
    <col min="3615" max="3615" width="5" style="1" bestFit="1" customWidth="1"/>
    <col min="3616" max="3616" width="6.42578125" style="1" bestFit="1" customWidth="1"/>
    <col min="3617" max="3617" width="5.42578125" style="1" bestFit="1" customWidth="1"/>
    <col min="3618" max="3618" width="4.28515625" style="1" bestFit="1" customWidth="1"/>
    <col min="3619" max="3619" width="5" style="1" bestFit="1" customWidth="1"/>
    <col min="3620" max="3620" width="4.5703125" style="1" bestFit="1" customWidth="1"/>
    <col min="3621" max="3621" width="6" style="1" customWidth="1"/>
    <col min="3622" max="3622" width="5.85546875" style="1" bestFit="1" customWidth="1"/>
    <col min="3623" max="3623" width="9.140625" style="1" bestFit="1" customWidth="1"/>
    <col min="3624" max="3624" width="6.5703125" style="1" bestFit="1" customWidth="1"/>
    <col min="3625" max="3625" width="8.85546875" style="1" bestFit="1" customWidth="1"/>
    <col min="3626" max="3626" width="8.28515625" style="1" bestFit="1" customWidth="1"/>
    <col min="3627" max="3840" width="11.42578125" style="1"/>
    <col min="3841" max="3841" width="16.140625" style="1" customWidth="1"/>
    <col min="3842" max="3842" width="11.5703125" style="1" customWidth="1"/>
    <col min="3843" max="3843" width="12.140625" style="1" customWidth="1"/>
    <col min="3844" max="3844" width="13" style="1" customWidth="1"/>
    <col min="3845" max="3845" width="12" style="1" customWidth="1"/>
    <col min="3846" max="3846" width="10.7109375" style="1" customWidth="1"/>
    <col min="3847" max="3847" width="15.7109375" style="1" customWidth="1"/>
    <col min="3848" max="3848" width="14.140625" style="1" customWidth="1"/>
    <col min="3849" max="3849" width="14" style="1" customWidth="1"/>
    <col min="3850" max="3850" width="13.7109375" style="1" customWidth="1"/>
    <col min="3851" max="3851" width="16.42578125" style="1" customWidth="1"/>
    <col min="3852" max="3852" width="12.7109375" style="1" customWidth="1"/>
    <col min="3853" max="3853" width="14" style="1" customWidth="1"/>
    <col min="3854" max="3854" width="13" style="1" customWidth="1"/>
    <col min="3855" max="3856" width="13.140625" style="1" customWidth="1"/>
    <col min="3857" max="3857" width="13.7109375" style="1" customWidth="1"/>
    <col min="3858" max="3858" width="10.5703125" style="1" customWidth="1"/>
    <col min="3859" max="3859" width="12.140625" style="1" bestFit="1" customWidth="1"/>
    <col min="3860" max="3860" width="15.5703125" style="1" customWidth="1"/>
    <col min="3861" max="3861" width="8.28515625" style="1" customWidth="1"/>
    <col min="3862" max="3862" width="11.42578125" style="1"/>
    <col min="3863" max="3863" width="12.7109375" style="1" customWidth="1"/>
    <col min="3864" max="3864" width="13.140625" style="1" customWidth="1"/>
    <col min="3865" max="3865" width="11.7109375" style="1" customWidth="1"/>
    <col min="3866" max="3869" width="11.42578125" style="1"/>
    <col min="3870" max="3870" width="15.7109375" style="1" customWidth="1"/>
    <col min="3871" max="3871" width="5" style="1" bestFit="1" customWidth="1"/>
    <col min="3872" max="3872" width="6.42578125" style="1" bestFit="1" customWidth="1"/>
    <col min="3873" max="3873" width="5.42578125" style="1" bestFit="1" customWidth="1"/>
    <col min="3874" max="3874" width="4.28515625" style="1" bestFit="1" customWidth="1"/>
    <col min="3875" max="3875" width="5" style="1" bestFit="1" customWidth="1"/>
    <col min="3876" max="3876" width="4.5703125" style="1" bestFit="1" customWidth="1"/>
    <col min="3877" max="3877" width="6" style="1" customWidth="1"/>
    <col min="3878" max="3878" width="5.85546875" style="1" bestFit="1" customWidth="1"/>
    <col min="3879" max="3879" width="9.140625" style="1" bestFit="1" customWidth="1"/>
    <col min="3880" max="3880" width="6.5703125" style="1" bestFit="1" customWidth="1"/>
    <col min="3881" max="3881" width="8.85546875" style="1" bestFit="1" customWidth="1"/>
    <col min="3882" max="3882" width="8.28515625" style="1" bestFit="1" customWidth="1"/>
    <col min="3883" max="4096" width="11.42578125" style="1"/>
    <col min="4097" max="4097" width="16.140625" style="1" customWidth="1"/>
    <col min="4098" max="4098" width="11.5703125" style="1" customWidth="1"/>
    <col min="4099" max="4099" width="12.140625" style="1" customWidth="1"/>
    <col min="4100" max="4100" width="13" style="1" customWidth="1"/>
    <col min="4101" max="4101" width="12" style="1" customWidth="1"/>
    <col min="4102" max="4102" width="10.7109375" style="1" customWidth="1"/>
    <col min="4103" max="4103" width="15.7109375" style="1" customWidth="1"/>
    <col min="4104" max="4104" width="14.140625" style="1" customWidth="1"/>
    <col min="4105" max="4105" width="14" style="1" customWidth="1"/>
    <col min="4106" max="4106" width="13.7109375" style="1" customWidth="1"/>
    <col min="4107" max="4107" width="16.42578125" style="1" customWidth="1"/>
    <col min="4108" max="4108" width="12.7109375" style="1" customWidth="1"/>
    <col min="4109" max="4109" width="14" style="1" customWidth="1"/>
    <col min="4110" max="4110" width="13" style="1" customWidth="1"/>
    <col min="4111" max="4112" width="13.140625" style="1" customWidth="1"/>
    <col min="4113" max="4113" width="13.7109375" style="1" customWidth="1"/>
    <col min="4114" max="4114" width="10.5703125" style="1" customWidth="1"/>
    <col min="4115" max="4115" width="12.140625" style="1" bestFit="1" customWidth="1"/>
    <col min="4116" max="4116" width="15.5703125" style="1" customWidth="1"/>
    <col min="4117" max="4117" width="8.28515625" style="1" customWidth="1"/>
    <col min="4118" max="4118" width="11.42578125" style="1"/>
    <col min="4119" max="4119" width="12.7109375" style="1" customWidth="1"/>
    <col min="4120" max="4120" width="13.140625" style="1" customWidth="1"/>
    <col min="4121" max="4121" width="11.7109375" style="1" customWidth="1"/>
    <col min="4122" max="4125" width="11.42578125" style="1"/>
    <col min="4126" max="4126" width="15.7109375" style="1" customWidth="1"/>
    <col min="4127" max="4127" width="5" style="1" bestFit="1" customWidth="1"/>
    <col min="4128" max="4128" width="6.42578125" style="1" bestFit="1" customWidth="1"/>
    <col min="4129" max="4129" width="5.42578125" style="1" bestFit="1" customWidth="1"/>
    <col min="4130" max="4130" width="4.28515625" style="1" bestFit="1" customWidth="1"/>
    <col min="4131" max="4131" width="5" style="1" bestFit="1" customWidth="1"/>
    <col min="4132" max="4132" width="4.5703125" style="1" bestFit="1" customWidth="1"/>
    <col min="4133" max="4133" width="6" style="1" customWidth="1"/>
    <col min="4134" max="4134" width="5.85546875" style="1" bestFit="1" customWidth="1"/>
    <col min="4135" max="4135" width="9.140625" style="1" bestFit="1" customWidth="1"/>
    <col min="4136" max="4136" width="6.5703125" style="1" bestFit="1" customWidth="1"/>
    <col min="4137" max="4137" width="8.85546875" style="1" bestFit="1" customWidth="1"/>
    <col min="4138" max="4138" width="8.28515625" style="1" bestFit="1" customWidth="1"/>
    <col min="4139" max="4352" width="11.42578125" style="1"/>
    <col min="4353" max="4353" width="16.140625" style="1" customWidth="1"/>
    <col min="4354" max="4354" width="11.5703125" style="1" customWidth="1"/>
    <col min="4355" max="4355" width="12.140625" style="1" customWidth="1"/>
    <col min="4356" max="4356" width="13" style="1" customWidth="1"/>
    <col min="4357" max="4357" width="12" style="1" customWidth="1"/>
    <col min="4358" max="4358" width="10.7109375" style="1" customWidth="1"/>
    <col min="4359" max="4359" width="15.7109375" style="1" customWidth="1"/>
    <col min="4360" max="4360" width="14.140625" style="1" customWidth="1"/>
    <col min="4361" max="4361" width="14" style="1" customWidth="1"/>
    <col min="4362" max="4362" width="13.7109375" style="1" customWidth="1"/>
    <col min="4363" max="4363" width="16.42578125" style="1" customWidth="1"/>
    <col min="4364" max="4364" width="12.7109375" style="1" customWidth="1"/>
    <col min="4365" max="4365" width="14" style="1" customWidth="1"/>
    <col min="4366" max="4366" width="13" style="1" customWidth="1"/>
    <col min="4367" max="4368" width="13.140625" style="1" customWidth="1"/>
    <col min="4369" max="4369" width="13.7109375" style="1" customWidth="1"/>
    <col min="4370" max="4370" width="10.5703125" style="1" customWidth="1"/>
    <col min="4371" max="4371" width="12.140625" style="1" bestFit="1" customWidth="1"/>
    <col min="4372" max="4372" width="15.5703125" style="1" customWidth="1"/>
    <col min="4373" max="4373" width="8.28515625" style="1" customWidth="1"/>
    <col min="4374" max="4374" width="11.42578125" style="1"/>
    <col min="4375" max="4375" width="12.7109375" style="1" customWidth="1"/>
    <col min="4376" max="4376" width="13.140625" style="1" customWidth="1"/>
    <col min="4377" max="4377" width="11.7109375" style="1" customWidth="1"/>
    <col min="4378" max="4381" width="11.42578125" style="1"/>
    <col min="4382" max="4382" width="15.7109375" style="1" customWidth="1"/>
    <col min="4383" max="4383" width="5" style="1" bestFit="1" customWidth="1"/>
    <col min="4384" max="4384" width="6.42578125" style="1" bestFit="1" customWidth="1"/>
    <col min="4385" max="4385" width="5.42578125" style="1" bestFit="1" customWidth="1"/>
    <col min="4386" max="4386" width="4.28515625" style="1" bestFit="1" customWidth="1"/>
    <col min="4387" max="4387" width="5" style="1" bestFit="1" customWidth="1"/>
    <col min="4388" max="4388" width="4.5703125" style="1" bestFit="1" customWidth="1"/>
    <col min="4389" max="4389" width="6" style="1" customWidth="1"/>
    <col min="4390" max="4390" width="5.85546875" style="1" bestFit="1" customWidth="1"/>
    <col min="4391" max="4391" width="9.140625" style="1" bestFit="1" customWidth="1"/>
    <col min="4392" max="4392" width="6.5703125" style="1" bestFit="1" customWidth="1"/>
    <col min="4393" max="4393" width="8.85546875" style="1" bestFit="1" customWidth="1"/>
    <col min="4394" max="4394" width="8.28515625" style="1" bestFit="1" customWidth="1"/>
    <col min="4395" max="4608" width="11.42578125" style="1"/>
    <col min="4609" max="4609" width="16.140625" style="1" customWidth="1"/>
    <col min="4610" max="4610" width="11.5703125" style="1" customWidth="1"/>
    <col min="4611" max="4611" width="12.140625" style="1" customWidth="1"/>
    <col min="4612" max="4612" width="13" style="1" customWidth="1"/>
    <col min="4613" max="4613" width="12" style="1" customWidth="1"/>
    <col min="4614" max="4614" width="10.7109375" style="1" customWidth="1"/>
    <col min="4615" max="4615" width="15.7109375" style="1" customWidth="1"/>
    <col min="4616" max="4616" width="14.140625" style="1" customWidth="1"/>
    <col min="4617" max="4617" width="14" style="1" customWidth="1"/>
    <col min="4618" max="4618" width="13.7109375" style="1" customWidth="1"/>
    <col min="4619" max="4619" width="16.42578125" style="1" customWidth="1"/>
    <col min="4620" max="4620" width="12.7109375" style="1" customWidth="1"/>
    <col min="4621" max="4621" width="14" style="1" customWidth="1"/>
    <col min="4622" max="4622" width="13" style="1" customWidth="1"/>
    <col min="4623" max="4624" width="13.140625" style="1" customWidth="1"/>
    <col min="4625" max="4625" width="13.7109375" style="1" customWidth="1"/>
    <col min="4626" max="4626" width="10.5703125" style="1" customWidth="1"/>
    <col min="4627" max="4627" width="12.140625" style="1" bestFit="1" customWidth="1"/>
    <col min="4628" max="4628" width="15.5703125" style="1" customWidth="1"/>
    <col min="4629" max="4629" width="8.28515625" style="1" customWidth="1"/>
    <col min="4630" max="4630" width="11.42578125" style="1"/>
    <col min="4631" max="4631" width="12.7109375" style="1" customWidth="1"/>
    <col min="4632" max="4632" width="13.140625" style="1" customWidth="1"/>
    <col min="4633" max="4633" width="11.7109375" style="1" customWidth="1"/>
    <col min="4634" max="4637" width="11.42578125" style="1"/>
    <col min="4638" max="4638" width="15.7109375" style="1" customWidth="1"/>
    <col min="4639" max="4639" width="5" style="1" bestFit="1" customWidth="1"/>
    <col min="4640" max="4640" width="6.42578125" style="1" bestFit="1" customWidth="1"/>
    <col min="4641" max="4641" width="5.42578125" style="1" bestFit="1" customWidth="1"/>
    <col min="4642" max="4642" width="4.28515625" style="1" bestFit="1" customWidth="1"/>
    <col min="4643" max="4643" width="5" style="1" bestFit="1" customWidth="1"/>
    <col min="4644" max="4644" width="4.5703125" style="1" bestFit="1" customWidth="1"/>
    <col min="4645" max="4645" width="6" style="1" customWidth="1"/>
    <col min="4646" max="4646" width="5.85546875" style="1" bestFit="1" customWidth="1"/>
    <col min="4647" max="4647" width="9.140625" style="1" bestFit="1" customWidth="1"/>
    <col min="4648" max="4648" width="6.5703125" style="1" bestFit="1" customWidth="1"/>
    <col min="4649" max="4649" width="8.85546875" style="1" bestFit="1" customWidth="1"/>
    <col min="4650" max="4650" width="8.28515625" style="1" bestFit="1" customWidth="1"/>
    <col min="4651" max="4864" width="11.42578125" style="1"/>
    <col min="4865" max="4865" width="16.140625" style="1" customWidth="1"/>
    <col min="4866" max="4866" width="11.5703125" style="1" customWidth="1"/>
    <col min="4867" max="4867" width="12.140625" style="1" customWidth="1"/>
    <col min="4868" max="4868" width="13" style="1" customWidth="1"/>
    <col min="4869" max="4869" width="12" style="1" customWidth="1"/>
    <col min="4870" max="4870" width="10.7109375" style="1" customWidth="1"/>
    <col min="4871" max="4871" width="15.7109375" style="1" customWidth="1"/>
    <col min="4872" max="4872" width="14.140625" style="1" customWidth="1"/>
    <col min="4873" max="4873" width="14" style="1" customWidth="1"/>
    <col min="4874" max="4874" width="13.7109375" style="1" customWidth="1"/>
    <col min="4875" max="4875" width="16.42578125" style="1" customWidth="1"/>
    <col min="4876" max="4876" width="12.7109375" style="1" customWidth="1"/>
    <col min="4877" max="4877" width="14" style="1" customWidth="1"/>
    <col min="4878" max="4878" width="13" style="1" customWidth="1"/>
    <col min="4879" max="4880" width="13.140625" style="1" customWidth="1"/>
    <col min="4881" max="4881" width="13.7109375" style="1" customWidth="1"/>
    <col min="4882" max="4882" width="10.5703125" style="1" customWidth="1"/>
    <col min="4883" max="4883" width="12.140625" style="1" bestFit="1" customWidth="1"/>
    <col min="4884" max="4884" width="15.5703125" style="1" customWidth="1"/>
    <col min="4885" max="4885" width="8.28515625" style="1" customWidth="1"/>
    <col min="4886" max="4886" width="11.42578125" style="1"/>
    <col min="4887" max="4887" width="12.7109375" style="1" customWidth="1"/>
    <col min="4888" max="4888" width="13.140625" style="1" customWidth="1"/>
    <col min="4889" max="4889" width="11.7109375" style="1" customWidth="1"/>
    <col min="4890" max="4893" width="11.42578125" style="1"/>
    <col min="4894" max="4894" width="15.7109375" style="1" customWidth="1"/>
    <col min="4895" max="4895" width="5" style="1" bestFit="1" customWidth="1"/>
    <col min="4896" max="4896" width="6.42578125" style="1" bestFit="1" customWidth="1"/>
    <col min="4897" max="4897" width="5.42578125" style="1" bestFit="1" customWidth="1"/>
    <col min="4898" max="4898" width="4.28515625" style="1" bestFit="1" customWidth="1"/>
    <col min="4899" max="4899" width="5" style="1" bestFit="1" customWidth="1"/>
    <col min="4900" max="4900" width="4.5703125" style="1" bestFit="1" customWidth="1"/>
    <col min="4901" max="4901" width="6" style="1" customWidth="1"/>
    <col min="4902" max="4902" width="5.85546875" style="1" bestFit="1" customWidth="1"/>
    <col min="4903" max="4903" width="9.140625" style="1" bestFit="1" customWidth="1"/>
    <col min="4904" max="4904" width="6.5703125" style="1" bestFit="1" customWidth="1"/>
    <col min="4905" max="4905" width="8.85546875" style="1" bestFit="1" customWidth="1"/>
    <col min="4906" max="4906" width="8.28515625" style="1" bestFit="1" customWidth="1"/>
    <col min="4907" max="5120" width="11.42578125" style="1"/>
    <col min="5121" max="5121" width="16.140625" style="1" customWidth="1"/>
    <col min="5122" max="5122" width="11.5703125" style="1" customWidth="1"/>
    <col min="5123" max="5123" width="12.140625" style="1" customWidth="1"/>
    <col min="5124" max="5124" width="13" style="1" customWidth="1"/>
    <col min="5125" max="5125" width="12" style="1" customWidth="1"/>
    <col min="5126" max="5126" width="10.7109375" style="1" customWidth="1"/>
    <col min="5127" max="5127" width="15.7109375" style="1" customWidth="1"/>
    <col min="5128" max="5128" width="14.140625" style="1" customWidth="1"/>
    <col min="5129" max="5129" width="14" style="1" customWidth="1"/>
    <col min="5130" max="5130" width="13.7109375" style="1" customWidth="1"/>
    <col min="5131" max="5131" width="16.42578125" style="1" customWidth="1"/>
    <col min="5132" max="5132" width="12.7109375" style="1" customWidth="1"/>
    <col min="5133" max="5133" width="14" style="1" customWidth="1"/>
    <col min="5134" max="5134" width="13" style="1" customWidth="1"/>
    <col min="5135" max="5136" width="13.140625" style="1" customWidth="1"/>
    <col min="5137" max="5137" width="13.7109375" style="1" customWidth="1"/>
    <col min="5138" max="5138" width="10.5703125" style="1" customWidth="1"/>
    <col min="5139" max="5139" width="12.140625" style="1" bestFit="1" customWidth="1"/>
    <col min="5140" max="5140" width="15.5703125" style="1" customWidth="1"/>
    <col min="5141" max="5141" width="8.28515625" style="1" customWidth="1"/>
    <col min="5142" max="5142" width="11.42578125" style="1"/>
    <col min="5143" max="5143" width="12.7109375" style="1" customWidth="1"/>
    <col min="5144" max="5144" width="13.140625" style="1" customWidth="1"/>
    <col min="5145" max="5145" width="11.7109375" style="1" customWidth="1"/>
    <col min="5146" max="5149" width="11.42578125" style="1"/>
    <col min="5150" max="5150" width="15.7109375" style="1" customWidth="1"/>
    <col min="5151" max="5151" width="5" style="1" bestFit="1" customWidth="1"/>
    <col min="5152" max="5152" width="6.42578125" style="1" bestFit="1" customWidth="1"/>
    <col min="5153" max="5153" width="5.42578125" style="1" bestFit="1" customWidth="1"/>
    <col min="5154" max="5154" width="4.28515625" style="1" bestFit="1" customWidth="1"/>
    <col min="5155" max="5155" width="5" style="1" bestFit="1" customWidth="1"/>
    <col min="5156" max="5156" width="4.5703125" style="1" bestFit="1" customWidth="1"/>
    <col min="5157" max="5157" width="6" style="1" customWidth="1"/>
    <col min="5158" max="5158" width="5.85546875" style="1" bestFit="1" customWidth="1"/>
    <col min="5159" max="5159" width="9.140625" style="1" bestFit="1" customWidth="1"/>
    <col min="5160" max="5160" width="6.5703125" style="1" bestFit="1" customWidth="1"/>
    <col min="5161" max="5161" width="8.85546875" style="1" bestFit="1" customWidth="1"/>
    <col min="5162" max="5162" width="8.28515625" style="1" bestFit="1" customWidth="1"/>
    <col min="5163" max="5376" width="11.42578125" style="1"/>
    <col min="5377" max="5377" width="16.140625" style="1" customWidth="1"/>
    <col min="5378" max="5378" width="11.5703125" style="1" customWidth="1"/>
    <col min="5379" max="5379" width="12.140625" style="1" customWidth="1"/>
    <col min="5380" max="5380" width="13" style="1" customWidth="1"/>
    <col min="5381" max="5381" width="12" style="1" customWidth="1"/>
    <col min="5382" max="5382" width="10.7109375" style="1" customWidth="1"/>
    <col min="5383" max="5383" width="15.7109375" style="1" customWidth="1"/>
    <col min="5384" max="5384" width="14.140625" style="1" customWidth="1"/>
    <col min="5385" max="5385" width="14" style="1" customWidth="1"/>
    <col min="5386" max="5386" width="13.7109375" style="1" customWidth="1"/>
    <col min="5387" max="5387" width="16.42578125" style="1" customWidth="1"/>
    <col min="5388" max="5388" width="12.7109375" style="1" customWidth="1"/>
    <col min="5389" max="5389" width="14" style="1" customWidth="1"/>
    <col min="5390" max="5390" width="13" style="1" customWidth="1"/>
    <col min="5391" max="5392" width="13.140625" style="1" customWidth="1"/>
    <col min="5393" max="5393" width="13.7109375" style="1" customWidth="1"/>
    <col min="5394" max="5394" width="10.5703125" style="1" customWidth="1"/>
    <col min="5395" max="5395" width="12.140625" style="1" bestFit="1" customWidth="1"/>
    <col min="5396" max="5396" width="15.5703125" style="1" customWidth="1"/>
    <col min="5397" max="5397" width="8.28515625" style="1" customWidth="1"/>
    <col min="5398" max="5398" width="11.42578125" style="1"/>
    <col min="5399" max="5399" width="12.7109375" style="1" customWidth="1"/>
    <col min="5400" max="5400" width="13.140625" style="1" customWidth="1"/>
    <col min="5401" max="5401" width="11.7109375" style="1" customWidth="1"/>
    <col min="5402" max="5405" width="11.42578125" style="1"/>
    <col min="5406" max="5406" width="15.7109375" style="1" customWidth="1"/>
    <col min="5407" max="5407" width="5" style="1" bestFit="1" customWidth="1"/>
    <col min="5408" max="5408" width="6.42578125" style="1" bestFit="1" customWidth="1"/>
    <col min="5409" max="5409" width="5.42578125" style="1" bestFit="1" customWidth="1"/>
    <col min="5410" max="5410" width="4.28515625" style="1" bestFit="1" customWidth="1"/>
    <col min="5411" max="5411" width="5" style="1" bestFit="1" customWidth="1"/>
    <col min="5412" max="5412" width="4.5703125" style="1" bestFit="1" customWidth="1"/>
    <col min="5413" max="5413" width="6" style="1" customWidth="1"/>
    <col min="5414" max="5414" width="5.85546875" style="1" bestFit="1" customWidth="1"/>
    <col min="5415" max="5415" width="9.140625" style="1" bestFit="1" customWidth="1"/>
    <col min="5416" max="5416" width="6.5703125" style="1" bestFit="1" customWidth="1"/>
    <col min="5417" max="5417" width="8.85546875" style="1" bestFit="1" customWidth="1"/>
    <col min="5418" max="5418" width="8.28515625" style="1" bestFit="1" customWidth="1"/>
    <col min="5419" max="5632" width="11.42578125" style="1"/>
    <col min="5633" max="5633" width="16.140625" style="1" customWidth="1"/>
    <col min="5634" max="5634" width="11.5703125" style="1" customWidth="1"/>
    <col min="5635" max="5635" width="12.140625" style="1" customWidth="1"/>
    <col min="5636" max="5636" width="13" style="1" customWidth="1"/>
    <col min="5637" max="5637" width="12" style="1" customWidth="1"/>
    <col min="5638" max="5638" width="10.7109375" style="1" customWidth="1"/>
    <col min="5639" max="5639" width="15.7109375" style="1" customWidth="1"/>
    <col min="5640" max="5640" width="14.140625" style="1" customWidth="1"/>
    <col min="5641" max="5641" width="14" style="1" customWidth="1"/>
    <col min="5642" max="5642" width="13.7109375" style="1" customWidth="1"/>
    <col min="5643" max="5643" width="16.42578125" style="1" customWidth="1"/>
    <col min="5644" max="5644" width="12.7109375" style="1" customWidth="1"/>
    <col min="5645" max="5645" width="14" style="1" customWidth="1"/>
    <col min="5646" max="5646" width="13" style="1" customWidth="1"/>
    <col min="5647" max="5648" width="13.140625" style="1" customWidth="1"/>
    <col min="5649" max="5649" width="13.7109375" style="1" customWidth="1"/>
    <col min="5650" max="5650" width="10.5703125" style="1" customWidth="1"/>
    <col min="5651" max="5651" width="12.140625" style="1" bestFit="1" customWidth="1"/>
    <col min="5652" max="5652" width="15.5703125" style="1" customWidth="1"/>
    <col min="5653" max="5653" width="8.28515625" style="1" customWidth="1"/>
    <col min="5654" max="5654" width="11.42578125" style="1"/>
    <col min="5655" max="5655" width="12.7109375" style="1" customWidth="1"/>
    <col min="5656" max="5656" width="13.140625" style="1" customWidth="1"/>
    <col min="5657" max="5657" width="11.7109375" style="1" customWidth="1"/>
    <col min="5658" max="5661" width="11.42578125" style="1"/>
    <col min="5662" max="5662" width="15.7109375" style="1" customWidth="1"/>
    <col min="5663" max="5663" width="5" style="1" bestFit="1" customWidth="1"/>
    <col min="5664" max="5664" width="6.42578125" style="1" bestFit="1" customWidth="1"/>
    <col min="5665" max="5665" width="5.42578125" style="1" bestFit="1" customWidth="1"/>
    <col min="5666" max="5666" width="4.28515625" style="1" bestFit="1" customWidth="1"/>
    <col min="5667" max="5667" width="5" style="1" bestFit="1" customWidth="1"/>
    <col min="5668" max="5668" width="4.5703125" style="1" bestFit="1" customWidth="1"/>
    <col min="5669" max="5669" width="6" style="1" customWidth="1"/>
    <col min="5670" max="5670" width="5.85546875" style="1" bestFit="1" customWidth="1"/>
    <col min="5671" max="5671" width="9.140625" style="1" bestFit="1" customWidth="1"/>
    <col min="5672" max="5672" width="6.5703125" style="1" bestFit="1" customWidth="1"/>
    <col min="5673" max="5673" width="8.85546875" style="1" bestFit="1" customWidth="1"/>
    <col min="5674" max="5674" width="8.28515625" style="1" bestFit="1" customWidth="1"/>
    <col min="5675" max="5888" width="11.42578125" style="1"/>
    <col min="5889" max="5889" width="16.140625" style="1" customWidth="1"/>
    <col min="5890" max="5890" width="11.5703125" style="1" customWidth="1"/>
    <col min="5891" max="5891" width="12.140625" style="1" customWidth="1"/>
    <col min="5892" max="5892" width="13" style="1" customWidth="1"/>
    <col min="5893" max="5893" width="12" style="1" customWidth="1"/>
    <col min="5894" max="5894" width="10.7109375" style="1" customWidth="1"/>
    <col min="5895" max="5895" width="15.7109375" style="1" customWidth="1"/>
    <col min="5896" max="5896" width="14.140625" style="1" customWidth="1"/>
    <col min="5897" max="5897" width="14" style="1" customWidth="1"/>
    <col min="5898" max="5898" width="13.7109375" style="1" customWidth="1"/>
    <col min="5899" max="5899" width="16.42578125" style="1" customWidth="1"/>
    <col min="5900" max="5900" width="12.7109375" style="1" customWidth="1"/>
    <col min="5901" max="5901" width="14" style="1" customWidth="1"/>
    <col min="5902" max="5902" width="13" style="1" customWidth="1"/>
    <col min="5903" max="5904" width="13.140625" style="1" customWidth="1"/>
    <col min="5905" max="5905" width="13.7109375" style="1" customWidth="1"/>
    <col min="5906" max="5906" width="10.5703125" style="1" customWidth="1"/>
    <col min="5907" max="5907" width="12.140625" style="1" bestFit="1" customWidth="1"/>
    <col min="5908" max="5908" width="15.5703125" style="1" customWidth="1"/>
    <col min="5909" max="5909" width="8.28515625" style="1" customWidth="1"/>
    <col min="5910" max="5910" width="11.42578125" style="1"/>
    <col min="5911" max="5911" width="12.7109375" style="1" customWidth="1"/>
    <col min="5912" max="5912" width="13.140625" style="1" customWidth="1"/>
    <col min="5913" max="5913" width="11.7109375" style="1" customWidth="1"/>
    <col min="5914" max="5917" width="11.42578125" style="1"/>
    <col min="5918" max="5918" width="15.7109375" style="1" customWidth="1"/>
    <col min="5919" max="5919" width="5" style="1" bestFit="1" customWidth="1"/>
    <col min="5920" max="5920" width="6.42578125" style="1" bestFit="1" customWidth="1"/>
    <col min="5921" max="5921" width="5.42578125" style="1" bestFit="1" customWidth="1"/>
    <col min="5922" max="5922" width="4.28515625" style="1" bestFit="1" customWidth="1"/>
    <col min="5923" max="5923" width="5" style="1" bestFit="1" customWidth="1"/>
    <col min="5924" max="5924" width="4.5703125" style="1" bestFit="1" customWidth="1"/>
    <col min="5925" max="5925" width="6" style="1" customWidth="1"/>
    <col min="5926" max="5926" width="5.85546875" style="1" bestFit="1" customWidth="1"/>
    <col min="5927" max="5927" width="9.140625" style="1" bestFit="1" customWidth="1"/>
    <col min="5928" max="5928" width="6.5703125" style="1" bestFit="1" customWidth="1"/>
    <col min="5929" max="5929" width="8.85546875" style="1" bestFit="1" customWidth="1"/>
    <col min="5930" max="5930" width="8.28515625" style="1" bestFit="1" customWidth="1"/>
    <col min="5931" max="6144" width="11.42578125" style="1"/>
    <col min="6145" max="6145" width="16.140625" style="1" customWidth="1"/>
    <col min="6146" max="6146" width="11.5703125" style="1" customWidth="1"/>
    <col min="6147" max="6147" width="12.140625" style="1" customWidth="1"/>
    <col min="6148" max="6148" width="13" style="1" customWidth="1"/>
    <col min="6149" max="6149" width="12" style="1" customWidth="1"/>
    <col min="6150" max="6150" width="10.7109375" style="1" customWidth="1"/>
    <col min="6151" max="6151" width="15.7109375" style="1" customWidth="1"/>
    <col min="6152" max="6152" width="14.140625" style="1" customWidth="1"/>
    <col min="6153" max="6153" width="14" style="1" customWidth="1"/>
    <col min="6154" max="6154" width="13.7109375" style="1" customWidth="1"/>
    <col min="6155" max="6155" width="16.42578125" style="1" customWidth="1"/>
    <col min="6156" max="6156" width="12.7109375" style="1" customWidth="1"/>
    <col min="6157" max="6157" width="14" style="1" customWidth="1"/>
    <col min="6158" max="6158" width="13" style="1" customWidth="1"/>
    <col min="6159" max="6160" width="13.140625" style="1" customWidth="1"/>
    <col min="6161" max="6161" width="13.7109375" style="1" customWidth="1"/>
    <col min="6162" max="6162" width="10.5703125" style="1" customWidth="1"/>
    <col min="6163" max="6163" width="12.140625" style="1" bestFit="1" customWidth="1"/>
    <col min="6164" max="6164" width="15.5703125" style="1" customWidth="1"/>
    <col min="6165" max="6165" width="8.28515625" style="1" customWidth="1"/>
    <col min="6166" max="6166" width="11.42578125" style="1"/>
    <col min="6167" max="6167" width="12.7109375" style="1" customWidth="1"/>
    <col min="6168" max="6168" width="13.140625" style="1" customWidth="1"/>
    <col min="6169" max="6169" width="11.7109375" style="1" customWidth="1"/>
    <col min="6170" max="6173" width="11.42578125" style="1"/>
    <col min="6174" max="6174" width="15.7109375" style="1" customWidth="1"/>
    <col min="6175" max="6175" width="5" style="1" bestFit="1" customWidth="1"/>
    <col min="6176" max="6176" width="6.42578125" style="1" bestFit="1" customWidth="1"/>
    <col min="6177" max="6177" width="5.42578125" style="1" bestFit="1" customWidth="1"/>
    <col min="6178" max="6178" width="4.28515625" style="1" bestFit="1" customWidth="1"/>
    <col min="6179" max="6179" width="5" style="1" bestFit="1" customWidth="1"/>
    <col min="6180" max="6180" width="4.5703125" style="1" bestFit="1" customWidth="1"/>
    <col min="6181" max="6181" width="6" style="1" customWidth="1"/>
    <col min="6182" max="6182" width="5.85546875" style="1" bestFit="1" customWidth="1"/>
    <col min="6183" max="6183" width="9.140625" style="1" bestFit="1" customWidth="1"/>
    <col min="6184" max="6184" width="6.5703125" style="1" bestFit="1" customWidth="1"/>
    <col min="6185" max="6185" width="8.85546875" style="1" bestFit="1" customWidth="1"/>
    <col min="6186" max="6186" width="8.28515625" style="1" bestFit="1" customWidth="1"/>
    <col min="6187" max="6400" width="11.42578125" style="1"/>
    <col min="6401" max="6401" width="16.140625" style="1" customWidth="1"/>
    <col min="6402" max="6402" width="11.5703125" style="1" customWidth="1"/>
    <col min="6403" max="6403" width="12.140625" style="1" customWidth="1"/>
    <col min="6404" max="6404" width="13" style="1" customWidth="1"/>
    <col min="6405" max="6405" width="12" style="1" customWidth="1"/>
    <col min="6406" max="6406" width="10.7109375" style="1" customWidth="1"/>
    <col min="6407" max="6407" width="15.7109375" style="1" customWidth="1"/>
    <col min="6408" max="6408" width="14.140625" style="1" customWidth="1"/>
    <col min="6409" max="6409" width="14" style="1" customWidth="1"/>
    <col min="6410" max="6410" width="13.7109375" style="1" customWidth="1"/>
    <col min="6411" max="6411" width="16.42578125" style="1" customWidth="1"/>
    <col min="6412" max="6412" width="12.7109375" style="1" customWidth="1"/>
    <col min="6413" max="6413" width="14" style="1" customWidth="1"/>
    <col min="6414" max="6414" width="13" style="1" customWidth="1"/>
    <col min="6415" max="6416" width="13.140625" style="1" customWidth="1"/>
    <col min="6417" max="6417" width="13.7109375" style="1" customWidth="1"/>
    <col min="6418" max="6418" width="10.5703125" style="1" customWidth="1"/>
    <col min="6419" max="6419" width="12.140625" style="1" bestFit="1" customWidth="1"/>
    <col min="6420" max="6420" width="15.5703125" style="1" customWidth="1"/>
    <col min="6421" max="6421" width="8.28515625" style="1" customWidth="1"/>
    <col min="6422" max="6422" width="11.42578125" style="1"/>
    <col min="6423" max="6423" width="12.7109375" style="1" customWidth="1"/>
    <col min="6424" max="6424" width="13.140625" style="1" customWidth="1"/>
    <col min="6425" max="6425" width="11.7109375" style="1" customWidth="1"/>
    <col min="6426" max="6429" width="11.42578125" style="1"/>
    <col min="6430" max="6430" width="15.7109375" style="1" customWidth="1"/>
    <col min="6431" max="6431" width="5" style="1" bestFit="1" customWidth="1"/>
    <col min="6432" max="6432" width="6.42578125" style="1" bestFit="1" customWidth="1"/>
    <col min="6433" max="6433" width="5.42578125" style="1" bestFit="1" customWidth="1"/>
    <col min="6434" max="6434" width="4.28515625" style="1" bestFit="1" customWidth="1"/>
    <col min="6435" max="6435" width="5" style="1" bestFit="1" customWidth="1"/>
    <col min="6436" max="6436" width="4.5703125" style="1" bestFit="1" customWidth="1"/>
    <col min="6437" max="6437" width="6" style="1" customWidth="1"/>
    <col min="6438" max="6438" width="5.85546875" style="1" bestFit="1" customWidth="1"/>
    <col min="6439" max="6439" width="9.140625" style="1" bestFit="1" customWidth="1"/>
    <col min="6440" max="6440" width="6.5703125" style="1" bestFit="1" customWidth="1"/>
    <col min="6441" max="6441" width="8.85546875" style="1" bestFit="1" customWidth="1"/>
    <col min="6442" max="6442" width="8.28515625" style="1" bestFit="1" customWidth="1"/>
    <col min="6443" max="6656" width="11.42578125" style="1"/>
    <col min="6657" max="6657" width="16.140625" style="1" customWidth="1"/>
    <col min="6658" max="6658" width="11.5703125" style="1" customWidth="1"/>
    <col min="6659" max="6659" width="12.140625" style="1" customWidth="1"/>
    <col min="6660" max="6660" width="13" style="1" customWidth="1"/>
    <col min="6661" max="6661" width="12" style="1" customWidth="1"/>
    <col min="6662" max="6662" width="10.7109375" style="1" customWidth="1"/>
    <col min="6663" max="6663" width="15.7109375" style="1" customWidth="1"/>
    <col min="6664" max="6664" width="14.140625" style="1" customWidth="1"/>
    <col min="6665" max="6665" width="14" style="1" customWidth="1"/>
    <col min="6666" max="6666" width="13.7109375" style="1" customWidth="1"/>
    <col min="6667" max="6667" width="16.42578125" style="1" customWidth="1"/>
    <col min="6668" max="6668" width="12.7109375" style="1" customWidth="1"/>
    <col min="6669" max="6669" width="14" style="1" customWidth="1"/>
    <col min="6670" max="6670" width="13" style="1" customWidth="1"/>
    <col min="6671" max="6672" width="13.140625" style="1" customWidth="1"/>
    <col min="6673" max="6673" width="13.7109375" style="1" customWidth="1"/>
    <col min="6674" max="6674" width="10.5703125" style="1" customWidth="1"/>
    <col min="6675" max="6675" width="12.140625" style="1" bestFit="1" customWidth="1"/>
    <col min="6676" max="6676" width="15.5703125" style="1" customWidth="1"/>
    <col min="6677" max="6677" width="8.28515625" style="1" customWidth="1"/>
    <col min="6678" max="6678" width="11.42578125" style="1"/>
    <col min="6679" max="6679" width="12.7109375" style="1" customWidth="1"/>
    <col min="6680" max="6680" width="13.140625" style="1" customWidth="1"/>
    <col min="6681" max="6681" width="11.7109375" style="1" customWidth="1"/>
    <col min="6682" max="6685" width="11.42578125" style="1"/>
    <col min="6686" max="6686" width="15.7109375" style="1" customWidth="1"/>
    <col min="6687" max="6687" width="5" style="1" bestFit="1" customWidth="1"/>
    <col min="6688" max="6688" width="6.42578125" style="1" bestFit="1" customWidth="1"/>
    <col min="6689" max="6689" width="5.42578125" style="1" bestFit="1" customWidth="1"/>
    <col min="6690" max="6690" width="4.28515625" style="1" bestFit="1" customWidth="1"/>
    <col min="6691" max="6691" width="5" style="1" bestFit="1" customWidth="1"/>
    <col min="6692" max="6692" width="4.5703125" style="1" bestFit="1" customWidth="1"/>
    <col min="6693" max="6693" width="6" style="1" customWidth="1"/>
    <col min="6694" max="6694" width="5.85546875" style="1" bestFit="1" customWidth="1"/>
    <col min="6695" max="6695" width="9.140625" style="1" bestFit="1" customWidth="1"/>
    <col min="6696" max="6696" width="6.5703125" style="1" bestFit="1" customWidth="1"/>
    <col min="6697" max="6697" width="8.85546875" style="1" bestFit="1" customWidth="1"/>
    <col min="6698" max="6698" width="8.28515625" style="1" bestFit="1" customWidth="1"/>
    <col min="6699" max="6912" width="11.42578125" style="1"/>
    <col min="6913" max="6913" width="16.140625" style="1" customWidth="1"/>
    <col min="6914" max="6914" width="11.5703125" style="1" customWidth="1"/>
    <col min="6915" max="6915" width="12.140625" style="1" customWidth="1"/>
    <col min="6916" max="6916" width="13" style="1" customWidth="1"/>
    <col min="6917" max="6917" width="12" style="1" customWidth="1"/>
    <col min="6918" max="6918" width="10.7109375" style="1" customWidth="1"/>
    <col min="6919" max="6919" width="15.7109375" style="1" customWidth="1"/>
    <col min="6920" max="6920" width="14.140625" style="1" customWidth="1"/>
    <col min="6921" max="6921" width="14" style="1" customWidth="1"/>
    <col min="6922" max="6922" width="13.7109375" style="1" customWidth="1"/>
    <col min="6923" max="6923" width="16.42578125" style="1" customWidth="1"/>
    <col min="6924" max="6924" width="12.7109375" style="1" customWidth="1"/>
    <col min="6925" max="6925" width="14" style="1" customWidth="1"/>
    <col min="6926" max="6926" width="13" style="1" customWidth="1"/>
    <col min="6927" max="6928" width="13.140625" style="1" customWidth="1"/>
    <col min="6929" max="6929" width="13.7109375" style="1" customWidth="1"/>
    <col min="6930" max="6930" width="10.5703125" style="1" customWidth="1"/>
    <col min="6931" max="6931" width="12.140625" style="1" bestFit="1" customWidth="1"/>
    <col min="6932" max="6932" width="15.5703125" style="1" customWidth="1"/>
    <col min="6933" max="6933" width="8.28515625" style="1" customWidth="1"/>
    <col min="6934" max="6934" width="11.42578125" style="1"/>
    <col min="6935" max="6935" width="12.7109375" style="1" customWidth="1"/>
    <col min="6936" max="6936" width="13.140625" style="1" customWidth="1"/>
    <col min="6937" max="6937" width="11.7109375" style="1" customWidth="1"/>
    <col min="6938" max="6941" width="11.42578125" style="1"/>
    <col min="6942" max="6942" width="15.7109375" style="1" customWidth="1"/>
    <col min="6943" max="6943" width="5" style="1" bestFit="1" customWidth="1"/>
    <col min="6944" max="6944" width="6.42578125" style="1" bestFit="1" customWidth="1"/>
    <col min="6945" max="6945" width="5.42578125" style="1" bestFit="1" customWidth="1"/>
    <col min="6946" max="6946" width="4.28515625" style="1" bestFit="1" customWidth="1"/>
    <col min="6947" max="6947" width="5" style="1" bestFit="1" customWidth="1"/>
    <col min="6948" max="6948" width="4.5703125" style="1" bestFit="1" customWidth="1"/>
    <col min="6949" max="6949" width="6" style="1" customWidth="1"/>
    <col min="6950" max="6950" width="5.85546875" style="1" bestFit="1" customWidth="1"/>
    <col min="6951" max="6951" width="9.140625" style="1" bestFit="1" customWidth="1"/>
    <col min="6952" max="6952" width="6.5703125" style="1" bestFit="1" customWidth="1"/>
    <col min="6953" max="6953" width="8.85546875" style="1" bestFit="1" customWidth="1"/>
    <col min="6954" max="6954" width="8.28515625" style="1" bestFit="1" customWidth="1"/>
    <col min="6955" max="7168" width="11.42578125" style="1"/>
    <col min="7169" max="7169" width="16.140625" style="1" customWidth="1"/>
    <col min="7170" max="7170" width="11.5703125" style="1" customWidth="1"/>
    <col min="7171" max="7171" width="12.140625" style="1" customWidth="1"/>
    <col min="7172" max="7172" width="13" style="1" customWidth="1"/>
    <col min="7173" max="7173" width="12" style="1" customWidth="1"/>
    <col min="7174" max="7174" width="10.7109375" style="1" customWidth="1"/>
    <col min="7175" max="7175" width="15.7109375" style="1" customWidth="1"/>
    <col min="7176" max="7176" width="14.140625" style="1" customWidth="1"/>
    <col min="7177" max="7177" width="14" style="1" customWidth="1"/>
    <col min="7178" max="7178" width="13.7109375" style="1" customWidth="1"/>
    <col min="7179" max="7179" width="16.42578125" style="1" customWidth="1"/>
    <col min="7180" max="7180" width="12.7109375" style="1" customWidth="1"/>
    <col min="7181" max="7181" width="14" style="1" customWidth="1"/>
    <col min="7182" max="7182" width="13" style="1" customWidth="1"/>
    <col min="7183" max="7184" width="13.140625" style="1" customWidth="1"/>
    <col min="7185" max="7185" width="13.7109375" style="1" customWidth="1"/>
    <col min="7186" max="7186" width="10.5703125" style="1" customWidth="1"/>
    <col min="7187" max="7187" width="12.140625" style="1" bestFit="1" customWidth="1"/>
    <col min="7188" max="7188" width="15.5703125" style="1" customWidth="1"/>
    <col min="7189" max="7189" width="8.28515625" style="1" customWidth="1"/>
    <col min="7190" max="7190" width="11.42578125" style="1"/>
    <col min="7191" max="7191" width="12.7109375" style="1" customWidth="1"/>
    <col min="7192" max="7192" width="13.140625" style="1" customWidth="1"/>
    <col min="7193" max="7193" width="11.7109375" style="1" customWidth="1"/>
    <col min="7194" max="7197" width="11.42578125" style="1"/>
    <col min="7198" max="7198" width="15.7109375" style="1" customWidth="1"/>
    <col min="7199" max="7199" width="5" style="1" bestFit="1" customWidth="1"/>
    <col min="7200" max="7200" width="6.42578125" style="1" bestFit="1" customWidth="1"/>
    <col min="7201" max="7201" width="5.42578125" style="1" bestFit="1" customWidth="1"/>
    <col min="7202" max="7202" width="4.28515625" style="1" bestFit="1" customWidth="1"/>
    <col min="7203" max="7203" width="5" style="1" bestFit="1" customWidth="1"/>
    <col min="7204" max="7204" width="4.5703125" style="1" bestFit="1" customWidth="1"/>
    <col min="7205" max="7205" width="6" style="1" customWidth="1"/>
    <col min="7206" max="7206" width="5.85546875" style="1" bestFit="1" customWidth="1"/>
    <col min="7207" max="7207" width="9.140625" style="1" bestFit="1" customWidth="1"/>
    <col min="7208" max="7208" width="6.5703125" style="1" bestFit="1" customWidth="1"/>
    <col min="7209" max="7209" width="8.85546875" style="1" bestFit="1" customWidth="1"/>
    <col min="7210" max="7210" width="8.28515625" style="1" bestFit="1" customWidth="1"/>
    <col min="7211" max="7424" width="11.42578125" style="1"/>
    <col min="7425" max="7425" width="16.140625" style="1" customWidth="1"/>
    <col min="7426" max="7426" width="11.5703125" style="1" customWidth="1"/>
    <col min="7427" max="7427" width="12.140625" style="1" customWidth="1"/>
    <col min="7428" max="7428" width="13" style="1" customWidth="1"/>
    <col min="7429" max="7429" width="12" style="1" customWidth="1"/>
    <col min="7430" max="7430" width="10.7109375" style="1" customWidth="1"/>
    <col min="7431" max="7431" width="15.7109375" style="1" customWidth="1"/>
    <col min="7432" max="7432" width="14.140625" style="1" customWidth="1"/>
    <col min="7433" max="7433" width="14" style="1" customWidth="1"/>
    <col min="7434" max="7434" width="13.7109375" style="1" customWidth="1"/>
    <col min="7435" max="7435" width="16.42578125" style="1" customWidth="1"/>
    <col min="7436" max="7436" width="12.7109375" style="1" customWidth="1"/>
    <col min="7437" max="7437" width="14" style="1" customWidth="1"/>
    <col min="7438" max="7438" width="13" style="1" customWidth="1"/>
    <col min="7439" max="7440" width="13.140625" style="1" customWidth="1"/>
    <col min="7441" max="7441" width="13.7109375" style="1" customWidth="1"/>
    <col min="7442" max="7442" width="10.5703125" style="1" customWidth="1"/>
    <col min="7443" max="7443" width="12.140625" style="1" bestFit="1" customWidth="1"/>
    <col min="7444" max="7444" width="15.5703125" style="1" customWidth="1"/>
    <col min="7445" max="7445" width="8.28515625" style="1" customWidth="1"/>
    <col min="7446" max="7446" width="11.42578125" style="1"/>
    <col min="7447" max="7447" width="12.7109375" style="1" customWidth="1"/>
    <col min="7448" max="7448" width="13.140625" style="1" customWidth="1"/>
    <col min="7449" max="7449" width="11.7109375" style="1" customWidth="1"/>
    <col min="7450" max="7453" width="11.42578125" style="1"/>
    <col min="7454" max="7454" width="15.7109375" style="1" customWidth="1"/>
    <col min="7455" max="7455" width="5" style="1" bestFit="1" customWidth="1"/>
    <col min="7456" max="7456" width="6.42578125" style="1" bestFit="1" customWidth="1"/>
    <col min="7457" max="7457" width="5.42578125" style="1" bestFit="1" customWidth="1"/>
    <col min="7458" max="7458" width="4.28515625" style="1" bestFit="1" customWidth="1"/>
    <col min="7459" max="7459" width="5" style="1" bestFit="1" customWidth="1"/>
    <col min="7460" max="7460" width="4.5703125" style="1" bestFit="1" customWidth="1"/>
    <col min="7461" max="7461" width="6" style="1" customWidth="1"/>
    <col min="7462" max="7462" width="5.85546875" style="1" bestFit="1" customWidth="1"/>
    <col min="7463" max="7463" width="9.140625" style="1" bestFit="1" customWidth="1"/>
    <col min="7464" max="7464" width="6.5703125" style="1" bestFit="1" customWidth="1"/>
    <col min="7465" max="7465" width="8.85546875" style="1" bestFit="1" customWidth="1"/>
    <col min="7466" max="7466" width="8.28515625" style="1" bestFit="1" customWidth="1"/>
    <col min="7467" max="7680" width="11.42578125" style="1"/>
    <col min="7681" max="7681" width="16.140625" style="1" customWidth="1"/>
    <col min="7682" max="7682" width="11.5703125" style="1" customWidth="1"/>
    <col min="7683" max="7683" width="12.140625" style="1" customWidth="1"/>
    <col min="7684" max="7684" width="13" style="1" customWidth="1"/>
    <col min="7685" max="7685" width="12" style="1" customWidth="1"/>
    <col min="7686" max="7686" width="10.7109375" style="1" customWidth="1"/>
    <col min="7687" max="7687" width="15.7109375" style="1" customWidth="1"/>
    <col min="7688" max="7688" width="14.140625" style="1" customWidth="1"/>
    <col min="7689" max="7689" width="14" style="1" customWidth="1"/>
    <col min="7690" max="7690" width="13.7109375" style="1" customWidth="1"/>
    <col min="7691" max="7691" width="16.42578125" style="1" customWidth="1"/>
    <col min="7692" max="7692" width="12.7109375" style="1" customWidth="1"/>
    <col min="7693" max="7693" width="14" style="1" customWidth="1"/>
    <col min="7694" max="7694" width="13" style="1" customWidth="1"/>
    <col min="7695" max="7696" width="13.140625" style="1" customWidth="1"/>
    <col min="7697" max="7697" width="13.7109375" style="1" customWidth="1"/>
    <col min="7698" max="7698" width="10.5703125" style="1" customWidth="1"/>
    <col min="7699" max="7699" width="12.140625" style="1" bestFit="1" customWidth="1"/>
    <col min="7700" max="7700" width="15.5703125" style="1" customWidth="1"/>
    <col min="7701" max="7701" width="8.28515625" style="1" customWidth="1"/>
    <col min="7702" max="7702" width="11.42578125" style="1"/>
    <col min="7703" max="7703" width="12.7109375" style="1" customWidth="1"/>
    <col min="7704" max="7704" width="13.140625" style="1" customWidth="1"/>
    <col min="7705" max="7705" width="11.7109375" style="1" customWidth="1"/>
    <col min="7706" max="7709" width="11.42578125" style="1"/>
    <col min="7710" max="7710" width="15.7109375" style="1" customWidth="1"/>
    <col min="7711" max="7711" width="5" style="1" bestFit="1" customWidth="1"/>
    <col min="7712" max="7712" width="6.42578125" style="1" bestFit="1" customWidth="1"/>
    <col min="7713" max="7713" width="5.42578125" style="1" bestFit="1" customWidth="1"/>
    <col min="7714" max="7714" width="4.28515625" style="1" bestFit="1" customWidth="1"/>
    <col min="7715" max="7715" width="5" style="1" bestFit="1" customWidth="1"/>
    <col min="7716" max="7716" width="4.5703125" style="1" bestFit="1" customWidth="1"/>
    <col min="7717" max="7717" width="6" style="1" customWidth="1"/>
    <col min="7718" max="7718" width="5.85546875" style="1" bestFit="1" customWidth="1"/>
    <col min="7719" max="7719" width="9.140625" style="1" bestFit="1" customWidth="1"/>
    <col min="7720" max="7720" width="6.5703125" style="1" bestFit="1" customWidth="1"/>
    <col min="7721" max="7721" width="8.85546875" style="1" bestFit="1" customWidth="1"/>
    <col min="7722" max="7722" width="8.28515625" style="1" bestFit="1" customWidth="1"/>
    <col min="7723" max="7936" width="11.42578125" style="1"/>
    <col min="7937" max="7937" width="16.140625" style="1" customWidth="1"/>
    <col min="7938" max="7938" width="11.5703125" style="1" customWidth="1"/>
    <col min="7939" max="7939" width="12.140625" style="1" customWidth="1"/>
    <col min="7940" max="7940" width="13" style="1" customWidth="1"/>
    <col min="7941" max="7941" width="12" style="1" customWidth="1"/>
    <col min="7942" max="7942" width="10.7109375" style="1" customWidth="1"/>
    <col min="7943" max="7943" width="15.7109375" style="1" customWidth="1"/>
    <col min="7944" max="7944" width="14.140625" style="1" customWidth="1"/>
    <col min="7945" max="7945" width="14" style="1" customWidth="1"/>
    <col min="7946" max="7946" width="13.7109375" style="1" customWidth="1"/>
    <col min="7947" max="7947" width="16.42578125" style="1" customWidth="1"/>
    <col min="7948" max="7948" width="12.7109375" style="1" customWidth="1"/>
    <col min="7949" max="7949" width="14" style="1" customWidth="1"/>
    <col min="7950" max="7950" width="13" style="1" customWidth="1"/>
    <col min="7951" max="7952" width="13.140625" style="1" customWidth="1"/>
    <col min="7953" max="7953" width="13.7109375" style="1" customWidth="1"/>
    <col min="7954" max="7954" width="10.5703125" style="1" customWidth="1"/>
    <col min="7955" max="7955" width="12.140625" style="1" bestFit="1" customWidth="1"/>
    <col min="7956" max="7956" width="15.5703125" style="1" customWidth="1"/>
    <col min="7957" max="7957" width="8.28515625" style="1" customWidth="1"/>
    <col min="7958" max="7958" width="11.42578125" style="1"/>
    <col min="7959" max="7959" width="12.7109375" style="1" customWidth="1"/>
    <col min="7960" max="7960" width="13.140625" style="1" customWidth="1"/>
    <col min="7961" max="7961" width="11.7109375" style="1" customWidth="1"/>
    <col min="7962" max="7965" width="11.42578125" style="1"/>
    <col min="7966" max="7966" width="15.7109375" style="1" customWidth="1"/>
    <col min="7967" max="7967" width="5" style="1" bestFit="1" customWidth="1"/>
    <col min="7968" max="7968" width="6.42578125" style="1" bestFit="1" customWidth="1"/>
    <col min="7969" max="7969" width="5.42578125" style="1" bestFit="1" customWidth="1"/>
    <col min="7970" max="7970" width="4.28515625" style="1" bestFit="1" customWidth="1"/>
    <col min="7971" max="7971" width="5" style="1" bestFit="1" customWidth="1"/>
    <col min="7972" max="7972" width="4.5703125" style="1" bestFit="1" customWidth="1"/>
    <col min="7973" max="7973" width="6" style="1" customWidth="1"/>
    <col min="7974" max="7974" width="5.85546875" style="1" bestFit="1" customWidth="1"/>
    <col min="7975" max="7975" width="9.140625" style="1" bestFit="1" customWidth="1"/>
    <col min="7976" max="7976" width="6.5703125" style="1" bestFit="1" customWidth="1"/>
    <col min="7977" max="7977" width="8.85546875" style="1" bestFit="1" customWidth="1"/>
    <col min="7978" max="7978" width="8.28515625" style="1" bestFit="1" customWidth="1"/>
    <col min="7979" max="8192" width="11.42578125" style="1"/>
    <col min="8193" max="8193" width="16.140625" style="1" customWidth="1"/>
    <col min="8194" max="8194" width="11.5703125" style="1" customWidth="1"/>
    <col min="8195" max="8195" width="12.140625" style="1" customWidth="1"/>
    <col min="8196" max="8196" width="13" style="1" customWidth="1"/>
    <col min="8197" max="8197" width="12" style="1" customWidth="1"/>
    <col min="8198" max="8198" width="10.7109375" style="1" customWidth="1"/>
    <col min="8199" max="8199" width="15.7109375" style="1" customWidth="1"/>
    <col min="8200" max="8200" width="14.140625" style="1" customWidth="1"/>
    <col min="8201" max="8201" width="14" style="1" customWidth="1"/>
    <col min="8202" max="8202" width="13.7109375" style="1" customWidth="1"/>
    <col min="8203" max="8203" width="16.42578125" style="1" customWidth="1"/>
    <col min="8204" max="8204" width="12.7109375" style="1" customWidth="1"/>
    <col min="8205" max="8205" width="14" style="1" customWidth="1"/>
    <col min="8206" max="8206" width="13" style="1" customWidth="1"/>
    <col min="8207" max="8208" width="13.140625" style="1" customWidth="1"/>
    <col min="8209" max="8209" width="13.7109375" style="1" customWidth="1"/>
    <col min="8210" max="8210" width="10.5703125" style="1" customWidth="1"/>
    <col min="8211" max="8211" width="12.140625" style="1" bestFit="1" customWidth="1"/>
    <col min="8212" max="8212" width="15.5703125" style="1" customWidth="1"/>
    <col min="8213" max="8213" width="8.28515625" style="1" customWidth="1"/>
    <col min="8214" max="8214" width="11.42578125" style="1"/>
    <col min="8215" max="8215" width="12.7109375" style="1" customWidth="1"/>
    <col min="8216" max="8216" width="13.140625" style="1" customWidth="1"/>
    <col min="8217" max="8217" width="11.7109375" style="1" customWidth="1"/>
    <col min="8218" max="8221" width="11.42578125" style="1"/>
    <col min="8222" max="8222" width="15.7109375" style="1" customWidth="1"/>
    <col min="8223" max="8223" width="5" style="1" bestFit="1" customWidth="1"/>
    <col min="8224" max="8224" width="6.42578125" style="1" bestFit="1" customWidth="1"/>
    <col min="8225" max="8225" width="5.42578125" style="1" bestFit="1" customWidth="1"/>
    <col min="8226" max="8226" width="4.28515625" style="1" bestFit="1" customWidth="1"/>
    <col min="8227" max="8227" width="5" style="1" bestFit="1" customWidth="1"/>
    <col min="8228" max="8228" width="4.5703125" style="1" bestFit="1" customWidth="1"/>
    <col min="8229" max="8229" width="6" style="1" customWidth="1"/>
    <col min="8230" max="8230" width="5.85546875" style="1" bestFit="1" customWidth="1"/>
    <col min="8231" max="8231" width="9.140625" style="1" bestFit="1" customWidth="1"/>
    <col min="8232" max="8232" width="6.5703125" style="1" bestFit="1" customWidth="1"/>
    <col min="8233" max="8233" width="8.85546875" style="1" bestFit="1" customWidth="1"/>
    <col min="8234" max="8234" width="8.28515625" style="1" bestFit="1" customWidth="1"/>
    <col min="8235" max="8448" width="11.42578125" style="1"/>
    <col min="8449" max="8449" width="16.140625" style="1" customWidth="1"/>
    <col min="8450" max="8450" width="11.5703125" style="1" customWidth="1"/>
    <col min="8451" max="8451" width="12.140625" style="1" customWidth="1"/>
    <col min="8452" max="8452" width="13" style="1" customWidth="1"/>
    <col min="8453" max="8453" width="12" style="1" customWidth="1"/>
    <col min="8454" max="8454" width="10.7109375" style="1" customWidth="1"/>
    <col min="8455" max="8455" width="15.7109375" style="1" customWidth="1"/>
    <col min="8456" max="8456" width="14.140625" style="1" customWidth="1"/>
    <col min="8457" max="8457" width="14" style="1" customWidth="1"/>
    <col min="8458" max="8458" width="13.7109375" style="1" customWidth="1"/>
    <col min="8459" max="8459" width="16.42578125" style="1" customWidth="1"/>
    <col min="8460" max="8460" width="12.7109375" style="1" customWidth="1"/>
    <col min="8461" max="8461" width="14" style="1" customWidth="1"/>
    <col min="8462" max="8462" width="13" style="1" customWidth="1"/>
    <col min="8463" max="8464" width="13.140625" style="1" customWidth="1"/>
    <col min="8465" max="8465" width="13.7109375" style="1" customWidth="1"/>
    <col min="8466" max="8466" width="10.5703125" style="1" customWidth="1"/>
    <col min="8467" max="8467" width="12.140625" style="1" bestFit="1" customWidth="1"/>
    <col min="8468" max="8468" width="15.5703125" style="1" customWidth="1"/>
    <col min="8469" max="8469" width="8.28515625" style="1" customWidth="1"/>
    <col min="8470" max="8470" width="11.42578125" style="1"/>
    <col min="8471" max="8471" width="12.7109375" style="1" customWidth="1"/>
    <col min="8472" max="8472" width="13.140625" style="1" customWidth="1"/>
    <col min="8473" max="8473" width="11.7109375" style="1" customWidth="1"/>
    <col min="8474" max="8477" width="11.42578125" style="1"/>
    <col min="8478" max="8478" width="15.7109375" style="1" customWidth="1"/>
    <col min="8479" max="8479" width="5" style="1" bestFit="1" customWidth="1"/>
    <col min="8480" max="8480" width="6.42578125" style="1" bestFit="1" customWidth="1"/>
    <col min="8481" max="8481" width="5.42578125" style="1" bestFit="1" customWidth="1"/>
    <col min="8482" max="8482" width="4.28515625" style="1" bestFit="1" customWidth="1"/>
    <col min="8483" max="8483" width="5" style="1" bestFit="1" customWidth="1"/>
    <col min="8484" max="8484" width="4.5703125" style="1" bestFit="1" customWidth="1"/>
    <col min="8485" max="8485" width="6" style="1" customWidth="1"/>
    <col min="8486" max="8486" width="5.85546875" style="1" bestFit="1" customWidth="1"/>
    <col min="8487" max="8487" width="9.140625" style="1" bestFit="1" customWidth="1"/>
    <col min="8488" max="8488" width="6.5703125" style="1" bestFit="1" customWidth="1"/>
    <col min="8489" max="8489" width="8.85546875" style="1" bestFit="1" customWidth="1"/>
    <col min="8490" max="8490" width="8.28515625" style="1" bestFit="1" customWidth="1"/>
    <col min="8491" max="8704" width="11.42578125" style="1"/>
    <col min="8705" max="8705" width="16.140625" style="1" customWidth="1"/>
    <col min="8706" max="8706" width="11.5703125" style="1" customWidth="1"/>
    <col min="8707" max="8707" width="12.140625" style="1" customWidth="1"/>
    <col min="8708" max="8708" width="13" style="1" customWidth="1"/>
    <col min="8709" max="8709" width="12" style="1" customWidth="1"/>
    <col min="8710" max="8710" width="10.7109375" style="1" customWidth="1"/>
    <col min="8711" max="8711" width="15.7109375" style="1" customWidth="1"/>
    <col min="8712" max="8712" width="14.140625" style="1" customWidth="1"/>
    <col min="8713" max="8713" width="14" style="1" customWidth="1"/>
    <col min="8714" max="8714" width="13.7109375" style="1" customWidth="1"/>
    <col min="8715" max="8715" width="16.42578125" style="1" customWidth="1"/>
    <col min="8716" max="8716" width="12.7109375" style="1" customWidth="1"/>
    <col min="8717" max="8717" width="14" style="1" customWidth="1"/>
    <col min="8718" max="8718" width="13" style="1" customWidth="1"/>
    <col min="8719" max="8720" width="13.140625" style="1" customWidth="1"/>
    <col min="8721" max="8721" width="13.7109375" style="1" customWidth="1"/>
    <col min="8722" max="8722" width="10.5703125" style="1" customWidth="1"/>
    <col min="8723" max="8723" width="12.140625" style="1" bestFit="1" customWidth="1"/>
    <col min="8724" max="8724" width="15.5703125" style="1" customWidth="1"/>
    <col min="8725" max="8725" width="8.28515625" style="1" customWidth="1"/>
    <col min="8726" max="8726" width="11.42578125" style="1"/>
    <col min="8727" max="8727" width="12.7109375" style="1" customWidth="1"/>
    <col min="8728" max="8728" width="13.140625" style="1" customWidth="1"/>
    <col min="8729" max="8729" width="11.7109375" style="1" customWidth="1"/>
    <col min="8730" max="8733" width="11.42578125" style="1"/>
    <col min="8734" max="8734" width="15.7109375" style="1" customWidth="1"/>
    <col min="8735" max="8735" width="5" style="1" bestFit="1" customWidth="1"/>
    <col min="8736" max="8736" width="6.42578125" style="1" bestFit="1" customWidth="1"/>
    <col min="8737" max="8737" width="5.42578125" style="1" bestFit="1" customWidth="1"/>
    <col min="8738" max="8738" width="4.28515625" style="1" bestFit="1" customWidth="1"/>
    <col min="8739" max="8739" width="5" style="1" bestFit="1" customWidth="1"/>
    <col min="8740" max="8740" width="4.5703125" style="1" bestFit="1" customWidth="1"/>
    <col min="8741" max="8741" width="6" style="1" customWidth="1"/>
    <col min="8742" max="8742" width="5.85546875" style="1" bestFit="1" customWidth="1"/>
    <col min="8743" max="8743" width="9.140625" style="1" bestFit="1" customWidth="1"/>
    <col min="8744" max="8744" width="6.5703125" style="1" bestFit="1" customWidth="1"/>
    <col min="8745" max="8745" width="8.85546875" style="1" bestFit="1" customWidth="1"/>
    <col min="8746" max="8746" width="8.28515625" style="1" bestFit="1" customWidth="1"/>
    <col min="8747" max="8960" width="11.42578125" style="1"/>
    <col min="8961" max="8961" width="16.140625" style="1" customWidth="1"/>
    <col min="8962" max="8962" width="11.5703125" style="1" customWidth="1"/>
    <col min="8963" max="8963" width="12.140625" style="1" customWidth="1"/>
    <col min="8964" max="8964" width="13" style="1" customWidth="1"/>
    <col min="8965" max="8965" width="12" style="1" customWidth="1"/>
    <col min="8966" max="8966" width="10.7109375" style="1" customWidth="1"/>
    <col min="8967" max="8967" width="15.7109375" style="1" customWidth="1"/>
    <col min="8968" max="8968" width="14.140625" style="1" customWidth="1"/>
    <col min="8969" max="8969" width="14" style="1" customWidth="1"/>
    <col min="8970" max="8970" width="13.7109375" style="1" customWidth="1"/>
    <col min="8971" max="8971" width="16.42578125" style="1" customWidth="1"/>
    <col min="8972" max="8972" width="12.7109375" style="1" customWidth="1"/>
    <col min="8973" max="8973" width="14" style="1" customWidth="1"/>
    <col min="8974" max="8974" width="13" style="1" customWidth="1"/>
    <col min="8975" max="8976" width="13.140625" style="1" customWidth="1"/>
    <col min="8977" max="8977" width="13.7109375" style="1" customWidth="1"/>
    <col min="8978" max="8978" width="10.5703125" style="1" customWidth="1"/>
    <col min="8979" max="8979" width="12.140625" style="1" bestFit="1" customWidth="1"/>
    <col min="8980" max="8980" width="15.5703125" style="1" customWidth="1"/>
    <col min="8981" max="8981" width="8.28515625" style="1" customWidth="1"/>
    <col min="8982" max="8982" width="11.42578125" style="1"/>
    <col min="8983" max="8983" width="12.7109375" style="1" customWidth="1"/>
    <col min="8984" max="8984" width="13.140625" style="1" customWidth="1"/>
    <col min="8985" max="8985" width="11.7109375" style="1" customWidth="1"/>
    <col min="8986" max="8989" width="11.42578125" style="1"/>
    <col min="8990" max="8990" width="15.7109375" style="1" customWidth="1"/>
    <col min="8991" max="8991" width="5" style="1" bestFit="1" customWidth="1"/>
    <col min="8992" max="8992" width="6.42578125" style="1" bestFit="1" customWidth="1"/>
    <col min="8993" max="8993" width="5.42578125" style="1" bestFit="1" customWidth="1"/>
    <col min="8994" max="8994" width="4.28515625" style="1" bestFit="1" customWidth="1"/>
    <col min="8995" max="8995" width="5" style="1" bestFit="1" customWidth="1"/>
    <col min="8996" max="8996" width="4.5703125" style="1" bestFit="1" customWidth="1"/>
    <col min="8997" max="8997" width="6" style="1" customWidth="1"/>
    <col min="8998" max="8998" width="5.85546875" style="1" bestFit="1" customWidth="1"/>
    <col min="8999" max="8999" width="9.140625" style="1" bestFit="1" customWidth="1"/>
    <col min="9000" max="9000" width="6.5703125" style="1" bestFit="1" customWidth="1"/>
    <col min="9001" max="9001" width="8.85546875" style="1" bestFit="1" customWidth="1"/>
    <col min="9002" max="9002" width="8.28515625" style="1" bestFit="1" customWidth="1"/>
    <col min="9003" max="9216" width="11.42578125" style="1"/>
    <col min="9217" max="9217" width="16.140625" style="1" customWidth="1"/>
    <col min="9218" max="9218" width="11.5703125" style="1" customWidth="1"/>
    <col min="9219" max="9219" width="12.140625" style="1" customWidth="1"/>
    <col min="9220" max="9220" width="13" style="1" customWidth="1"/>
    <col min="9221" max="9221" width="12" style="1" customWidth="1"/>
    <col min="9222" max="9222" width="10.7109375" style="1" customWidth="1"/>
    <col min="9223" max="9223" width="15.7109375" style="1" customWidth="1"/>
    <col min="9224" max="9224" width="14.140625" style="1" customWidth="1"/>
    <col min="9225" max="9225" width="14" style="1" customWidth="1"/>
    <col min="9226" max="9226" width="13.7109375" style="1" customWidth="1"/>
    <col min="9227" max="9227" width="16.42578125" style="1" customWidth="1"/>
    <col min="9228" max="9228" width="12.7109375" style="1" customWidth="1"/>
    <col min="9229" max="9229" width="14" style="1" customWidth="1"/>
    <col min="9230" max="9230" width="13" style="1" customWidth="1"/>
    <col min="9231" max="9232" width="13.140625" style="1" customWidth="1"/>
    <col min="9233" max="9233" width="13.7109375" style="1" customWidth="1"/>
    <col min="9234" max="9234" width="10.5703125" style="1" customWidth="1"/>
    <col min="9235" max="9235" width="12.140625" style="1" bestFit="1" customWidth="1"/>
    <col min="9236" max="9236" width="15.5703125" style="1" customWidth="1"/>
    <col min="9237" max="9237" width="8.28515625" style="1" customWidth="1"/>
    <col min="9238" max="9238" width="11.42578125" style="1"/>
    <col min="9239" max="9239" width="12.7109375" style="1" customWidth="1"/>
    <col min="9240" max="9240" width="13.140625" style="1" customWidth="1"/>
    <col min="9241" max="9241" width="11.7109375" style="1" customWidth="1"/>
    <col min="9242" max="9245" width="11.42578125" style="1"/>
    <col min="9246" max="9246" width="15.7109375" style="1" customWidth="1"/>
    <col min="9247" max="9247" width="5" style="1" bestFit="1" customWidth="1"/>
    <col min="9248" max="9248" width="6.42578125" style="1" bestFit="1" customWidth="1"/>
    <col min="9249" max="9249" width="5.42578125" style="1" bestFit="1" customWidth="1"/>
    <col min="9250" max="9250" width="4.28515625" style="1" bestFit="1" customWidth="1"/>
    <col min="9251" max="9251" width="5" style="1" bestFit="1" customWidth="1"/>
    <col min="9252" max="9252" width="4.5703125" style="1" bestFit="1" customWidth="1"/>
    <col min="9253" max="9253" width="6" style="1" customWidth="1"/>
    <col min="9254" max="9254" width="5.85546875" style="1" bestFit="1" customWidth="1"/>
    <col min="9255" max="9255" width="9.140625" style="1" bestFit="1" customWidth="1"/>
    <col min="9256" max="9256" width="6.5703125" style="1" bestFit="1" customWidth="1"/>
    <col min="9257" max="9257" width="8.85546875" style="1" bestFit="1" customWidth="1"/>
    <col min="9258" max="9258" width="8.28515625" style="1" bestFit="1" customWidth="1"/>
    <col min="9259" max="9472" width="11.42578125" style="1"/>
    <col min="9473" max="9473" width="16.140625" style="1" customWidth="1"/>
    <col min="9474" max="9474" width="11.5703125" style="1" customWidth="1"/>
    <col min="9475" max="9475" width="12.140625" style="1" customWidth="1"/>
    <col min="9476" max="9476" width="13" style="1" customWidth="1"/>
    <col min="9477" max="9477" width="12" style="1" customWidth="1"/>
    <col min="9478" max="9478" width="10.7109375" style="1" customWidth="1"/>
    <col min="9479" max="9479" width="15.7109375" style="1" customWidth="1"/>
    <col min="9480" max="9480" width="14.140625" style="1" customWidth="1"/>
    <col min="9481" max="9481" width="14" style="1" customWidth="1"/>
    <col min="9482" max="9482" width="13.7109375" style="1" customWidth="1"/>
    <col min="9483" max="9483" width="16.42578125" style="1" customWidth="1"/>
    <col min="9484" max="9484" width="12.7109375" style="1" customWidth="1"/>
    <col min="9485" max="9485" width="14" style="1" customWidth="1"/>
    <col min="9486" max="9486" width="13" style="1" customWidth="1"/>
    <col min="9487" max="9488" width="13.140625" style="1" customWidth="1"/>
    <col min="9489" max="9489" width="13.7109375" style="1" customWidth="1"/>
    <col min="9490" max="9490" width="10.5703125" style="1" customWidth="1"/>
    <col min="9491" max="9491" width="12.140625" style="1" bestFit="1" customWidth="1"/>
    <col min="9492" max="9492" width="15.5703125" style="1" customWidth="1"/>
    <col min="9493" max="9493" width="8.28515625" style="1" customWidth="1"/>
    <col min="9494" max="9494" width="11.42578125" style="1"/>
    <col min="9495" max="9495" width="12.7109375" style="1" customWidth="1"/>
    <col min="9496" max="9496" width="13.140625" style="1" customWidth="1"/>
    <col min="9497" max="9497" width="11.7109375" style="1" customWidth="1"/>
    <col min="9498" max="9501" width="11.42578125" style="1"/>
    <col min="9502" max="9502" width="15.7109375" style="1" customWidth="1"/>
    <col min="9503" max="9503" width="5" style="1" bestFit="1" customWidth="1"/>
    <col min="9504" max="9504" width="6.42578125" style="1" bestFit="1" customWidth="1"/>
    <col min="9505" max="9505" width="5.42578125" style="1" bestFit="1" customWidth="1"/>
    <col min="9506" max="9506" width="4.28515625" style="1" bestFit="1" customWidth="1"/>
    <col min="9507" max="9507" width="5" style="1" bestFit="1" customWidth="1"/>
    <col min="9508" max="9508" width="4.5703125" style="1" bestFit="1" customWidth="1"/>
    <col min="9509" max="9509" width="6" style="1" customWidth="1"/>
    <col min="9510" max="9510" width="5.85546875" style="1" bestFit="1" customWidth="1"/>
    <col min="9511" max="9511" width="9.140625" style="1" bestFit="1" customWidth="1"/>
    <col min="9512" max="9512" width="6.5703125" style="1" bestFit="1" customWidth="1"/>
    <col min="9513" max="9513" width="8.85546875" style="1" bestFit="1" customWidth="1"/>
    <col min="9514" max="9514" width="8.28515625" style="1" bestFit="1" customWidth="1"/>
    <col min="9515" max="9728" width="11.42578125" style="1"/>
    <col min="9729" max="9729" width="16.140625" style="1" customWidth="1"/>
    <col min="9730" max="9730" width="11.5703125" style="1" customWidth="1"/>
    <col min="9731" max="9731" width="12.140625" style="1" customWidth="1"/>
    <col min="9732" max="9732" width="13" style="1" customWidth="1"/>
    <col min="9733" max="9733" width="12" style="1" customWidth="1"/>
    <col min="9734" max="9734" width="10.7109375" style="1" customWidth="1"/>
    <col min="9735" max="9735" width="15.7109375" style="1" customWidth="1"/>
    <col min="9736" max="9736" width="14.140625" style="1" customWidth="1"/>
    <col min="9737" max="9737" width="14" style="1" customWidth="1"/>
    <col min="9738" max="9738" width="13.7109375" style="1" customWidth="1"/>
    <col min="9739" max="9739" width="16.42578125" style="1" customWidth="1"/>
    <col min="9740" max="9740" width="12.7109375" style="1" customWidth="1"/>
    <col min="9741" max="9741" width="14" style="1" customWidth="1"/>
    <col min="9742" max="9742" width="13" style="1" customWidth="1"/>
    <col min="9743" max="9744" width="13.140625" style="1" customWidth="1"/>
    <col min="9745" max="9745" width="13.7109375" style="1" customWidth="1"/>
    <col min="9746" max="9746" width="10.5703125" style="1" customWidth="1"/>
    <col min="9747" max="9747" width="12.140625" style="1" bestFit="1" customWidth="1"/>
    <col min="9748" max="9748" width="15.5703125" style="1" customWidth="1"/>
    <col min="9749" max="9749" width="8.28515625" style="1" customWidth="1"/>
    <col min="9750" max="9750" width="11.42578125" style="1"/>
    <col min="9751" max="9751" width="12.7109375" style="1" customWidth="1"/>
    <col min="9752" max="9752" width="13.140625" style="1" customWidth="1"/>
    <col min="9753" max="9753" width="11.7109375" style="1" customWidth="1"/>
    <col min="9754" max="9757" width="11.42578125" style="1"/>
    <col min="9758" max="9758" width="15.7109375" style="1" customWidth="1"/>
    <col min="9759" max="9759" width="5" style="1" bestFit="1" customWidth="1"/>
    <col min="9760" max="9760" width="6.42578125" style="1" bestFit="1" customWidth="1"/>
    <col min="9761" max="9761" width="5.42578125" style="1" bestFit="1" customWidth="1"/>
    <col min="9762" max="9762" width="4.28515625" style="1" bestFit="1" customWidth="1"/>
    <col min="9763" max="9763" width="5" style="1" bestFit="1" customWidth="1"/>
    <col min="9764" max="9764" width="4.5703125" style="1" bestFit="1" customWidth="1"/>
    <col min="9765" max="9765" width="6" style="1" customWidth="1"/>
    <col min="9766" max="9766" width="5.85546875" style="1" bestFit="1" customWidth="1"/>
    <col min="9767" max="9767" width="9.140625" style="1" bestFit="1" customWidth="1"/>
    <col min="9768" max="9768" width="6.5703125" style="1" bestFit="1" customWidth="1"/>
    <col min="9769" max="9769" width="8.85546875" style="1" bestFit="1" customWidth="1"/>
    <col min="9770" max="9770" width="8.28515625" style="1" bestFit="1" customWidth="1"/>
    <col min="9771" max="9984" width="11.42578125" style="1"/>
    <col min="9985" max="9985" width="16.140625" style="1" customWidth="1"/>
    <col min="9986" max="9986" width="11.5703125" style="1" customWidth="1"/>
    <col min="9987" max="9987" width="12.140625" style="1" customWidth="1"/>
    <col min="9988" max="9988" width="13" style="1" customWidth="1"/>
    <col min="9989" max="9989" width="12" style="1" customWidth="1"/>
    <col min="9990" max="9990" width="10.7109375" style="1" customWidth="1"/>
    <col min="9991" max="9991" width="15.7109375" style="1" customWidth="1"/>
    <col min="9992" max="9992" width="14.140625" style="1" customWidth="1"/>
    <col min="9993" max="9993" width="14" style="1" customWidth="1"/>
    <col min="9994" max="9994" width="13.7109375" style="1" customWidth="1"/>
    <col min="9995" max="9995" width="16.42578125" style="1" customWidth="1"/>
    <col min="9996" max="9996" width="12.7109375" style="1" customWidth="1"/>
    <col min="9997" max="9997" width="14" style="1" customWidth="1"/>
    <col min="9998" max="9998" width="13" style="1" customWidth="1"/>
    <col min="9999" max="10000" width="13.140625" style="1" customWidth="1"/>
    <col min="10001" max="10001" width="13.7109375" style="1" customWidth="1"/>
    <col min="10002" max="10002" width="10.5703125" style="1" customWidth="1"/>
    <col min="10003" max="10003" width="12.140625" style="1" bestFit="1" customWidth="1"/>
    <col min="10004" max="10004" width="15.5703125" style="1" customWidth="1"/>
    <col min="10005" max="10005" width="8.28515625" style="1" customWidth="1"/>
    <col min="10006" max="10006" width="11.42578125" style="1"/>
    <col min="10007" max="10007" width="12.7109375" style="1" customWidth="1"/>
    <col min="10008" max="10008" width="13.140625" style="1" customWidth="1"/>
    <col min="10009" max="10009" width="11.7109375" style="1" customWidth="1"/>
    <col min="10010" max="10013" width="11.42578125" style="1"/>
    <col min="10014" max="10014" width="15.7109375" style="1" customWidth="1"/>
    <col min="10015" max="10015" width="5" style="1" bestFit="1" customWidth="1"/>
    <col min="10016" max="10016" width="6.42578125" style="1" bestFit="1" customWidth="1"/>
    <col min="10017" max="10017" width="5.42578125" style="1" bestFit="1" customWidth="1"/>
    <col min="10018" max="10018" width="4.28515625" style="1" bestFit="1" customWidth="1"/>
    <col min="10019" max="10019" width="5" style="1" bestFit="1" customWidth="1"/>
    <col min="10020" max="10020" width="4.5703125" style="1" bestFit="1" customWidth="1"/>
    <col min="10021" max="10021" width="6" style="1" customWidth="1"/>
    <col min="10022" max="10022" width="5.85546875" style="1" bestFit="1" customWidth="1"/>
    <col min="10023" max="10023" width="9.140625" style="1" bestFit="1" customWidth="1"/>
    <col min="10024" max="10024" width="6.5703125" style="1" bestFit="1" customWidth="1"/>
    <col min="10025" max="10025" width="8.85546875" style="1" bestFit="1" customWidth="1"/>
    <col min="10026" max="10026" width="8.28515625" style="1" bestFit="1" customWidth="1"/>
    <col min="10027" max="10240" width="11.42578125" style="1"/>
    <col min="10241" max="10241" width="16.140625" style="1" customWidth="1"/>
    <col min="10242" max="10242" width="11.5703125" style="1" customWidth="1"/>
    <col min="10243" max="10243" width="12.140625" style="1" customWidth="1"/>
    <col min="10244" max="10244" width="13" style="1" customWidth="1"/>
    <col min="10245" max="10245" width="12" style="1" customWidth="1"/>
    <col min="10246" max="10246" width="10.7109375" style="1" customWidth="1"/>
    <col min="10247" max="10247" width="15.7109375" style="1" customWidth="1"/>
    <col min="10248" max="10248" width="14.140625" style="1" customWidth="1"/>
    <col min="10249" max="10249" width="14" style="1" customWidth="1"/>
    <col min="10250" max="10250" width="13.7109375" style="1" customWidth="1"/>
    <col min="10251" max="10251" width="16.42578125" style="1" customWidth="1"/>
    <col min="10252" max="10252" width="12.7109375" style="1" customWidth="1"/>
    <col min="10253" max="10253" width="14" style="1" customWidth="1"/>
    <col min="10254" max="10254" width="13" style="1" customWidth="1"/>
    <col min="10255" max="10256" width="13.140625" style="1" customWidth="1"/>
    <col min="10257" max="10257" width="13.7109375" style="1" customWidth="1"/>
    <col min="10258" max="10258" width="10.5703125" style="1" customWidth="1"/>
    <col min="10259" max="10259" width="12.140625" style="1" bestFit="1" customWidth="1"/>
    <col min="10260" max="10260" width="15.5703125" style="1" customWidth="1"/>
    <col min="10261" max="10261" width="8.28515625" style="1" customWidth="1"/>
    <col min="10262" max="10262" width="11.42578125" style="1"/>
    <col min="10263" max="10263" width="12.7109375" style="1" customWidth="1"/>
    <col min="10264" max="10264" width="13.140625" style="1" customWidth="1"/>
    <col min="10265" max="10265" width="11.7109375" style="1" customWidth="1"/>
    <col min="10266" max="10269" width="11.42578125" style="1"/>
    <col min="10270" max="10270" width="15.7109375" style="1" customWidth="1"/>
    <col min="10271" max="10271" width="5" style="1" bestFit="1" customWidth="1"/>
    <col min="10272" max="10272" width="6.42578125" style="1" bestFit="1" customWidth="1"/>
    <col min="10273" max="10273" width="5.42578125" style="1" bestFit="1" customWidth="1"/>
    <col min="10274" max="10274" width="4.28515625" style="1" bestFit="1" customWidth="1"/>
    <col min="10275" max="10275" width="5" style="1" bestFit="1" customWidth="1"/>
    <col min="10276" max="10276" width="4.5703125" style="1" bestFit="1" customWidth="1"/>
    <col min="10277" max="10277" width="6" style="1" customWidth="1"/>
    <col min="10278" max="10278" width="5.85546875" style="1" bestFit="1" customWidth="1"/>
    <col min="10279" max="10279" width="9.140625" style="1" bestFit="1" customWidth="1"/>
    <col min="10280" max="10280" width="6.5703125" style="1" bestFit="1" customWidth="1"/>
    <col min="10281" max="10281" width="8.85546875" style="1" bestFit="1" customWidth="1"/>
    <col min="10282" max="10282" width="8.28515625" style="1" bestFit="1" customWidth="1"/>
    <col min="10283" max="10496" width="11.42578125" style="1"/>
    <col min="10497" max="10497" width="16.140625" style="1" customWidth="1"/>
    <col min="10498" max="10498" width="11.5703125" style="1" customWidth="1"/>
    <col min="10499" max="10499" width="12.140625" style="1" customWidth="1"/>
    <col min="10500" max="10500" width="13" style="1" customWidth="1"/>
    <col min="10501" max="10501" width="12" style="1" customWidth="1"/>
    <col min="10502" max="10502" width="10.7109375" style="1" customWidth="1"/>
    <col min="10503" max="10503" width="15.7109375" style="1" customWidth="1"/>
    <col min="10504" max="10504" width="14.140625" style="1" customWidth="1"/>
    <col min="10505" max="10505" width="14" style="1" customWidth="1"/>
    <col min="10506" max="10506" width="13.7109375" style="1" customWidth="1"/>
    <col min="10507" max="10507" width="16.42578125" style="1" customWidth="1"/>
    <col min="10508" max="10508" width="12.7109375" style="1" customWidth="1"/>
    <col min="10509" max="10509" width="14" style="1" customWidth="1"/>
    <col min="10510" max="10510" width="13" style="1" customWidth="1"/>
    <col min="10511" max="10512" width="13.140625" style="1" customWidth="1"/>
    <col min="10513" max="10513" width="13.7109375" style="1" customWidth="1"/>
    <col min="10514" max="10514" width="10.5703125" style="1" customWidth="1"/>
    <col min="10515" max="10515" width="12.140625" style="1" bestFit="1" customWidth="1"/>
    <col min="10516" max="10516" width="15.5703125" style="1" customWidth="1"/>
    <col min="10517" max="10517" width="8.28515625" style="1" customWidth="1"/>
    <col min="10518" max="10518" width="11.42578125" style="1"/>
    <col min="10519" max="10519" width="12.7109375" style="1" customWidth="1"/>
    <col min="10520" max="10520" width="13.140625" style="1" customWidth="1"/>
    <col min="10521" max="10521" width="11.7109375" style="1" customWidth="1"/>
    <col min="10522" max="10525" width="11.42578125" style="1"/>
    <col min="10526" max="10526" width="15.7109375" style="1" customWidth="1"/>
    <col min="10527" max="10527" width="5" style="1" bestFit="1" customWidth="1"/>
    <col min="10528" max="10528" width="6.42578125" style="1" bestFit="1" customWidth="1"/>
    <col min="10529" max="10529" width="5.42578125" style="1" bestFit="1" customWidth="1"/>
    <col min="10530" max="10530" width="4.28515625" style="1" bestFit="1" customWidth="1"/>
    <col min="10531" max="10531" width="5" style="1" bestFit="1" customWidth="1"/>
    <col min="10532" max="10532" width="4.5703125" style="1" bestFit="1" customWidth="1"/>
    <col min="10533" max="10533" width="6" style="1" customWidth="1"/>
    <col min="10534" max="10534" width="5.85546875" style="1" bestFit="1" customWidth="1"/>
    <col min="10535" max="10535" width="9.140625" style="1" bestFit="1" customWidth="1"/>
    <col min="10536" max="10536" width="6.5703125" style="1" bestFit="1" customWidth="1"/>
    <col min="10537" max="10537" width="8.85546875" style="1" bestFit="1" customWidth="1"/>
    <col min="10538" max="10538" width="8.28515625" style="1" bestFit="1" customWidth="1"/>
    <col min="10539" max="10752" width="11.42578125" style="1"/>
    <col min="10753" max="10753" width="16.140625" style="1" customWidth="1"/>
    <col min="10754" max="10754" width="11.5703125" style="1" customWidth="1"/>
    <col min="10755" max="10755" width="12.140625" style="1" customWidth="1"/>
    <col min="10756" max="10756" width="13" style="1" customWidth="1"/>
    <col min="10757" max="10757" width="12" style="1" customWidth="1"/>
    <col min="10758" max="10758" width="10.7109375" style="1" customWidth="1"/>
    <col min="10759" max="10759" width="15.7109375" style="1" customWidth="1"/>
    <col min="10760" max="10760" width="14.140625" style="1" customWidth="1"/>
    <col min="10761" max="10761" width="14" style="1" customWidth="1"/>
    <col min="10762" max="10762" width="13.7109375" style="1" customWidth="1"/>
    <col min="10763" max="10763" width="16.42578125" style="1" customWidth="1"/>
    <col min="10764" max="10764" width="12.7109375" style="1" customWidth="1"/>
    <col min="10765" max="10765" width="14" style="1" customWidth="1"/>
    <col min="10766" max="10766" width="13" style="1" customWidth="1"/>
    <col min="10767" max="10768" width="13.140625" style="1" customWidth="1"/>
    <col min="10769" max="10769" width="13.7109375" style="1" customWidth="1"/>
    <col min="10770" max="10770" width="10.5703125" style="1" customWidth="1"/>
    <col min="10771" max="10771" width="12.140625" style="1" bestFit="1" customWidth="1"/>
    <col min="10772" max="10772" width="15.5703125" style="1" customWidth="1"/>
    <col min="10773" max="10773" width="8.28515625" style="1" customWidth="1"/>
    <col min="10774" max="10774" width="11.42578125" style="1"/>
    <col min="10775" max="10775" width="12.7109375" style="1" customWidth="1"/>
    <col min="10776" max="10776" width="13.140625" style="1" customWidth="1"/>
    <col min="10777" max="10777" width="11.7109375" style="1" customWidth="1"/>
    <col min="10778" max="10781" width="11.42578125" style="1"/>
    <col min="10782" max="10782" width="15.7109375" style="1" customWidth="1"/>
    <col min="10783" max="10783" width="5" style="1" bestFit="1" customWidth="1"/>
    <col min="10784" max="10784" width="6.42578125" style="1" bestFit="1" customWidth="1"/>
    <col min="10785" max="10785" width="5.42578125" style="1" bestFit="1" customWidth="1"/>
    <col min="10786" max="10786" width="4.28515625" style="1" bestFit="1" customWidth="1"/>
    <col min="10787" max="10787" width="5" style="1" bestFit="1" customWidth="1"/>
    <col min="10788" max="10788" width="4.5703125" style="1" bestFit="1" customWidth="1"/>
    <col min="10789" max="10789" width="6" style="1" customWidth="1"/>
    <col min="10790" max="10790" width="5.85546875" style="1" bestFit="1" customWidth="1"/>
    <col min="10791" max="10791" width="9.140625" style="1" bestFit="1" customWidth="1"/>
    <col min="10792" max="10792" width="6.5703125" style="1" bestFit="1" customWidth="1"/>
    <col min="10793" max="10793" width="8.85546875" style="1" bestFit="1" customWidth="1"/>
    <col min="10794" max="10794" width="8.28515625" style="1" bestFit="1" customWidth="1"/>
    <col min="10795" max="11008" width="11.42578125" style="1"/>
    <col min="11009" max="11009" width="16.140625" style="1" customWidth="1"/>
    <col min="11010" max="11010" width="11.5703125" style="1" customWidth="1"/>
    <col min="11011" max="11011" width="12.140625" style="1" customWidth="1"/>
    <col min="11012" max="11012" width="13" style="1" customWidth="1"/>
    <col min="11013" max="11013" width="12" style="1" customWidth="1"/>
    <col min="11014" max="11014" width="10.7109375" style="1" customWidth="1"/>
    <col min="11015" max="11015" width="15.7109375" style="1" customWidth="1"/>
    <col min="11016" max="11016" width="14.140625" style="1" customWidth="1"/>
    <col min="11017" max="11017" width="14" style="1" customWidth="1"/>
    <col min="11018" max="11018" width="13.7109375" style="1" customWidth="1"/>
    <col min="11019" max="11019" width="16.42578125" style="1" customWidth="1"/>
    <col min="11020" max="11020" width="12.7109375" style="1" customWidth="1"/>
    <col min="11021" max="11021" width="14" style="1" customWidth="1"/>
    <col min="11022" max="11022" width="13" style="1" customWidth="1"/>
    <col min="11023" max="11024" width="13.140625" style="1" customWidth="1"/>
    <col min="11025" max="11025" width="13.7109375" style="1" customWidth="1"/>
    <col min="11026" max="11026" width="10.5703125" style="1" customWidth="1"/>
    <col min="11027" max="11027" width="12.140625" style="1" bestFit="1" customWidth="1"/>
    <col min="11028" max="11028" width="15.5703125" style="1" customWidth="1"/>
    <col min="11029" max="11029" width="8.28515625" style="1" customWidth="1"/>
    <col min="11030" max="11030" width="11.42578125" style="1"/>
    <col min="11031" max="11031" width="12.7109375" style="1" customWidth="1"/>
    <col min="11032" max="11032" width="13.140625" style="1" customWidth="1"/>
    <col min="11033" max="11033" width="11.7109375" style="1" customWidth="1"/>
    <col min="11034" max="11037" width="11.42578125" style="1"/>
    <col min="11038" max="11038" width="15.7109375" style="1" customWidth="1"/>
    <col min="11039" max="11039" width="5" style="1" bestFit="1" customWidth="1"/>
    <col min="11040" max="11040" width="6.42578125" style="1" bestFit="1" customWidth="1"/>
    <col min="11041" max="11041" width="5.42578125" style="1" bestFit="1" customWidth="1"/>
    <col min="11042" max="11042" width="4.28515625" style="1" bestFit="1" customWidth="1"/>
    <col min="11043" max="11043" width="5" style="1" bestFit="1" customWidth="1"/>
    <col min="11044" max="11044" width="4.5703125" style="1" bestFit="1" customWidth="1"/>
    <col min="11045" max="11045" width="6" style="1" customWidth="1"/>
    <col min="11046" max="11046" width="5.85546875" style="1" bestFit="1" customWidth="1"/>
    <col min="11047" max="11047" width="9.140625" style="1" bestFit="1" customWidth="1"/>
    <col min="11048" max="11048" width="6.5703125" style="1" bestFit="1" customWidth="1"/>
    <col min="11049" max="11049" width="8.85546875" style="1" bestFit="1" customWidth="1"/>
    <col min="11050" max="11050" width="8.28515625" style="1" bestFit="1" customWidth="1"/>
    <col min="11051" max="11264" width="11.42578125" style="1"/>
    <col min="11265" max="11265" width="16.140625" style="1" customWidth="1"/>
    <col min="11266" max="11266" width="11.5703125" style="1" customWidth="1"/>
    <col min="11267" max="11267" width="12.140625" style="1" customWidth="1"/>
    <col min="11268" max="11268" width="13" style="1" customWidth="1"/>
    <col min="11269" max="11269" width="12" style="1" customWidth="1"/>
    <col min="11270" max="11270" width="10.7109375" style="1" customWidth="1"/>
    <col min="11271" max="11271" width="15.7109375" style="1" customWidth="1"/>
    <col min="11272" max="11272" width="14.140625" style="1" customWidth="1"/>
    <col min="11273" max="11273" width="14" style="1" customWidth="1"/>
    <col min="11274" max="11274" width="13.7109375" style="1" customWidth="1"/>
    <col min="11275" max="11275" width="16.42578125" style="1" customWidth="1"/>
    <col min="11276" max="11276" width="12.7109375" style="1" customWidth="1"/>
    <col min="11277" max="11277" width="14" style="1" customWidth="1"/>
    <col min="11278" max="11278" width="13" style="1" customWidth="1"/>
    <col min="11279" max="11280" width="13.140625" style="1" customWidth="1"/>
    <col min="11281" max="11281" width="13.7109375" style="1" customWidth="1"/>
    <col min="11282" max="11282" width="10.5703125" style="1" customWidth="1"/>
    <col min="11283" max="11283" width="12.140625" style="1" bestFit="1" customWidth="1"/>
    <col min="11284" max="11284" width="15.5703125" style="1" customWidth="1"/>
    <col min="11285" max="11285" width="8.28515625" style="1" customWidth="1"/>
    <col min="11286" max="11286" width="11.42578125" style="1"/>
    <col min="11287" max="11287" width="12.7109375" style="1" customWidth="1"/>
    <col min="11288" max="11288" width="13.140625" style="1" customWidth="1"/>
    <col min="11289" max="11289" width="11.7109375" style="1" customWidth="1"/>
    <col min="11290" max="11293" width="11.42578125" style="1"/>
    <col min="11294" max="11294" width="15.7109375" style="1" customWidth="1"/>
    <col min="11295" max="11295" width="5" style="1" bestFit="1" customWidth="1"/>
    <col min="11296" max="11296" width="6.42578125" style="1" bestFit="1" customWidth="1"/>
    <col min="11297" max="11297" width="5.42578125" style="1" bestFit="1" customWidth="1"/>
    <col min="11298" max="11298" width="4.28515625" style="1" bestFit="1" customWidth="1"/>
    <col min="11299" max="11299" width="5" style="1" bestFit="1" customWidth="1"/>
    <col min="11300" max="11300" width="4.5703125" style="1" bestFit="1" customWidth="1"/>
    <col min="11301" max="11301" width="6" style="1" customWidth="1"/>
    <col min="11302" max="11302" width="5.85546875" style="1" bestFit="1" customWidth="1"/>
    <col min="11303" max="11303" width="9.140625" style="1" bestFit="1" customWidth="1"/>
    <col min="11304" max="11304" width="6.5703125" style="1" bestFit="1" customWidth="1"/>
    <col min="11305" max="11305" width="8.85546875" style="1" bestFit="1" customWidth="1"/>
    <col min="11306" max="11306" width="8.28515625" style="1" bestFit="1" customWidth="1"/>
    <col min="11307" max="11520" width="11.42578125" style="1"/>
    <col min="11521" max="11521" width="16.140625" style="1" customWidth="1"/>
    <col min="11522" max="11522" width="11.5703125" style="1" customWidth="1"/>
    <col min="11523" max="11523" width="12.140625" style="1" customWidth="1"/>
    <col min="11524" max="11524" width="13" style="1" customWidth="1"/>
    <col min="11525" max="11525" width="12" style="1" customWidth="1"/>
    <col min="11526" max="11526" width="10.7109375" style="1" customWidth="1"/>
    <col min="11527" max="11527" width="15.7109375" style="1" customWidth="1"/>
    <col min="11528" max="11528" width="14.140625" style="1" customWidth="1"/>
    <col min="11529" max="11529" width="14" style="1" customWidth="1"/>
    <col min="11530" max="11530" width="13.7109375" style="1" customWidth="1"/>
    <col min="11531" max="11531" width="16.42578125" style="1" customWidth="1"/>
    <col min="11532" max="11532" width="12.7109375" style="1" customWidth="1"/>
    <col min="11533" max="11533" width="14" style="1" customWidth="1"/>
    <col min="11534" max="11534" width="13" style="1" customWidth="1"/>
    <col min="11535" max="11536" width="13.140625" style="1" customWidth="1"/>
    <col min="11537" max="11537" width="13.7109375" style="1" customWidth="1"/>
    <col min="11538" max="11538" width="10.5703125" style="1" customWidth="1"/>
    <col min="11539" max="11539" width="12.140625" style="1" bestFit="1" customWidth="1"/>
    <col min="11540" max="11540" width="15.5703125" style="1" customWidth="1"/>
    <col min="11541" max="11541" width="8.28515625" style="1" customWidth="1"/>
    <col min="11542" max="11542" width="11.42578125" style="1"/>
    <col min="11543" max="11543" width="12.7109375" style="1" customWidth="1"/>
    <col min="11544" max="11544" width="13.140625" style="1" customWidth="1"/>
    <col min="11545" max="11545" width="11.7109375" style="1" customWidth="1"/>
    <col min="11546" max="11549" width="11.42578125" style="1"/>
    <col min="11550" max="11550" width="15.7109375" style="1" customWidth="1"/>
    <col min="11551" max="11551" width="5" style="1" bestFit="1" customWidth="1"/>
    <col min="11552" max="11552" width="6.42578125" style="1" bestFit="1" customWidth="1"/>
    <col min="11553" max="11553" width="5.42578125" style="1" bestFit="1" customWidth="1"/>
    <col min="11554" max="11554" width="4.28515625" style="1" bestFit="1" customWidth="1"/>
    <col min="11555" max="11555" width="5" style="1" bestFit="1" customWidth="1"/>
    <col min="11556" max="11556" width="4.5703125" style="1" bestFit="1" customWidth="1"/>
    <col min="11557" max="11557" width="6" style="1" customWidth="1"/>
    <col min="11558" max="11558" width="5.85546875" style="1" bestFit="1" customWidth="1"/>
    <col min="11559" max="11559" width="9.140625" style="1" bestFit="1" customWidth="1"/>
    <col min="11560" max="11560" width="6.5703125" style="1" bestFit="1" customWidth="1"/>
    <col min="11561" max="11561" width="8.85546875" style="1" bestFit="1" customWidth="1"/>
    <col min="11562" max="11562" width="8.28515625" style="1" bestFit="1" customWidth="1"/>
    <col min="11563" max="11776" width="11.42578125" style="1"/>
    <col min="11777" max="11777" width="16.140625" style="1" customWidth="1"/>
    <col min="11778" max="11778" width="11.5703125" style="1" customWidth="1"/>
    <col min="11779" max="11779" width="12.140625" style="1" customWidth="1"/>
    <col min="11780" max="11780" width="13" style="1" customWidth="1"/>
    <col min="11781" max="11781" width="12" style="1" customWidth="1"/>
    <col min="11782" max="11782" width="10.7109375" style="1" customWidth="1"/>
    <col min="11783" max="11783" width="15.7109375" style="1" customWidth="1"/>
    <col min="11784" max="11784" width="14.140625" style="1" customWidth="1"/>
    <col min="11785" max="11785" width="14" style="1" customWidth="1"/>
    <col min="11786" max="11786" width="13.7109375" style="1" customWidth="1"/>
    <col min="11787" max="11787" width="16.42578125" style="1" customWidth="1"/>
    <col min="11788" max="11788" width="12.7109375" style="1" customWidth="1"/>
    <col min="11789" max="11789" width="14" style="1" customWidth="1"/>
    <col min="11790" max="11790" width="13" style="1" customWidth="1"/>
    <col min="11791" max="11792" width="13.140625" style="1" customWidth="1"/>
    <col min="11793" max="11793" width="13.7109375" style="1" customWidth="1"/>
    <col min="11794" max="11794" width="10.5703125" style="1" customWidth="1"/>
    <col min="11795" max="11795" width="12.140625" style="1" bestFit="1" customWidth="1"/>
    <col min="11796" max="11796" width="15.5703125" style="1" customWidth="1"/>
    <col min="11797" max="11797" width="8.28515625" style="1" customWidth="1"/>
    <col min="11798" max="11798" width="11.42578125" style="1"/>
    <col min="11799" max="11799" width="12.7109375" style="1" customWidth="1"/>
    <col min="11800" max="11800" width="13.140625" style="1" customWidth="1"/>
    <col min="11801" max="11801" width="11.7109375" style="1" customWidth="1"/>
    <col min="11802" max="11805" width="11.42578125" style="1"/>
    <col min="11806" max="11806" width="15.7109375" style="1" customWidth="1"/>
    <col min="11807" max="11807" width="5" style="1" bestFit="1" customWidth="1"/>
    <col min="11808" max="11808" width="6.42578125" style="1" bestFit="1" customWidth="1"/>
    <col min="11809" max="11809" width="5.42578125" style="1" bestFit="1" customWidth="1"/>
    <col min="11810" max="11810" width="4.28515625" style="1" bestFit="1" customWidth="1"/>
    <col min="11811" max="11811" width="5" style="1" bestFit="1" customWidth="1"/>
    <col min="11812" max="11812" width="4.5703125" style="1" bestFit="1" customWidth="1"/>
    <col min="11813" max="11813" width="6" style="1" customWidth="1"/>
    <col min="11814" max="11814" width="5.85546875" style="1" bestFit="1" customWidth="1"/>
    <col min="11815" max="11815" width="9.140625" style="1" bestFit="1" customWidth="1"/>
    <col min="11816" max="11816" width="6.5703125" style="1" bestFit="1" customWidth="1"/>
    <col min="11817" max="11817" width="8.85546875" style="1" bestFit="1" customWidth="1"/>
    <col min="11818" max="11818" width="8.28515625" style="1" bestFit="1" customWidth="1"/>
    <col min="11819" max="12032" width="11.42578125" style="1"/>
    <col min="12033" max="12033" width="16.140625" style="1" customWidth="1"/>
    <col min="12034" max="12034" width="11.5703125" style="1" customWidth="1"/>
    <col min="12035" max="12035" width="12.140625" style="1" customWidth="1"/>
    <col min="12036" max="12036" width="13" style="1" customWidth="1"/>
    <col min="12037" max="12037" width="12" style="1" customWidth="1"/>
    <col min="12038" max="12038" width="10.7109375" style="1" customWidth="1"/>
    <col min="12039" max="12039" width="15.7109375" style="1" customWidth="1"/>
    <col min="12040" max="12040" width="14.140625" style="1" customWidth="1"/>
    <col min="12041" max="12041" width="14" style="1" customWidth="1"/>
    <col min="12042" max="12042" width="13.7109375" style="1" customWidth="1"/>
    <col min="12043" max="12043" width="16.42578125" style="1" customWidth="1"/>
    <col min="12044" max="12044" width="12.7109375" style="1" customWidth="1"/>
    <col min="12045" max="12045" width="14" style="1" customWidth="1"/>
    <col min="12046" max="12046" width="13" style="1" customWidth="1"/>
    <col min="12047" max="12048" width="13.140625" style="1" customWidth="1"/>
    <col min="12049" max="12049" width="13.7109375" style="1" customWidth="1"/>
    <col min="12050" max="12050" width="10.5703125" style="1" customWidth="1"/>
    <col min="12051" max="12051" width="12.140625" style="1" bestFit="1" customWidth="1"/>
    <col min="12052" max="12052" width="15.5703125" style="1" customWidth="1"/>
    <col min="12053" max="12053" width="8.28515625" style="1" customWidth="1"/>
    <col min="12054" max="12054" width="11.42578125" style="1"/>
    <col min="12055" max="12055" width="12.7109375" style="1" customWidth="1"/>
    <col min="12056" max="12056" width="13.140625" style="1" customWidth="1"/>
    <col min="12057" max="12057" width="11.7109375" style="1" customWidth="1"/>
    <col min="12058" max="12061" width="11.42578125" style="1"/>
    <col min="12062" max="12062" width="15.7109375" style="1" customWidth="1"/>
    <col min="12063" max="12063" width="5" style="1" bestFit="1" customWidth="1"/>
    <col min="12064" max="12064" width="6.42578125" style="1" bestFit="1" customWidth="1"/>
    <col min="12065" max="12065" width="5.42578125" style="1" bestFit="1" customWidth="1"/>
    <col min="12066" max="12066" width="4.28515625" style="1" bestFit="1" customWidth="1"/>
    <col min="12067" max="12067" width="5" style="1" bestFit="1" customWidth="1"/>
    <col min="12068" max="12068" width="4.5703125" style="1" bestFit="1" customWidth="1"/>
    <col min="12069" max="12069" width="6" style="1" customWidth="1"/>
    <col min="12070" max="12070" width="5.85546875" style="1" bestFit="1" customWidth="1"/>
    <col min="12071" max="12071" width="9.140625" style="1" bestFit="1" customWidth="1"/>
    <col min="12072" max="12072" width="6.5703125" style="1" bestFit="1" customWidth="1"/>
    <col min="12073" max="12073" width="8.85546875" style="1" bestFit="1" customWidth="1"/>
    <col min="12074" max="12074" width="8.28515625" style="1" bestFit="1" customWidth="1"/>
    <col min="12075" max="12288" width="11.42578125" style="1"/>
    <col min="12289" max="12289" width="16.140625" style="1" customWidth="1"/>
    <col min="12290" max="12290" width="11.5703125" style="1" customWidth="1"/>
    <col min="12291" max="12291" width="12.140625" style="1" customWidth="1"/>
    <col min="12292" max="12292" width="13" style="1" customWidth="1"/>
    <col min="12293" max="12293" width="12" style="1" customWidth="1"/>
    <col min="12294" max="12294" width="10.7109375" style="1" customWidth="1"/>
    <col min="12295" max="12295" width="15.7109375" style="1" customWidth="1"/>
    <col min="12296" max="12296" width="14.140625" style="1" customWidth="1"/>
    <col min="12297" max="12297" width="14" style="1" customWidth="1"/>
    <col min="12298" max="12298" width="13.7109375" style="1" customWidth="1"/>
    <col min="12299" max="12299" width="16.42578125" style="1" customWidth="1"/>
    <col min="12300" max="12300" width="12.7109375" style="1" customWidth="1"/>
    <col min="12301" max="12301" width="14" style="1" customWidth="1"/>
    <col min="12302" max="12302" width="13" style="1" customWidth="1"/>
    <col min="12303" max="12304" width="13.140625" style="1" customWidth="1"/>
    <col min="12305" max="12305" width="13.7109375" style="1" customWidth="1"/>
    <col min="12306" max="12306" width="10.5703125" style="1" customWidth="1"/>
    <col min="12307" max="12307" width="12.140625" style="1" bestFit="1" customWidth="1"/>
    <col min="12308" max="12308" width="15.5703125" style="1" customWidth="1"/>
    <col min="12309" max="12309" width="8.28515625" style="1" customWidth="1"/>
    <col min="12310" max="12310" width="11.42578125" style="1"/>
    <col min="12311" max="12311" width="12.7109375" style="1" customWidth="1"/>
    <col min="12312" max="12312" width="13.140625" style="1" customWidth="1"/>
    <col min="12313" max="12313" width="11.7109375" style="1" customWidth="1"/>
    <col min="12314" max="12317" width="11.42578125" style="1"/>
    <col min="12318" max="12318" width="15.7109375" style="1" customWidth="1"/>
    <col min="12319" max="12319" width="5" style="1" bestFit="1" customWidth="1"/>
    <col min="12320" max="12320" width="6.42578125" style="1" bestFit="1" customWidth="1"/>
    <col min="12321" max="12321" width="5.42578125" style="1" bestFit="1" customWidth="1"/>
    <col min="12322" max="12322" width="4.28515625" style="1" bestFit="1" customWidth="1"/>
    <col min="12323" max="12323" width="5" style="1" bestFit="1" customWidth="1"/>
    <col min="12324" max="12324" width="4.5703125" style="1" bestFit="1" customWidth="1"/>
    <col min="12325" max="12325" width="6" style="1" customWidth="1"/>
    <col min="12326" max="12326" width="5.85546875" style="1" bestFit="1" customWidth="1"/>
    <col min="12327" max="12327" width="9.140625" style="1" bestFit="1" customWidth="1"/>
    <col min="12328" max="12328" width="6.5703125" style="1" bestFit="1" customWidth="1"/>
    <col min="12329" max="12329" width="8.85546875" style="1" bestFit="1" customWidth="1"/>
    <col min="12330" max="12330" width="8.28515625" style="1" bestFit="1" customWidth="1"/>
    <col min="12331" max="12544" width="11.42578125" style="1"/>
    <col min="12545" max="12545" width="16.140625" style="1" customWidth="1"/>
    <col min="12546" max="12546" width="11.5703125" style="1" customWidth="1"/>
    <col min="12547" max="12547" width="12.140625" style="1" customWidth="1"/>
    <col min="12548" max="12548" width="13" style="1" customWidth="1"/>
    <col min="12549" max="12549" width="12" style="1" customWidth="1"/>
    <col min="12550" max="12550" width="10.7109375" style="1" customWidth="1"/>
    <col min="12551" max="12551" width="15.7109375" style="1" customWidth="1"/>
    <col min="12552" max="12552" width="14.140625" style="1" customWidth="1"/>
    <col min="12553" max="12553" width="14" style="1" customWidth="1"/>
    <col min="12554" max="12554" width="13.7109375" style="1" customWidth="1"/>
    <col min="12555" max="12555" width="16.42578125" style="1" customWidth="1"/>
    <col min="12556" max="12556" width="12.7109375" style="1" customWidth="1"/>
    <col min="12557" max="12557" width="14" style="1" customWidth="1"/>
    <col min="12558" max="12558" width="13" style="1" customWidth="1"/>
    <col min="12559" max="12560" width="13.140625" style="1" customWidth="1"/>
    <col min="12561" max="12561" width="13.7109375" style="1" customWidth="1"/>
    <col min="12562" max="12562" width="10.5703125" style="1" customWidth="1"/>
    <col min="12563" max="12563" width="12.140625" style="1" bestFit="1" customWidth="1"/>
    <col min="12564" max="12564" width="15.5703125" style="1" customWidth="1"/>
    <col min="12565" max="12565" width="8.28515625" style="1" customWidth="1"/>
    <col min="12566" max="12566" width="11.42578125" style="1"/>
    <col min="12567" max="12567" width="12.7109375" style="1" customWidth="1"/>
    <col min="12568" max="12568" width="13.140625" style="1" customWidth="1"/>
    <col min="12569" max="12569" width="11.7109375" style="1" customWidth="1"/>
    <col min="12570" max="12573" width="11.42578125" style="1"/>
    <col min="12574" max="12574" width="15.7109375" style="1" customWidth="1"/>
    <col min="12575" max="12575" width="5" style="1" bestFit="1" customWidth="1"/>
    <col min="12576" max="12576" width="6.42578125" style="1" bestFit="1" customWidth="1"/>
    <col min="12577" max="12577" width="5.42578125" style="1" bestFit="1" customWidth="1"/>
    <col min="12578" max="12578" width="4.28515625" style="1" bestFit="1" customWidth="1"/>
    <col min="12579" max="12579" width="5" style="1" bestFit="1" customWidth="1"/>
    <col min="12580" max="12580" width="4.5703125" style="1" bestFit="1" customWidth="1"/>
    <col min="12581" max="12581" width="6" style="1" customWidth="1"/>
    <col min="12582" max="12582" width="5.85546875" style="1" bestFit="1" customWidth="1"/>
    <col min="12583" max="12583" width="9.140625" style="1" bestFit="1" customWidth="1"/>
    <col min="12584" max="12584" width="6.5703125" style="1" bestFit="1" customWidth="1"/>
    <col min="12585" max="12585" width="8.85546875" style="1" bestFit="1" customWidth="1"/>
    <col min="12586" max="12586" width="8.28515625" style="1" bestFit="1" customWidth="1"/>
    <col min="12587" max="12800" width="11.42578125" style="1"/>
    <col min="12801" max="12801" width="16.140625" style="1" customWidth="1"/>
    <col min="12802" max="12802" width="11.5703125" style="1" customWidth="1"/>
    <col min="12803" max="12803" width="12.140625" style="1" customWidth="1"/>
    <col min="12804" max="12804" width="13" style="1" customWidth="1"/>
    <col min="12805" max="12805" width="12" style="1" customWidth="1"/>
    <col min="12806" max="12806" width="10.7109375" style="1" customWidth="1"/>
    <col min="12807" max="12807" width="15.7109375" style="1" customWidth="1"/>
    <col min="12808" max="12808" width="14.140625" style="1" customWidth="1"/>
    <col min="12809" max="12809" width="14" style="1" customWidth="1"/>
    <col min="12810" max="12810" width="13.7109375" style="1" customWidth="1"/>
    <col min="12811" max="12811" width="16.42578125" style="1" customWidth="1"/>
    <col min="12812" max="12812" width="12.7109375" style="1" customWidth="1"/>
    <col min="12813" max="12813" width="14" style="1" customWidth="1"/>
    <col min="12814" max="12814" width="13" style="1" customWidth="1"/>
    <col min="12815" max="12816" width="13.140625" style="1" customWidth="1"/>
    <col min="12817" max="12817" width="13.7109375" style="1" customWidth="1"/>
    <col min="12818" max="12818" width="10.5703125" style="1" customWidth="1"/>
    <col min="12819" max="12819" width="12.140625" style="1" bestFit="1" customWidth="1"/>
    <col min="12820" max="12820" width="15.5703125" style="1" customWidth="1"/>
    <col min="12821" max="12821" width="8.28515625" style="1" customWidth="1"/>
    <col min="12822" max="12822" width="11.42578125" style="1"/>
    <col min="12823" max="12823" width="12.7109375" style="1" customWidth="1"/>
    <col min="12824" max="12824" width="13.140625" style="1" customWidth="1"/>
    <col min="12825" max="12825" width="11.7109375" style="1" customWidth="1"/>
    <col min="12826" max="12829" width="11.42578125" style="1"/>
    <col min="12830" max="12830" width="15.7109375" style="1" customWidth="1"/>
    <col min="12831" max="12831" width="5" style="1" bestFit="1" customWidth="1"/>
    <col min="12832" max="12832" width="6.42578125" style="1" bestFit="1" customWidth="1"/>
    <col min="12833" max="12833" width="5.42578125" style="1" bestFit="1" customWidth="1"/>
    <col min="12834" max="12834" width="4.28515625" style="1" bestFit="1" customWidth="1"/>
    <col min="12835" max="12835" width="5" style="1" bestFit="1" customWidth="1"/>
    <col min="12836" max="12836" width="4.5703125" style="1" bestFit="1" customWidth="1"/>
    <col min="12837" max="12837" width="6" style="1" customWidth="1"/>
    <col min="12838" max="12838" width="5.85546875" style="1" bestFit="1" customWidth="1"/>
    <col min="12839" max="12839" width="9.140625" style="1" bestFit="1" customWidth="1"/>
    <col min="12840" max="12840" width="6.5703125" style="1" bestFit="1" customWidth="1"/>
    <col min="12841" max="12841" width="8.85546875" style="1" bestFit="1" customWidth="1"/>
    <col min="12842" max="12842" width="8.28515625" style="1" bestFit="1" customWidth="1"/>
    <col min="12843" max="13056" width="11.42578125" style="1"/>
    <col min="13057" max="13057" width="16.140625" style="1" customWidth="1"/>
    <col min="13058" max="13058" width="11.5703125" style="1" customWidth="1"/>
    <col min="13059" max="13059" width="12.140625" style="1" customWidth="1"/>
    <col min="13060" max="13060" width="13" style="1" customWidth="1"/>
    <col min="13061" max="13061" width="12" style="1" customWidth="1"/>
    <col min="13062" max="13062" width="10.7109375" style="1" customWidth="1"/>
    <col min="13063" max="13063" width="15.7109375" style="1" customWidth="1"/>
    <col min="13064" max="13064" width="14.140625" style="1" customWidth="1"/>
    <col min="13065" max="13065" width="14" style="1" customWidth="1"/>
    <col min="13066" max="13066" width="13.7109375" style="1" customWidth="1"/>
    <col min="13067" max="13067" width="16.42578125" style="1" customWidth="1"/>
    <col min="13068" max="13068" width="12.7109375" style="1" customWidth="1"/>
    <col min="13069" max="13069" width="14" style="1" customWidth="1"/>
    <col min="13070" max="13070" width="13" style="1" customWidth="1"/>
    <col min="13071" max="13072" width="13.140625" style="1" customWidth="1"/>
    <col min="13073" max="13073" width="13.7109375" style="1" customWidth="1"/>
    <col min="13074" max="13074" width="10.5703125" style="1" customWidth="1"/>
    <col min="13075" max="13075" width="12.140625" style="1" bestFit="1" customWidth="1"/>
    <col min="13076" max="13076" width="15.5703125" style="1" customWidth="1"/>
    <col min="13077" max="13077" width="8.28515625" style="1" customWidth="1"/>
    <col min="13078" max="13078" width="11.42578125" style="1"/>
    <col min="13079" max="13079" width="12.7109375" style="1" customWidth="1"/>
    <col min="13080" max="13080" width="13.140625" style="1" customWidth="1"/>
    <col min="13081" max="13081" width="11.7109375" style="1" customWidth="1"/>
    <col min="13082" max="13085" width="11.42578125" style="1"/>
    <col min="13086" max="13086" width="15.7109375" style="1" customWidth="1"/>
    <col min="13087" max="13087" width="5" style="1" bestFit="1" customWidth="1"/>
    <col min="13088" max="13088" width="6.42578125" style="1" bestFit="1" customWidth="1"/>
    <col min="13089" max="13089" width="5.42578125" style="1" bestFit="1" customWidth="1"/>
    <col min="13090" max="13090" width="4.28515625" style="1" bestFit="1" customWidth="1"/>
    <col min="13091" max="13091" width="5" style="1" bestFit="1" customWidth="1"/>
    <col min="13092" max="13092" width="4.5703125" style="1" bestFit="1" customWidth="1"/>
    <col min="13093" max="13093" width="6" style="1" customWidth="1"/>
    <col min="13094" max="13094" width="5.85546875" style="1" bestFit="1" customWidth="1"/>
    <col min="13095" max="13095" width="9.140625" style="1" bestFit="1" customWidth="1"/>
    <col min="13096" max="13096" width="6.5703125" style="1" bestFit="1" customWidth="1"/>
    <col min="13097" max="13097" width="8.85546875" style="1" bestFit="1" customWidth="1"/>
    <col min="13098" max="13098" width="8.28515625" style="1" bestFit="1" customWidth="1"/>
    <col min="13099" max="13312" width="11.42578125" style="1"/>
    <col min="13313" max="13313" width="16.140625" style="1" customWidth="1"/>
    <col min="13314" max="13314" width="11.5703125" style="1" customWidth="1"/>
    <col min="13315" max="13315" width="12.140625" style="1" customWidth="1"/>
    <col min="13316" max="13316" width="13" style="1" customWidth="1"/>
    <col min="13317" max="13317" width="12" style="1" customWidth="1"/>
    <col min="13318" max="13318" width="10.7109375" style="1" customWidth="1"/>
    <col min="13319" max="13319" width="15.7109375" style="1" customWidth="1"/>
    <col min="13320" max="13320" width="14.140625" style="1" customWidth="1"/>
    <col min="13321" max="13321" width="14" style="1" customWidth="1"/>
    <col min="13322" max="13322" width="13.7109375" style="1" customWidth="1"/>
    <col min="13323" max="13323" width="16.42578125" style="1" customWidth="1"/>
    <col min="13324" max="13324" width="12.7109375" style="1" customWidth="1"/>
    <col min="13325" max="13325" width="14" style="1" customWidth="1"/>
    <col min="13326" max="13326" width="13" style="1" customWidth="1"/>
    <col min="13327" max="13328" width="13.140625" style="1" customWidth="1"/>
    <col min="13329" max="13329" width="13.7109375" style="1" customWidth="1"/>
    <col min="13330" max="13330" width="10.5703125" style="1" customWidth="1"/>
    <col min="13331" max="13331" width="12.140625" style="1" bestFit="1" customWidth="1"/>
    <col min="13332" max="13332" width="15.5703125" style="1" customWidth="1"/>
    <col min="13333" max="13333" width="8.28515625" style="1" customWidth="1"/>
    <col min="13334" max="13334" width="11.42578125" style="1"/>
    <col min="13335" max="13335" width="12.7109375" style="1" customWidth="1"/>
    <col min="13336" max="13336" width="13.140625" style="1" customWidth="1"/>
    <col min="13337" max="13337" width="11.7109375" style="1" customWidth="1"/>
    <col min="13338" max="13341" width="11.42578125" style="1"/>
    <col min="13342" max="13342" width="15.7109375" style="1" customWidth="1"/>
    <col min="13343" max="13343" width="5" style="1" bestFit="1" customWidth="1"/>
    <col min="13344" max="13344" width="6.42578125" style="1" bestFit="1" customWidth="1"/>
    <col min="13345" max="13345" width="5.42578125" style="1" bestFit="1" customWidth="1"/>
    <col min="13346" max="13346" width="4.28515625" style="1" bestFit="1" customWidth="1"/>
    <col min="13347" max="13347" width="5" style="1" bestFit="1" customWidth="1"/>
    <col min="13348" max="13348" width="4.5703125" style="1" bestFit="1" customWidth="1"/>
    <col min="13349" max="13349" width="6" style="1" customWidth="1"/>
    <col min="13350" max="13350" width="5.85546875" style="1" bestFit="1" customWidth="1"/>
    <col min="13351" max="13351" width="9.140625" style="1" bestFit="1" customWidth="1"/>
    <col min="13352" max="13352" width="6.5703125" style="1" bestFit="1" customWidth="1"/>
    <col min="13353" max="13353" width="8.85546875" style="1" bestFit="1" customWidth="1"/>
    <col min="13354" max="13354" width="8.28515625" style="1" bestFit="1" customWidth="1"/>
    <col min="13355" max="13568" width="11.42578125" style="1"/>
    <col min="13569" max="13569" width="16.140625" style="1" customWidth="1"/>
    <col min="13570" max="13570" width="11.5703125" style="1" customWidth="1"/>
    <col min="13571" max="13571" width="12.140625" style="1" customWidth="1"/>
    <col min="13572" max="13572" width="13" style="1" customWidth="1"/>
    <col min="13573" max="13573" width="12" style="1" customWidth="1"/>
    <col min="13574" max="13574" width="10.7109375" style="1" customWidth="1"/>
    <col min="13575" max="13575" width="15.7109375" style="1" customWidth="1"/>
    <col min="13576" max="13576" width="14.140625" style="1" customWidth="1"/>
    <col min="13577" max="13577" width="14" style="1" customWidth="1"/>
    <col min="13578" max="13578" width="13.7109375" style="1" customWidth="1"/>
    <col min="13579" max="13579" width="16.42578125" style="1" customWidth="1"/>
    <col min="13580" max="13580" width="12.7109375" style="1" customWidth="1"/>
    <col min="13581" max="13581" width="14" style="1" customWidth="1"/>
    <col min="13582" max="13582" width="13" style="1" customWidth="1"/>
    <col min="13583" max="13584" width="13.140625" style="1" customWidth="1"/>
    <col min="13585" max="13585" width="13.7109375" style="1" customWidth="1"/>
    <col min="13586" max="13586" width="10.5703125" style="1" customWidth="1"/>
    <col min="13587" max="13587" width="12.140625" style="1" bestFit="1" customWidth="1"/>
    <col min="13588" max="13588" width="15.5703125" style="1" customWidth="1"/>
    <col min="13589" max="13589" width="8.28515625" style="1" customWidth="1"/>
    <col min="13590" max="13590" width="11.42578125" style="1"/>
    <col min="13591" max="13591" width="12.7109375" style="1" customWidth="1"/>
    <col min="13592" max="13592" width="13.140625" style="1" customWidth="1"/>
    <col min="13593" max="13593" width="11.7109375" style="1" customWidth="1"/>
    <col min="13594" max="13597" width="11.42578125" style="1"/>
    <col min="13598" max="13598" width="15.7109375" style="1" customWidth="1"/>
    <col min="13599" max="13599" width="5" style="1" bestFit="1" customWidth="1"/>
    <col min="13600" max="13600" width="6.42578125" style="1" bestFit="1" customWidth="1"/>
    <col min="13601" max="13601" width="5.42578125" style="1" bestFit="1" customWidth="1"/>
    <col min="13602" max="13602" width="4.28515625" style="1" bestFit="1" customWidth="1"/>
    <col min="13603" max="13603" width="5" style="1" bestFit="1" customWidth="1"/>
    <col min="13604" max="13604" width="4.5703125" style="1" bestFit="1" customWidth="1"/>
    <col min="13605" max="13605" width="6" style="1" customWidth="1"/>
    <col min="13606" max="13606" width="5.85546875" style="1" bestFit="1" customWidth="1"/>
    <col min="13607" max="13607" width="9.140625" style="1" bestFit="1" customWidth="1"/>
    <col min="13608" max="13608" width="6.5703125" style="1" bestFit="1" customWidth="1"/>
    <col min="13609" max="13609" width="8.85546875" style="1" bestFit="1" customWidth="1"/>
    <col min="13610" max="13610" width="8.28515625" style="1" bestFit="1" customWidth="1"/>
    <col min="13611" max="13824" width="11.42578125" style="1"/>
    <col min="13825" max="13825" width="16.140625" style="1" customWidth="1"/>
    <col min="13826" max="13826" width="11.5703125" style="1" customWidth="1"/>
    <col min="13827" max="13827" width="12.140625" style="1" customWidth="1"/>
    <col min="13828" max="13828" width="13" style="1" customWidth="1"/>
    <col min="13829" max="13829" width="12" style="1" customWidth="1"/>
    <col min="13830" max="13830" width="10.7109375" style="1" customWidth="1"/>
    <col min="13831" max="13831" width="15.7109375" style="1" customWidth="1"/>
    <col min="13832" max="13832" width="14.140625" style="1" customWidth="1"/>
    <col min="13833" max="13833" width="14" style="1" customWidth="1"/>
    <col min="13834" max="13834" width="13.7109375" style="1" customWidth="1"/>
    <col min="13835" max="13835" width="16.42578125" style="1" customWidth="1"/>
    <col min="13836" max="13836" width="12.7109375" style="1" customWidth="1"/>
    <col min="13837" max="13837" width="14" style="1" customWidth="1"/>
    <col min="13838" max="13838" width="13" style="1" customWidth="1"/>
    <col min="13839" max="13840" width="13.140625" style="1" customWidth="1"/>
    <col min="13841" max="13841" width="13.7109375" style="1" customWidth="1"/>
    <col min="13842" max="13842" width="10.5703125" style="1" customWidth="1"/>
    <col min="13843" max="13843" width="12.140625" style="1" bestFit="1" customWidth="1"/>
    <col min="13844" max="13844" width="15.5703125" style="1" customWidth="1"/>
    <col min="13845" max="13845" width="8.28515625" style="1" customWidth="1"/>
    <col min="13846" max="13846" width="11.42578125" style="1"/>
    <col min="13847" max="13847" width="12.7109375" style="1" customWidth="1"/>
    <col min="13848" max="13848" width="13.140625" style="1" customWidth="1"/>
    <col min="13849" max="13849" width="11.7109375" style="1" customWidth="1"/>
    <col min="13850" max="13853" width="11.42578125" style="1"/>
    <col min="13854" max="13854" width="15.7109375" style="1" customWidth="1"/>
    <col min="13855" max="13855" width="5" style="1" bestFit="1" customWidth="1"/>
    <col min="13856" max="13856" width="6.42578125" style="1" bestFit="1" customWidth="1"/>
    <col min="13857" max="13857" width="5.42578125" style="1" bestFit="1" customWidth="1"/>
    <col min="13858" max="13858" width="4.28515625" style="1" bestFit="1" customWidth="1"/>
    <col min="13859" max="13859" width="5" style="1" bestFit="1" customWidth="1"/>
    <col min="13860" max="13860" width="4.5703125" style="1" bestFit="1" customWidth="1"/>
    <col min="13861" max="13861" width="6" style="1" customWidth="1"/>
    <col min="13862" max="13862" width="5.85546875" style="1" bestFit="1" customWidth="1"/>
    <col min="13863" max="13863" width="9.140625" style="1" bestFit="1" customWidth="1"/>
    <col min="13864" max="13864" width="6.5703125" style="1" bestFit="1" customWidth="1"/>
    <col min="13865" max="13865" width="8.85546875" style="1" bestFit="1" customWidth="1"/>
    <col min="13866" max="13866" width="8.28515625" style="1" bestFit="1" customWidth="1"/>
    <col min="13867" max="14080" width="11.42578125" style="1"/>
    <col min="14081" max="14081" width="16.140625" style="1" customWidth="1"/>
    <col min="14082" max="14082" width="11.5703125" style="1" customWidth="1"/>
    <col min="14083" max="14083" width="12.140625" style="1" customWidth="1"/>
    <col min="14084" max="14084" width="13" style="1" customWidth="1"/>
    <col min="14085" max="14085" width="12" style="1" customWidth="1"/>
    <col min="14086" max="14086" width="10.7109375" style="1" customWidth="1"/>
    <col min="14087" max="14087" width="15.7109375" style="1" customWidth="1"/>
    <col min="14088" max="14088" width="14.140625" style="1" customWidth="1"/>
    <col min="14089" max="14089" width="14" style="1" customWidth="1"/>
    <col min="14090" max="14090" width="13.7109375" style="1" customWidth="1"/>
    <col min="14091" max="14091" width="16.42578125" style="1" customWidth="1"/>
    <col min="14092" max="14092" width="12.7109375" style="1" customWidth="1"/>
    <col min="14093" max="14093" width="14" style="1" customWidth="1"/>
    <col min="14094" max="14094" width="13" style="1" customWidth="1"/>
    <col min="14095" max="14096" width="13.140625" style="1" customWidth="1"/>
    <col min="14097" max="14097" width="13.7109375" style="1" customWidth="1"/>
    <col min="14098" max="14098" width="10.5703125" style="1" customWidth="1"/>
    <col min="14099" max="14099" width="12.140625" style="1" bestFit="1" customWidth="1"/>
    <col min="14100" max="14100" width="15.5703125" style="1" customWidth="1"/>
    <col min="14101" max="14101" width="8.28515625" style="1" customWidth="1"/>
    <col min="14102" max="14102" width="11.42578125" style="1"/>
    <col min="14103" max="14103" width="12.7109375" style="1" customWidth="1"/>
    <col min="14104" max="14104" width="13.140625" style="1" customWidth="1"/>
    <col min="14105" max="14105" width="11.7109375" style="1" customWidth="1"/>
    <col min="14106" max="14109" width="11.42578125" style="1"/>
    <col min="14110" max="14110" width="15.7109375" style="1" customWidth="1"/>
    <col min="14111" max="14111" width="5" style="1" bestFit="1" customWidth="1"/>
    <col min="14112" max="14112" width="6.42578125" style="1" bestFit="1" customWidth="1"/>
    <col min="14113" max="14113" width="5.42578125" style="1" bestFit="1" customWidth="1"/>
    <col min="14114" max="14114" width="4.28515625" style="1" bestFit="1" customWidth="1"/>
    <col min="14115" max="14115" width="5" style="1" bestFit="1" customWidth="1"/>
    <col min="14116" max="14116" width="4.5703125" style="1" bestFit="1" customWidth="1"/>
    <col min="14117" max="14117" width="6" style="1" customWidth="1"/>
    <col min="14118" max="14118" width="5.85546875" style="1" bestFit="1" customWidth="1"/>
    <col min="14119" max="14119" width="9.140625" style="1" bestFit="1" customWidth="1"/>
    <col min="14120" max="14120" width="6.5703125" style="1" bestFit="1" customWidth="1"/>
    <col min="14121" max="14121" width="8.85546875" style="1" bestFit="1" customWidth="1"/>
    <col min="14122" max="14122" width="8.28515625" style="1" bestFit="1" customWidth="1"/>
    <col min="14123" max="14336" width="11.42578125" style="1"/>
    <col min="14337" max="14337" width="16.140625" style="1" customWidth="1"/>
    <col min="14338" max="14338" width="11.5703125" style="1" customWidth="1"/>
    <col min="14339" max="14339" width="12.140625" style="1" customWidth="1"/>
    <col min="14340" max="14340" width="13" style="1" customWidth="1"/>
    <col min="14341" max="14341" width="12" style="1" customWidth="1"/>
    <col min="14342" max="14342" width="10.7109375" style="1" customWidth="1"/>
    <col min="14343" max="14343" width="15.7109375" style="1" customWidth="1"/>
    <col min="14344" max="14344" width="14.140625" style="1" customWidth="1"/>
    <col min="14345" max="14345" width="14" style="1" customWidth="1"/>
    <col min="14346" max="14346" width="13.7109375" style="1" customWidth="1"/>
    <col min="14347" max="14347" width="16.42578125" style="1" customWidth="1"/>
    <col min="14348" max="14348" width="12.7109375" style="1" customWidth="1"/>
    <col min="14349" max="14349" width="14" style="1" customWidth="1"/>
    <col min="14350" max="14350" width="13" style="1" customWidth="1"/>
    <col min="14351" max="14352" width="13.140625" style="1" customWidth="1"/>
    <col min="14353" max="14353" width="13.7109375" style="1" customWidth="1"/>
    <col min="14354" max="14354" width="10.5703125" style="1" customWidth="1"/>
    <col min="14355" max="14355" width="12.140625" style="1" bestFit="1" customWidth="1"/>
    <col min="14356" max="14356" width="15.5703125" style="1" customWidth="1"/>
    <col min="14357" max="14357" width="8.28515625" style="1" customWidth="1"/>
    <col min="14358" max="14358" width="11.42578125" style="1"/>
    <col min="14359" max="14359" width="12.7109375" style="1" customWidth="1"/>
    <col min="14360" max="14360" width="13.140625" style="1" customWidth="1"/>
    <col min="14361" max="14361" width="11.7109375" style="1" customWidth="1"/>
    <col min="14362" max="14365" width="11.42578125" style="1"/>
    <col min="14366" max="14366" width="15.7109375" style="1" customWidth="1"/>
    <col min="14367" max="14367" width="5" style="1" bestFit="1" customWidth="1"/>
    <col min="14368" max="14368" width="6.42578125" style="1" bestFit="1" customWidth="1"/>
    <col min="14369" max="14369" width="5.42578125" style="1" bestFit="1" customWidth="1"/>
    <col min="14370" max="14370" width="4.28515625" style="1" bestFit="1" customWidth="1"/>
    <col min="14371" max="14371" width="5" style="1" bestFit="1" customWidth="1"/>
    <col min="14372" max="14372" width="4.5703125" style="1" bestFit="1" customWidth="1"/>
    <col min="14373" max="14373" width="6" style="1" customWidth="1"/>
    <col min="14374" max="14374" width="5.85546875" style="1" bestFit="1" customWidth="1"/>
    <col min="14375" max="14375" width="9.140625" style="1" bestFit="1" customWidth="1"/>
    <col min="14376" max="14376" width="6.5703125" style="1" bestFit="1" customWidth="1"/>
    <col min="14377" max="14377" width="8.85546875" style="1" bestFit="1" customWidth="1"/>
    <col min="14378" max="14378" width="8.28515625" style="1" bestFit="1" customWidth="1"/>
    <col min="14379" max="14592" width="11.42578125" style="1"/>
    <col min="14593" max="14593" width="16.140625" style="1" customWidth="1"/>
    <col min="14594" max="14594" width="11.5703125" style="1" customWidth="1"/>
    <col min="14595" max="14595" width="12.140625" style="1" customWidth="1"/>
    <col min="14596" max="14596" width="13" style="1" customWidth="1"/>
    <col min="14597" max="14597" width="12" style="1" customWidth="1"/>
    <col min="14598" max="14598" width="10.7109375" style="1" customWidth="1"/>
    <col min="14599" max="14599" width="15.7109375" style="1" customWidth="1"/>
    <col min="14600" max="14600" width="14.140625" style="1" customWidth="1"/>
    <col min="14601" max="14601" width="14" style="1" customWidth="1"/>
    <col min="14602" max="14602" width="13.7109375" style="1" customWidth="1"/>
    <col min="14603" max="14603" width="16.42578125" style="1" customWidth="1"/>
    <col min="14604" max="14604" width="12.7109375" style="1" customWidth="1"/>
    <col min="14605" max="14605" width="14" style="1" customWidth="1"/>
    <col min="14606" max="14606" width="13" style="1" customWidth="1"/>
    <col min="14607" max="14608" width="13.140625" style="1" customWidth="1"/>
    <col min="14609" max="14609" width="13.7109375" style="1" customWidth="1"/>
    <col min="14610" max="14610" width="10.5703125" style="1" customWidth="1"/>
    <col min="14611" max="14611" width="12.140625" style="1" bestFit="1" customWidth="1"/>
    <col min="14612" max="14612" width="15.5703125" style="1" customWidth="1"/>
    <col min="14613" max="14613" width="8.28515625" style="1" customWidth="1"/>
    <col min="14614" max="14614" width="11.42578125" style="1"/>
    <col min="14615" max="14615" width="12.7109375" style="1" customWidth="1"/>
    <col min="14616" max="14616" width="13.140625" style="1" customWidth="1"/>
    <col min="14617" max="14617" width="11.7109375" style="1" customWidth="1"/>
    <col min="14618" max="14621" width="11.42578125" style="1"/>
    <col min="14622" max="14622" width="15.7109375" style="1" customWidth="1"/>
    <col min="14623" max="14623" width="5" style="1" bestFit="1" customWidth="1"/>
    <col min="14624" max="14624" width="6.42578125" style="1" bestFit="1" customWidth="1"/>
    <col min="14625" max="14625" width="5.42578125" style="1" bestFit="1" customWidth="1"/>
    <col min="14626" max="14626" width="4.28515625" style="1" bestFit="1" customWidth="1"/>
    <col min="14627" max="14627" width="5" style="1" bestFit="1" customWidth="1"/>
    <col min="14628" max="14628" width="4.5703125" style="1" bestFit="1" customWidth="1"/>
    <col min="14629" max="14629" width="6" style="1" customWidth="1"/>
    <col min="14630" max="14630" width="5.85546875" style="1" bestFit="1" customWidth="1"/>
    <col min="14631" max="14631" width="9.140625" style="1" bestFit="1" customWidth="1"/>
    <col min="14632" max="14632" width="6.5703125" style="1" bestFit="1" customWidth="1"/>
    <col min="14633" max="14633" width="8.85546875" style="1" bestFit="1" customWidth="1"/>
    <col min="14634" max="14634" width="8.28515625" style="1" bestFit="1" customWidth="1"/>
    <col min="14635" max="14848" width="11.42578125" style="1"/>
    <col min="14849" max="14849" width="16.140625" style="1" customWidth="1"/>
    <col min="14850" max="14850" width="11.5703125" style="1" customWidth="1"/>
    <col min="14851" max="14851" width="12.140625" style="1" customWidth="1"/>
    <col min="14852" max="14852" width="13" style="1" customWidth="1"/>
    <col min="14853" max="14853" width="12" style="1" customWidth="1"/>
    <col min="14854" max="14854" width="10.7109375" style="1" customWidth="1"/>
    <col min="14855" max="14855" width="15.7109375" style="1" customWidth="1"/>
    <col min="14856" max="14856" width="14.140625" style="1" customWidth="1"/>
    <col min="14857" max="14857" width="14" style="1" customWidth="1"/>
    <col min="14858" max="14858" width="13.7109375" style="1" customWidth="1"/>
    <col min="14859" max="14859" width="16.42578125" style="1" customWidth="1"/>
    <col min="14860" max="14860" width="12.7109375" style="1" customWidth="1"/>
    <col min="14861" max="14861" width="14" style="1" customWidth="1"/>
    <col min="14862" max="14862" width="13" style="1" customWidth="1"/>
    <col min="14863" max="14864" width="13.140625" style="1" customWidth="1"/>
    <col min="14865" max="14865" width="13.7109375" style="1" customWidth="1"/>
    <col min="14866" max="14866" width="10.5703125" style="1" customWidth="1"/>
    <col min="14867" max="14867" width="12.140625" style="1" bestFit="1" customWidth="1"/>
    <col min="14868" max="14868" width="15.5703125" style="1" customWidth="1"/>
    <col min="14869" max="14869" width="8.28515625" style="1" customWidth="1"/>
    <col min="14870" max="14870" width="11.42578125" style="1"/>
    <col min="14871" max="14871" width="12.7109375" style="1" customWidth="1"/>
    <col min="14872" max="14872" width="13.140625" style="1" customWidth="1"/>
    <col min="14873" max="14873" width="11.7109375" style="1" customWidth="1"/>
    <col min="14874" max="14877" width="11.42578125" style="1"/>
    <col min="14878" max="14878" width="15.7109375" style="1" customWidth="1"/>
    <col min="14879" max="14879" width="5" style="1" bestFit="1" customWidth="1"/>
    <col min="14880" max="14880" width="6.42578125" style="1" bestFit="1" customWidth="1"/>
    <col min="14881" max="14881" width="5.42578125" style="1" bestFit="1" customWidth="1"/>
    <col min="14882" max="14882" width="4.28515625" style="1" bestFit="1" customWidth="1"/>
    <col min="14883" max="14883" width="5" style="1" bestFit="1" customWidth="1"/>
    <col min="14884" max="14884" width="4.5703125" style="1" bestFit="1" customWidth="1"/>
    <col min="14885" max="14885" width="6" style="1" customWidth="1"/>
    <col min="14886" max="14886" width="5.85546875" style="1" bestFit="1" customWidth="1"/>
    <col min="14887" max="14887" width="9.140625" style="1" bestFit="1" customWidth="1"/>
    <col min="14888" max="14888" width="6.5703125" style="1" bestFit="1" customWidth="1"/>
    <col min="14889" max="14889" width="8.85546875" style="1" bestFit="1" customWidth="1"/>
    <col min="14890" max="14890" width="8.28515625" style="1" bestFit="1" customWidth="1"/>
    <col min="14891" max="15104" width="11.42578125" style="1"/>
    <col min="15105" max="15105" width="16.140625" style="1" customWidth="1"/>
    <col min="15106" max="15106" width="11.5703125" style="1" customWidth="1"/>
    <col min="15107" max="15107" width="12.140625" style="1" customWidth="1"/>
    <col min="15108" max="15108" width="13" style="1" customWidth="1"/>
    <col min="15109" max="15109" width="12" style="1" customWidth="1"/>
    <col min="15110" max="15110" width="10.7109375" style="1" customWidth="1"/>
    <col min="15111" max="15111" width="15.7109375" style="1" customWidth="1"/>
    <col min="15112" max="15112" width="14.140625" style="1" customWidth="1"/>
    <col min="15113" max="15113" width="14" style="1" customWidth="1"/>
    <col min="15114" max="15114" width="13.7109375" style="1" customWidth="1"/>
    <col min="15115" max="15115" width="16.42578125" style="1" customWidth="1"/>
    <col min="15116" max="15116" width="12.7109375" style="1" customWidth="1"/>
    <col min="15117" max="15117" width="14" style="1" customWidth="1"/>
    <col min="15118" max="15118" width="13" style="1" customWidth="1"/>
    <col min="15119" max="15120" width="13.140625" style="1" customWidth="1"/>
    <col min="15121" max="15121" width="13.7109375" style="1" customWidth="1"/>
    <col min="15122" max="15122" width="10.5703125" style="1" customWidth="1"/>
    <col min="15123" max="15123" width="12.140625" style="1" bestFit="1" customWidth="1"/>
    <col min="15124" max="15124" width="15.5703125" style="1" customWidth="1"/>
    <col min="15125" max="15125" width="8.28515625" style="1" customWidth="1"/>
    <col min="15126" max="15126" width="11.42578125" style="1"/>
    <col min="15127" max="15127" width="12.7109375" style="1" customWidth="1"/>
    <col min="15128" max="15128" width="13.140625" style="1" customWidth="1"/>
    <col min="15129" max="15129" width="11.7109375" style="1" customWidth="1"/>
    <col min="15130" max="15133" width="11.42578125" style="1"/>
    <col min="15134" max="15134" width="15.7109375" style="1" customWidth="1"/>
    <col min="15135" max="15135" width="5" style="1" bestFit="1" customWidth="1"/>
    <col min="15136" max="15136" width="6.42578125" style="1" bestFit="1" customWidth="1"/>
    <col min="15137" max="15137" width="5.42578125" style="1" bestFit="1" customWidth="1"/>
    <col min="15138" max="15138" width="4.28515625" style="1" bestFit="1" customWidth="1"/>
    <col min="15139" max="15139" width="5" style="1" bestFit="1" customWidth="1"/>
    <col min="15140" max="15140" width="4.5703125" style="1" bestFit="1" customWidth="1"/>
    <col min="15141" max="15141" width="6" style="1" customWidth="1"/>
    <col min="15142" max="15142" width="5.85546875" style="1" bestFit="1" customWidth="1"/>
    <col min="15143" max="15143" width="9.140625" style="1" bestFit="1" customWidth="1"/>
    <col min="15144" max="15144" width="6.5703125" style="1" bestFit="1" customWidth="1"/>
    <col min="15145" max="15145" width="8.85546875" style="1" bestFit="1" customWidth="1"/>
    <col min="15146" max="15146" width="8.28515625" style="1" bestFit="1" customWidth="1"/>
    <col min="15147" max="15360" width="11.42578125" style="1"/>
    <col min="15361" max="15361" width="16.140625" style="1" customWidth="1"/>
    <col min="15362" max="15362" width="11.5703125" style="1" customWidth="1"/>
    <col min="15363" max="15363" width="12.140625" style="1" customWidth="1"/>
    <col min="15364" max="15364" width="13" style="1" customWidth="1"/>
    <col min="15365" max="15365" width="12" style="1" customWidth="1"/>
    <col min="15366" max="15366" width="10.7109375" style="1" customWidth="1"/>
    <col min="15367" max="15367" width="15.7109375" style="1" customWidth="1"/>
    <col min="15368" max="15368" width="14.140625" style="1" customWidth="1"/>
    <col min="15369" max="15369" width="14" style="1" customWidth="1"/>
    <col min="15370" max="15370" width="13.7109375" style="1" customWidth="1"/>
    <col min="15371" max="15371" width="16.42578125" style="1" customWidth="1"/>
    <col min="15372" max="15372" width="12.7109375" style="1" customWidth="1"/>
    <col min="15373" max="15373" width="14" style="1" customWidth="1"/>
    <col min="15374" max="15374" width="13" style="1" customWidth="1"/>
    <col min="15375" max="15376" width="13.140625" style="1" customWidth="1"/>
    <col min="15377" max="15377" width="13.7109375" style="1" customWidth="1"/>
    <col min="15378" max="15378" width="10.5703125" style="1" customWidth="1"/>
    <col min="15379" max="15379" width="12.140625" style="1" bestFit="1" customWidth="1"/>
    <col min="15380" max="15380" width="15.5703125" style="1" customWidth="1"/>
    <col min="15381" max="15381" width="8.28515625" style="1" customWidth="1"/>
    <col min="15382" max="15382" width="11.42578125" style="1"/>
    <col min="15383" max="15383" width="12.7109375" style="1" customWidth="1"/>
    <col min="15384" max="15384" width="13.140625" style="1" customWidth="1"/>
    <col min="15385" max="15385" width="11.7109375" style="1" customWidth="1"/>
    <col min="15386" max="15389" width="11.42578125" style="1"/>
    <col min="15390" max="15390" width="15.7109375" style="1" customWidth="1"/>
    <col min="15391" max="15391" width="5" style="1" bestFit="1" customWidth="1"/>
    <col min="15392" max="15392" width="6.42578125" style="1" bestFit="1" customWidth="1"/>
    <col min="15393" max="15393" width="5.42578125" style="1" bestFit="1" customWidth="1"/>
    <col min="15394" max="15394" width="4.28515625" style="1" bestFit="1" customWidth="1"/>
    <col min="15395" max="15395" width="5" style="1" bestFit="1" customWidth="1"/>
    <col min="15396" max="15396" width="4.5703125" style="1" bestFit="1" customWidth="1"/>
    <col min="15397" max="15397" width="6" style="1" customWidth="1"/>
    <col min="15398" max="15398" width="5.85546875" style="1" bestFit="1" customWidth="1"/>
    <col min="15399" max="15399" width="9.140625" style="1" bestFit="1" customWidth="1"/>
    <col min="15400" max="15400" width="6.5703125" style="1" bestFit="1" customWidth="1"/>
    <col min="15401" max="15401" width="8.85546875" style="1" bestFit="1" customWidth="1"/>
    <col min="15402" max="15402" width="8.28515625" style="1" bestFit="1" customWidth="1"/>
    <col min="15403" max="15616" width="11.42578125" style="1"/>
    <col min="15617" max="15617" width="16.140625" style="1" customWidth="1"/>
    <col min="15618" max="15618" width="11.5703125" style="1" customWidth="1"/>
    <col min="15619" max="15619" width="12.140625" style="1" customWidth="1"/>
    <col min="15620" max="15620" width="13" style="1" customWidth="1"/>
    <col min="15621" max="15621" width="12" style="1" customWidth="1"/>
    <col min="15622" max="15622" width="10.7109375" style="1" customWidth="1"/>
    <col min="15623" max="15623" width="15.7109375" style="1" customWidth="1"/>
    <col min="15624" max="15624" width="14.140625" style="1" customWidth="1"/>
    <col min="15625" max="15625" width="14" style="1" customWidth="1"/>
    <col min="15626" max="15626" width="13.7109375" style="1" customWidth="1"/>
    <col min="15627" max="15627" width="16.42578125" style="1" customWidth="1"/>
    <col min="15628" max="15628" width="12.7109375" style="1" customWidth="1"/>
    <col min="15629" max="15629" width="14" style="1" customWidth="1"/>
    <col min="15630" max="15630" width="13" style="1" customWidth="1"/>
    <col min="15631" max="15632" width="13.140625" style="1" customWidth="1"/>
    <col min="15633" max="15633" width="13.7109375" style="1" customWidth="1"/>
    <col min="15634" max="15634" width="10.5703125" style="1" customWidth="1"/>
    <col min="15635" max="15635" width="12.140625" style="1" bestFit="1" customWidth="1"/>
    <col min="15636" max="15636" width="15.5703125" style="1" customWidth="1"/>
    <col min="15637" max="15637" width="8.28515625" style="1" customWidth="1"/>
    <col min="15638" max="15638" width="11.42578125" style="1"/>
    <col min="15639" max="15639" width="12.7109375" style="1" customWidth="1"/>
    <col min="15640" max="15640" width="13.140625" style="1" customWidth="1"/>
    <col min="15641" max="15641" width="11.7109375" style="1" customWidth="1"/>
    <col min="15642" max="15645" width="11.42578125" style="1"/>
    <col min="15646" max="15646" width="15.7109375" style="1" customWidth="1"/>
    <col min="15647" max="15647" width="5" style="1" bestFit="1" customWidth="1"/>
    <col min="15648" max="15648" width="6.42578125" style="1" bestFit="1" customWidth="1"/>
    <col min="15649" max="15649" width="5.42578125" style="1" bestFit="1" customWidth="1"/>
    <col min="15650" max="15650" width="4.28515625" style="1" bestFit="1" customWidth="1"/>
    <col min="15651" max="15651" width="5" style="1" bestFit="1" customWidth="1"/>
    <col min="15652" max="15652" width="4.5703125" style="1" bestFit="1" customWidth="1"/>
    <col min="15653" max="15653" width="6" style="1" customWidth="1"/>
    <col min="15654" max="15654" width="5.85546875" style="1" bestFit="1" customWidth="1"/>
    <col min="15655" max="15655" width="9.140625" style="1" bestFit="1" customWidth="1"/>
    <col min="15656" max="15656" width="6.5703125" style="1" bestFit="1" customWidth="1"/>
    <col min="15657" max="15657" width="8.85546875" style="1" bestFit="1" customWidth="1"/>
    <col min="15658" max="15658" width="8.28515625" style="1" bestFit="1" customWidth="1"/>
    <col min="15659" max="15872" width="11.42578125" style="1"/>
    <col min="15873" max="15873" width="16.140625" style="1" customWidth="1"/>
    <col min="15874" max="15874" width="11.5703125" style="1" customWidth="1"/>
    <col min="15875" max="15875" width="12.140625" style="1" customWidth="1"/>
    <col min="15876" max="15876" width="13" style="1" customWidth="1"/>
    <col min="15877" max="15877" width="12" style="1" customWidth="1"/>
    <col min="15878" max="15878" width="10.7109375" style="1" customWidth="1"/>
    <col min="15879" max="15879" width="15.7109375" style="1" customWidth="1"/>
    <col min="15880" max="15880" width="14.140625" style="1" customWidth="1"/>
    <col min="15881" max="15881" width="14" style="1" customWidth="1"/>
    <col min="15882" max="15882" width="13.7109375" style="1" customWidth="1"/>
    <col min="15883" max="15883" width="16.42578125" style="1" customWidth="1"/>
    <col min="15884" max="15884" width="12.7109375" style="1" customWidth="1"/>
    <col min="15885" max="15885" width="14" style="1" customWidth="1"/>
    <col min="15886" max="15886" width="13" style="1" customWidth="1"/>
    <col min="15887" max="15888" width="13.140625" style="1" customWidth="1"/>
    <col min="15889" max="15889" width="13.7109375" style="1" customWidth="1"/>
    <col min="15890" max="15890" width="10.5703125" style="1" customWidth="1"/>
    <col min="15891" max="15891" width="12.140625" style="1" bestFit="1" customWidth="1"/>
    <col min="15892" max="15892" width="15.5703125" style="1" customWidth="1"/>
    <col min="15893" max="15893" width="8.28515625" style="1" customWidth="1"/>
    <col min="15894" max="15894" width="11.42578125" style="1"/>
    <col min="15895" max="15895" width="12.7109375" style="1" customWidth="1"/>
    <col min="15896" max="15896" width="13.140625" style="1" customWidth="1"/>
    <col min="15897" max="15897" width="11.7109375" style="1" customWidth="1"/>
    <col min="15898" max="15901" width="11.42578125" style="1"/>
    <col min="15902" max="15902" width="15.7109375" style="1" customWidth="1"/>
    <col min="15903" max="15903" width="5" style="1" bestFit="1" customWidth="1"/>
    <col min="15904" max="15904" width="6.42578125" style="1" bestFit="1" customWidth="1"/>
    <col min="15905" max="15905" width="5.42578125" style="1" bestFit="1" customWidth="1"/>
    <col min="15906" max="15906" width="4.28515625" style="1" bestFit="1" customWidth="1"/>
    <col min="15907" max="15907" width="5" style="1" bestFit="1" customWidth="1"/>
    <col min="15908" max="15908" width="4.5703125" style="1" bestFit="1" customWidth="1"/>
    <col min="15909" max="15909" width="6" style="1" customWidth="1"/>
    <col min="15910" max="15910" width="5.85546875" style="1" bestFit="1" customWidth="1"/>
    <col min="15911" max="15911" width="9.140625" style="1" bestFit="1" customWidth="1"/>
    <col min="15912" max="15912" width="6.5703125" style="1" bestFit="1" customWidth="1"/>
    <col min="15913" max="15913" width="8.85546875" style="1" bestFit="1" customWidth="1"/>
    <col min="15914" max="15914" width="8.28515625" style="1" bestFit="1" customWidth="1"/>
    <col min="15915" max="16128" width="11.42578125" style="1"/>
    <col min="16129" max="16129" width="16.140625" style="1" customWidth="1"/>
    <col min="16130" max="16130" width="11.5703125" style="1" customWidth="1"/>
    <col min="16131" max="16131" width="12.140625" style="1" customWidth="1"/>
    <col min="16132" max="16132" width="13" style="1" customWidth="1"/>
    <col min="16133" max="16133" width="12" style="1" customWidth="1"/>
    <col min="16134" max="16134" width="10.7109375" style="1" customWidth="1"/>
    <col min="16135" max="16135" width="15.7109375" style="1" customWidth="1"/>
    <col min="16136" max="16136" width="14.140625" style="1" customWidth="1"/>
    <col min="16137" max="16137" width="14" style="1" customWidth="1"/>
    <col min="16138" max="16138" width="13.7109375" style="1" customWidth="1"/>
    <col min="16139" max="16139" width="16.42578125" style="1" customWidth="1"/>
    <col min="16140" max="16140" width="12.7109375" style="1" customWidth="1"/>
    <col min="16141" max="16141" width="14" style="1" customWidth="1"/>
    <col min="16142" max="16142" width="13" style="1" customWidth="1"/>
    <col min="16143" max="16144" width="13.140625" style="1" customWidth="1"/>
    <col min="16145" max="16145" width="13.7109375" style="1" customWidth="1"/>
    <col min="16146" max="16146" width="10.5703125" style="1" customWidth="1"/>
    <col min="16147" max="16147" width="12.140625" style="1" bestFit="1" customWidth="1"/>
    <col min="16148" max="16148" width="15.5703125" style="1" customWidth="1"/>
    <col min="16149" max="16149" width="8.28515625" style="1" customWidth="1"/>
    <col min="16150" max="16150" width="11.42578125" style="1"/>
    <col min="16151" max="16151" width="12.7109375" style="1" customWidth="1"/>
    <col min="16152" max="16152" width="13.140625" style="1" customWidth="1"/>
    <col min="16153" max="16153" width="11.7109375" style="1" customWidth="1"/>
    <col min="16154" max="16157" width="11.42578125" style="1"/>
    <col min="16158" max="16158" width="15.7109375" style="1" customWidth="1"/>
    <col min="16159" max="16159" width="5" style="1" bestFit="1" customWidth="1"/>
    <col min="16160" max="16160" width="6.42578125" style="1" bestFit="1" customWidth="1"/>
    <col min="16161" max="16161" width="5.42578125" style="1" bestFit="1" customWidth="1"/>
    <col min="16162" max="16162" width="4.28515625" style="1" bestFit="1" customWidth="1"/>
    <col min="16163" max="16163" width="5" style="1" bestFit="1" customWidth="1"/>
    <col min="16164" max="16164" width="4.5703125" style="1" bestFit="1" customWidth="1"/>
    <col min="16165" max="16165" width="6" style="1" customWidth="1"/>
    <col min="16166" max="16166" width="5.85546875" style="1" bestFit="1" customWidth="1"/>
    <col min="16167" max="16167" width="9.140625" style="1" bestFit="1" customWidth="1"/>
    <col min="16168" max="16168" width="6.5703125" style="1" bestFit="1" customWidth="1"/>
    <col min="16169" max="16169" width="8.85546875" style="1" bestFit="1" customWidth="1"/>
    <col min="16170" max="16170" width="8.28515625" style="1" bestFit="1" customWidth="1"/>
    <col min="16171"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645">
        <v>2013</v>
      </c>
      <c r="B4" s="645"/>
      <c r="C4" s="645"/>
      <c r="D4" s="645"/>
      <c r="E4" s="645"/>
      <c r="F4" s="645"/>
      <c r="G4" s="645"/>
      <c r="H4" s="645"/>
      <c r="I4" s="645"/>
      <c r="J4" s="645"/>
      <c r="K4" s="645"/>
      <c r="L4" s="645"/>
      <c r="M4" s="645"/>
      <c r="N4" s="645"/>
      <c r="O4" s="645"/>
      <c r="P4" s="645"/>
    </row>
    <row r="5" spans="1:42" x14ac:dyDescent="0.25">
      <c r="A5" s="646" t="s">
        <v>4</v>
      </c>
      <c r="B5" s="646"/>
      <c r="C5" s="20" t="s">
        <v>3713</v>
      </c>
      <c r="D5" s="20"/>
      <c r="E5" s="20"/>
      <c r="F5" s="20"/>
      <c r="G5" s="20"/>
      <c r="H5" s="20"/>
      <c r="I5" s="21"/>
      <c r="J5" s="21"/>
      <c r="K5" s="610"/>
      <c r="L5" s="21"/>
      <c r="M5" s="21"/>
      <c r="N5" s="21"/>
      <c r="O5" s="21"/>
      <c r="P5" s="21"/>
      <c r="Q5" s="22"/>
      <c r="R5" s="22"/>
      <c r="S5" s="22"/>
      <c r="T5" s="22"/>
      <c r="U5" s="22"/>
      <c r="V5" s="22"/>
      <c r="W5" s="22"/>
      <c r="X5" s="22"/>
      <c r="Y5" s="22"/>
      <c r="Z5" s="22"/>
      <c r="AA5" s="22"/>
      <c r="AB5" s="22"/>
      <c r="AC5" s="22"/>
      <c r="AD5" s="22"/>
    </row>
    <row r="7" spans="1:42" s="23" customFormat="1" ht="24" customHeight="1" x14ac:dyDescent="0.2">
      <c r="A7" s="647" t="s">
        <v>6</v>
      </c>
      <c r="B7" s="647" t="s">
        <v>7</v>
      </c>
      <c r="C7" s="647" t="s">
        <v>8</v>
      </c>
      <c r="D7" s="647" t="s">
        <v>9</v>
      </c>
      <c r="E7" s="647" t="s">
        <v>11</v>
      </c>
      <c r="F7" s="647" t="s">
        <v>12</v>
      </c>
      <c r="G7" s="647" t="s">
        <v>13</v>
      </c>
      <c r="H7" s="647" t="s">
        <v>112</v>
      </c>
      <c r="I7" s="657" t="s">
        <v>113</v>
      </c>
      <c r="J7" s="657" t="s">
        <v>114</v>
      </c>
      <c r="K7" s="647" t="s">
        <v>115</v>
      </c>
      <c r="L7" s="657" t="s">
        <v>116</v>
      </c>
      <c r="M7" s="657" t="s">
        <v>117</v>
      </c>
      <c r="N7" s="647" t="s">
        <v>118</v>
      </c>
      <c r="O7" s="657" t="s">
        <v>119</v>
      </c>
      <c r="P7" s="657" t="s">
        <v>120</v>
      </c>
      <c r="Q7" s="647" t="s">
        <v>121</v>
      </c>
      <c r="R7" s="647" t="s">
        <v>122</v>
      </c>
      <c r="S7" s="647" t="s">
        <v>123</v>
      </c>
      <c r="T7" s="650" t="s">
        <v>124</v>
      </c>
      <c r="U7" s="651"/>
      <c r="V7" s="651"/>
      <c r="W7" s="651"/>
      <c r="X7" s="651"/>
      <c r="Y7" s="651"/>
      <c r="Z7" s="651"/>
      <c r="AA7" s="651"/>
      <c r="AB7" s="651"/>
      <c r="AC7" s="651"/>
      <c r="AD7" s="652" t="s">
        <v>22</v>
      </c>
      <c r="AE7" s="654" t="s">
        <v>125</v>
      </c>
      <c r="AF7" s="655"/>
      <c r="AG7" s="655"/>
      <c r="AH7" s="655"/>
      <c r="AI7" s="655"/>
      <c r="AJ7" s="655"/>
      <c r="AK7" s="655"/>
      <c r="AL7" s="655"/>
      <c r="AM7" s="655"/>
      <c r="AN7" s="655"/>
      <c r="AO7" s="655"/>
      <c r="AP7" s="656"/>
    </row>
    <row r="8" spans="1:42" ht="40.5" customHeight="1" x14ac:dyDescent="0.25">
      <c r="A8" s="648"/>
      <c r="B8" s="648"/>
      <c r="C8" s="648"/>
      <c r="D8" s="648"/>
      <c r="E8" s="648"/>
      <c r="F8" s="648"/>
      <c r="G8" s="648"/>
      <c r="H8" s="648"/>
      <c r="I8" s="658"/>
      <c r="J8" s="658"/>
      <c r="K8" s="648"/>
      <c r="L8" s="658"/>
      <c r="M8" s="658"/>
      <c r="N8" s="648"/>
      <c r="O8" s="658"/>
      <c r="P8" s="658"/>
      <c r="Q8" s="648"/>
      <c r="R8" s="648"/>
      <c r="S8" s="649"/>
      <c r="T8" s="24" t="s">
        <v>126</v>
      </c>
      <c r="U8" s="24" t="s">
        <v>127</v>
      </c>
      <c r="V8" s="24" t="s">
        <v>128</v>
      </c>
      <c r="W8" s="578" t="s">
        <v>129</v>
      </c>
      <c r="X8" s="578" t="s">
        <v>130</v>
      </c>
      <c r="Y8" s="578" t="s">
        <v>131</v>
      </c>
      <c r="Z8" s="578" t="s">
        <v>132</v>
      </c>
      <c r="AA8" s="577" t="s">
        <v>133</v>
      </c>
      <c r="AB8" s="578" t="s">
        <v>134</v>
      </c>
      <c r="AC8" s="578" t="s">
        <v>135</v>
      </c>
      <c r="AD8" s="653"/>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180" x14ac:dyDescent="0.25">
      <c r="A9" s="28" t="s">
        <v>87</v>
      </c>
      <c r="B9" s="28" t="s">
        <v>352</v>
      </c>
      <c r="C9" s="28" t="s">
        <v>1817</v>
      </c>
      <c r="D9" s="28">
        <v>251510000</v>
      </c>
      <c r="E9" s="29" t="s">
        <v>3714</v>
      </c>
      <c r="F9" s="28" t="s">
        <v>3715</v>
      </c>
      <c r="G9" s="28" t="s">
        <v>3716</v>
      </c>
      <c r="H9" s="30">
        <v>956400000</v>
      </c>
      <c r="I9" s="254">
        <v>1454860545</v>
      </c>
      <c r="J9" s="32"/>
      <c r="K9" s="30">
        <v>0</v>
      </c>
      <c r="L9" s="32"/>
      <c r="M9" s="32"/>
      <c r="N9" s="30">
        <f>H9+K9</f>
        <v>956400000</v>
      </c>
      <c r="O9" s="32">
        <f>I9+L9</f>
        <v>1454860545</v>
      </c>
      <c r="P9" s="32">
        <f>J9+M9</f>
        <v>0</v>
      </c>
      <c r="Q9" s="32"/>
      <c r="R9" s="32"/>
      <c r="S9" s="210">
        <v>644539955</v>
      </c>
      <c r="T9" s="33">
        <v>0</v>
      </c>
      <c r="U9" s="33" t="s">
        <v>152</v>
      </c>
      <c r="V9" s="110"/>
      <c r="W9" s="28"/>
      <c r="X9" s="28"/>
      <c r="Y9" s="28"/>
      <c r="Z9" s="28"/>
      <c r="AA9" s="28">
        <v>220</v>
      </c>
      <c r="AB9" s="28"/>
      <c r="AC9" s="28"/>
      <c r="AD9" s="10" t="s">
        <v>3717</v>
      </c>
      <c r="AE9" s="37"/>
      <c r="AF9" s="37">
        <v>11</v>
      </c>
      <c r="AG9" s="37">
        <v>12</v>
      </c>
      <c r="AH9" s="37">
        <v>13</v>
      </c>
      <c r="AI9" s="37">
        <v>15</v>
      </c>
      <c r="AJ9" s="37">
        <v>19</v>
      </c>
      <c r="AK9" s="37">
        <v>16</v>
      </c>
      <c r="AL9" s="37">
        <v>18</v>
      </c>
      <c r="AM9" s="37">
        <v>18</v>
      </c>
      <c r="AN9" s="37">
        <v>18</v>
      </c>
      <c r="AO9" s="37">
        <v>28</v>
      </c>
      <c r="AP9" s="37">
        <v>14</v>
      </c>
    </row>
    <row r="10" spans="1:42" ht="84" x14ac:dyDescent="0.25">
      <c r="A10" s="28"/>
      <c r="B10" s="28"/>
      <c r="C10" s="28"/>
      <c r="D10" s="28"/>
      <c r="E10" s="29"/>
      <c r="F10" s="28"/>
      <c r="G10" s="28"/>
      <c r="H10" s="30"/>
      <c r="I10" s="40"/>
      <c r="J10" s="40"/>
      <c r="K10" s="40"/>
      <c r="L10" s="40"/>
      <c r="M10" s="40"/>
      <c r="N10" s="30">
        <f t="shared" ref="N10:P24" si="0">H10+K10</f>
        <v>0</v>
      </c>
      <c r="O10" s="32">
        <f t="shared" si="0"/>
        <v>0</v>
      </c>
      <c r="P10" s="32">
        <f t="shared" si="0"/>
        <v>0</v>
      </c>
      <c r="Q10" s="40"/>
      <c r="R10" s="40"/>
      <c r="S10" s="210">
        <f t="shared" ref="S10:S24" si="1">Q10+R10</f>
        <v>0</v>
      </c>
      <c r="T10" s="33" t="s">
        <v>3718</v>
      </c>
      <c r="U10" s="33" t="s">
        <v>152</v>
      </c>
      <c r="V10" s="33">
        <v>124</v>
      </c>
      <c r="W10" s="10"/>
      <c r="X10" s="36"/>
      <c r="Y10" s="36">
        <v>93</v>
      </c>
      <c r="Z10" s="36"/>
      <c r="AA10" s="28">
        <v>365</v>
      </c>
      <c r="AB10" s="10">
        <v>180</v>
      </c>
      <c r="AC10" s="36"/>
      <c r="AD10" s="36"/>
      <c r="AE10" s="37"/>
      <c r="AF10" s="37">
        <v>10</v>
      </c>
      <c r="AG10" s="37">
        <v>11</v>
      </c>
      <c r="AH10" s="37">
        <v>10</v>
      </c>
      <c r="AI10" s="37">
        <v>11</v>
      </c>
      <c r="AJ10" s="37">
        <v>11</v>
      </c>
      <c r="AK10" s="37">
        <v>12</v>
      </c>
      <c r="AL10" s="37">
        <v>12</v>
      </c>
      <c r="AM10" s="37">
        <v>12</v>
      </c>
      <c r="AN10" s="37">
        <v>12</v>
      </c>
      <c r="AO10" s="37">
        <v>12</v>
      </c>
      <c r="AP10" s="37">
        <v>11</v>
      </c>
    </row>
    <row r="11" spans="1:42" ht="72" x14ac:dyDescent="0.25">
      <c r="A11" s="28"/>
      <c r="B11" s="28"/>
      <c r="C11" s="28"/>
      <c r="D11" s="28"/>
      <c r="E11" s="29"/>
      <c r="F11" s="28"/>
      <c r="G11" s="28"/>
      <c r="H11" s="30"/>
      <c r="I11" s="40"/>
      <c r="J11" s="40"/>
      <c r="K11" s="40"/>
      <c r="L11" s="40"/>
      <c r="M11" s="40"/>
      <c r="N11" s="30">
        <f t="shared" si="0"/>
        <v>0</v>
      </c>
      <c r="O11" s="32">
        <f t="shared" si="0"/>
        <v>0</v>
      </c>
      <c r="P11" s="32">
        <f t="shared" si="0"/>
        <v>0</v>
      </c>
      <c r="Q11" s="40"/>
      <c r="R11" s="40"/>
      <c r="S11" s="210">
        <f t="shared" si="1"/>
        <v>0</v>
      </c>
      <c r="T11" s="33" t="s">
        <v>3719</v>
      </c>
      <c r="U11" s="33" t="s">
        <v>152</v>
      </c>
      <c r="V11" s="33">
        <v>14</v>
      </c>
      <c r="W11" s="10"/>
      <c r="X11" s="36"/>
      <c r="Y11" s="36">
        <v>18</v>
      </c>
      <c r="Z11" s="36"/>
      <c r="AA11" s="28">
        <v>365</v>
      </c>
      <c r="AB11" s="10">
        <v>180</v>
      </c>
      <c r="AC11" s="36"/>
      <c r="AD11" s="36"/>
      <c r="AE11" s="37"/>
      <c r="AF11" s="37">
        <v>1</v>
      </c>
      <c r="AG11" s="37">
        <v>1</v>
      </c>
      <c r="AH11" s="37">
        <v>1</v>
      </c>
      <c r="AI11" s="37">
        <v>1</v>
      </c>
      <c r="AJ11" s="37">
        <v>1</v>
      </c>
      <c r="AK11" s="37">
        <v>1</v>
      </c>
      <c r="AL11" s="37">
        <v>2</v>
      </c>
      <c r="AM11" s="37">
        <v>2</v>
      </c>
      <c r="AN11" s="37">
        <v>2</v>
      </c>
      <c r="AO11" s="37">
        <v>1</v>
      </c>
      <c r="AP11" s="37">
        <v>1</v>
      </c>
    </row>
    <row r="12" spans="1:42" ht="84" x14ac:dyDescent="0.25">
      <c r="A12" s="28"/>
      <c r="B12" s="28"/>
      <c r="C12" s="28"/>
      <c r="D12" s="28"/>
      <c r="E12" s="29"/>
      <c r="F12" s="28"/>
      <c r="G12" s="28"/>
      <c r="H12" s="30"/>
      <c r="I12" s="40"/>
      <c r="J12" s="40"/>
      <c r="K12" s="40"/>
      <c r="L12" s="40"/>
      <c r="M12" s="40"/>
      <c r="N12" s="30">
        <f t="shared" si="0"/>
        <v>0</v>
      </c>
      <c r="O12" s="32">
        <f t="shared" si="0"/>
        <v>0</v>
      </c>
      <c r="P12" s="32">
        <f t="shared" si="0"/>
        <v>0</v>
      </c>
      <c r="Q12" s="40"/>
      <c r="R12" s="40"/>
      <c r="S12" s="210">
        <f t="shared" si="1"/>
        <v>0</v>
      </c>
      <c r="T12" s="33" t="s">
        <v>3720</v>
      </c>
      <c r="U12" s="33" t="s">
        <v>152</v>
      </c>
      <c r="V12" s="33">
        <v>14</v>
      </c>
      <c r="W12" s="10"/>
      <c r="X12" s="36"/>
      <c r="Y12" s="36">
        <v>7</v>
      </c>
      <c r="Z12" s="36"/>
      <c r="AA12" s="28">
        <v>365</v>
      </c>
      <c r="AB12" s="10">
        <v>180</v>
      </c>
      <c r="AC12" s="36"/>
      <c r="AD12" s="36"/>
      <c r="AE12" s="37"/>
      <c r="AF12" s="37"/>
      <c r="AG12" s="37"/>
      <c r="AH12" s="37"/>
      <c r="AI12" s="37"/>
      <c r="AJ12" s="37">
        <v>5</v>
      </c>
      <c r="AK12" s="37"/>
      <c r="AL12" s="37"/>
      <c r="AM12" s="37"/>
      <c r="AN12" s="37">
        <v>1</v>
      </c>
      <c r="AO12" s="37">
        <v>8</v>
      </c>
      <c r="AP12" s="37"/>
    </row>
    <row r="13" spans="1:42" ht="72" x14ac:dyDescent="0.25">
      <c r="A13" s="28"/>
      <c r="B13" s="28"/>
      <c r="C13" s="28"/>
      <c r="D13" s="28"/>
      <c r="E13" s="29"/>
      <c r="F13" s="28"/>
      <c r="G13" s="28"/>
      <c r="H13" s="30"/>
      <c r="I13" s="40"/>
      <c r="J13" s="40"/>
      <c r="K13" s="40"/>
      <c r="L13" s="40"/>
      <c r="M13" s="40"/>
      <c r="N13" s="30">
        <f t="shared" si="0"/>
        <v>0</v>
      </c>
      <c r="O13" s="32">
        <f t="shared" si="0"/>
        <v>0</v>
      </c>
      <c r="P13" s="32">
        <f t="shared" si="0"/>
        <v>0</v>
      </c>
      <c r="Q13" s="40"/>
      <c r="R13" s="40"/>
      <c r="S13" s="210">
        <f t="shared" si="1"/>
        <v>0</v>
      </c>
      <c r="T13" s="33" t="s">
        <v>3721</v>
      </c>
      <c r="U13" s="33" t="s">
        <v>152</v>
      </c>
      <c r="V13" s="33">
        <v>4</v>
      </c>
      <c r="W13" s="10"/>
      <c r="X13" s="36"/>
      <c r="Y13" s="36">
        <v>2</v>
      </c>
      <c r="Z13" s="36"/>
      <c r="AA13" s="28">
        <v>365</v>
      </c>
      <c r="AB13" s="10">
        <v>180</v>
      </c>
      <c r="AC13" s="36"/>
      <c r="AD13" s="36"/>
      <c r="AE13" s="37"/>
      <c r="AF13" s="37"/>
      <c r="AG13" s="37"/>
      <c r="AH13" s="37"/>
      <c r="AI13" s="37">
        <v>1</v>
      </c>
      <c r="AJ13" s="37"/>
      <c r="AK13" s="37"/>
      <c r="AL13" s="37"/>
      <c r="AM13" s="37"/>
      <c r="AN13" s="37"/>
      <c r="AO13" s="37">
        <v>3</v>
      </c>
      <c r="AP13" s="37"/>
    </row>
    <row r="14" spans="1:42" ht="96" x14ac:dyDescent="0.25">
      <c r="A14" s="28"/>
      <c r="B14" s="28"/>
      <c r="C14" s="28"/>
      <c r="D14" s="28"/>
      <c r="E14" s="29"/>
      <c r="F14" s="28"/>
      <c r="G14" s="28"/>
      <c r="H14" s="30"/>
      <c r="I14" s="40"/>
      <c r="J14" s="40"/>
      <c r="K14" s="40"/>
      <c r="L14" s="40"/>
      <c r="M14" s="40"/>
      <c r="N14" s="30">
        <f t="shared" si="0"/>
        <v>0</v>
      </c>
      <c r="O14" s="32">
        <f t="shared" si="0"/>
        <v>0</v>
      </c>
      <c r="P14" s="32">
        <f t="shared" si="0"/>
        <v>0</v>
      </c>
      <c r="Q14" s="40"/>
      <c r="R14" s="40"/>
      <c r="S14" s="210">
        <f t="shared" si="1"/>
        <v>0</v>
      </c>
      <c r="T14" s="33" t="s">
        <v>3722</v>
      </c>
      <c r="U14" s="33" t="s">
        <v>152</v>
      </c>
      <c r="V14" s="33">
        <v>23</v>
      </c>
      <c r="W14" s="10"/>
      <c r="X14" s="36"/>
      <c r="Y14" s="36">
        <v>25</v>
      </c>
      <c r="Z14" s="36"/>
      <c r="AA14" s="28">
        <v>365</v>
      </c>
      <c r="AB14" s="10">
        <v>180</v>
      </c>
      <c r="AC14" s="36"/>
      <c r="AD14" s="36"/>
      <c r="AE14" s="37"/>
      <c r="AF14" s="37"/>
      <c r="AG14" s="37"/>
      <c r="AH14" s="37">
        <v>2</v>
      </c>
      <c r="AI14" s="37">
        <v>2</v>
      </c>
      <c r="AJ14" s="37">
        <v>2</v>
      </c>
      <c r="AK14" s="37">
        <v>3</v>
      </c>
      <c r="AL14" s="37">
        <v>4</v>
      </c>
      <c r="AM14" s="37">
        <v>3</v>
      </c>
      <c r="AN14" s="37">
        <v>2</v>
      </c>
      <c r="AO14" s="37">
        <v>3</v>
      </c>
      <c r="AP14" s="37">
        <v>2</v>
      </c>
    </row>
    <row r="15" spans="1:42" ht="84" x14ac:dyDescent="0.25">
      <c r="A15" s="28"/>
      <c r="B15" s="28"/>
      <c r="C15" s="28"/>
      <c r="D15" s="28"/>
      <c r="E15" s="29"/>
      <c r="F15" s="28"/>
      <c r="G15" s="28"/>
      <c r="H15" s="30"/>
      <c r="I15" s="40"/>
      <c r="J15" s="40"/>
      <c r="K15" s="40"/>
      <c r="L15" s="40"/>
      <c r="M15" s="40"/>
      <c r="N15" s="30">
        <f t="shared" si="0"/>
        <v>0</v>
      </c>
      <c r="O15" s="32">
        <f t="shared" si="0"/>
        <v>0</v>
      </c>
      <c r="P15" s="32">
        <f t="shared" si="0"/>
        <v>0</v>
      </c>
      <c r="Q15" s="40"/>
      <c r="R15" s="40"/>
      <c r="S15" s="210">
        <f t="shared" si="1"/>
        <v>0</v>
      </c>
      <c r="T15" s="33" t="s">
        <v>3723</v>
      </c>
      <c r="U15" s="33" t="s">
        <v>152</v>
      </c>
      <c r="V15" s="33">
        <v>3</v>
      </c>
      <c r="W15" s="10"/>
      <c r="X15" s="36"/>
      <c r="Y15" s="36">
        <v>1</v>
      </c>
      <c r="Z15" s="36"/>
      <c r="AA15" s="28">
        <v>365</v>
      </c>
      <c r="AB15" s="10">
        <v>180</v>
      </c>
      <c r="AC15" s="36"/>
      <c r="AD15" s="36"/>
      <c r="AE15" s="37"/>
      <c r="AF15" s="37"/>
      <c r="AG15" s="37"/>
      <c r="AH15" s="37"/>
      <c r="AI15" s="37"/>
      <c r="AJ15" s="37"/>
      <c r="AK15" s="37"/>
      <c r="AL15" s="37"/>
      <c r="AM15" s="37">
        <v>1</v>
      </c>
      <c r="AN15" s="37">
        <v>1</v>
      </c>
      <c r="AO15" s="37">
        <v>1</v>
      </c>
      <c r="AP15" s="37"/>
    </row>
    <row r="16" spans="1:42" ht="101.25" customHeight="1" x14ac:dyDescent="0.25">
      <c r="A16" s="28" t="s">
        <v>87</v>
      </c>
      <c r="B16" s="28" t="s">
        <v>352</v>
      </c>
      <c r="C16" s="28" t="s">
        <v>1817</v>
      </c>
      <c r="D16" s="28">
        <v>251560000</v>
      </c>
      <c r="E16" s="29" t="s">
        <v>3724</v>
      </c>
      <c r="F16" s="28" t="s">
        <v>3725</v>
      </c>
      <c r="G16" s="28" t="s">
        <v>3726</v>
      </c>
      <c r="H16" s="30">
        <v>83200000</v>
      </c>
      <c r="I16" s="254">
        <v>409000000</v>
      </c>
      <c r="J16" s="40"/>
      <c r="K16" s="40"/>
      <c r="L16" s="40"/>
      <c r="M16" s="40"/>
      <c r="N16" s="30">
        <f t="shared" si="0"/>
        <v>83200000</v>
      </c>
      <c r="O16" s="32">
        <f t="shared" si="0"/>
        <v>409000000</v>
      </c>
      <c r="P16" s="32">
        <f t="shared" si="0"/>
        <v>0</v>
      </c>
      <c r="Q16" s="40"/>
      <c r="R16" s="40"/>
      <c r="S16" s="210">
        <v>7500000</v>
      </c>
      <c r="T16" s="33">
        <v>0</v>
      </c>
      <c r="U16" s="33">
        <v>0</v>
      </c>
      <c r="V16" s="33">
        <v>0</v>
      </c>
      <c r="W16" s="10"/>
      <c r="X16" s="36"/>
      <c r="Y16" s="36"/>
      <c r="Z16" s="36"/>
      <c r="AA16" s="28">
        <v>0</v>
      </c>
      <c r="AB16" s="36"/>
      <c r="AC16" s="36"/>
      <c r="AD16" s="36"/>
      <c r="AE16" s="37"/>
      <c r="AF16" s="37"/>
      <c r="AG16" s="37"/>
      <c r="AH16" s="37"/>
      <c r="AI16" s="37"/>
      <c r="AJ16" s="37"/>
      <c r="AK16" s="37"/>
      <c r="AL16" s="37"/>
      <c r="AM16" s="37"/>
      <c r="AN16" s="37"/>
      <c r="AO16" s="37"/>
      <c r="AP16" s="37"/>
    </row>
    <row r="17" spans="1:42" ht="36" x14ac:dyDescent="0.25">
      <c r="A17" s="28"/>
      <c r="B17" s="28"/>
      <c r="C17" s="28"/>
      <c r="D17" s="28"/>
      <c r="E17" s="29"/>
      <c r="F17" s="28"/>
      <c r="G17" s="28"/>
      <c r="H17" s="30"/>
      <c r="I17" s="40"/>
      <c r="J17" s="40"/>
      <c r="K17" s="40"/>
      <c r="L17" s="40"/>
      <c r="M17" s="40"/>
      <c r="N17" s="30">
        <f t="shared" si="0"/>
        <v>0</v>
      </c>
      <c r="O17" s="32">
        <f t="shared" si="0"/>
        <v>0</v>
      </c>
      <c r="P17" s="32">
        <f t="shared" si="0"/>
        <v>0</v>
      </c>
      <c r="Q17" s="40"/>
      <c r="R17" s="40"/>
      <c r="S17" s="210">
        <f t="shared" si="1"/>
        <v>0</v>
      </c>
      <c r="T17" s="33" t="s">
        <v>3727</v>
      </c>
      <c r="U17" s="33" t="s">
        <v>703</v>
      </c>
      <c r="V17" s="548">
        <v>0.8</v>
      </c>
      <c r="W17" s="613"/>
      <c r="X17" s="36"/>
      <c r="Y17" s="36">
        <v>100</v>
      </c>
      <c r="Z17" s="36"/>
      <c r="AA17" s="28">
        <v>120</v>
      </c>
      <c r="AB17" s="36">
        <v>120</v>
      </c>
      <c r="AC17" s="36"/>
      <c r="AD17" s="36"/>
      <c r="AE17" s="212"/>
      <c r="AF17" s="212"/>
      <c r="AG17" s="212"/>
      <c r="AH17" s="212"/>
      <c r="AI17" s="212"/>
      <c r="AJ17" s="212"/>
      <c r="AK17" s="212">
        <v>0.1</v>
      </c>
      <c r="AL17" s="212">
        <v>0.15</v>
      </c>
      <c r="AM17" s="212">
        <v>0.15</v>
      </c>
      <c r="AN17" s="212">
        <v>0.15</v>
      </c>
      <c r="AO17" s="212">
        <v>0.15</v>
      </c>
      <c r="AP17" s="212">
        <v>0.1</v>
      </c>
    </row>
    <row r="18" spans="1:42" ht="36" x14ac:dyDescent="0.25">
      <c r="A18" s="28"/>
      <c r="B18" s="28"/>
      <c r="C18" s="28"/>
      <c r="D18" s="28"/>
      <c r="E18" s="29"/>
      <c r="F18" s="28"/>
      <c r="G18" s="28"/>
      <c r="H18" s="30"/>
      <c r="I18" s="40"/>
      <c r="J18" s="40"/>
      <c r="K18" s="40"/>
      <c r="L18" s="40"/>
      <c r="M18" s="40"/>
      <c r="N18" s="30">
        <f t="shared" si="0"/>
        <v>0</v>
      </c>
      <c r="O18" s="32">
        <f t="shared" si="0"/>
        <v>0</v>
      </c>
      <c r="P18" s="32">
        <f t="shared" si="0"/>
        <v>0</v>
      </c>
      <c r="Q18" s="40"/>
      <c r="R18" s="40"/>
      <c r="S18" s="210">
        <f t="shared" si="1"/>
        <v>0</v>
      </c>
      <c r="T18" s="33" t="s">
        <v>3728</v>
      </c>
      <c r="U18" s="33" t="s">
        <v>152</v>
      </c>
      <c r="V18" s="33">
        <v>10</v>
      </c>
      <c r="W18" s="10"/>
      <c r="X18" s="36"/>
      <c r="Y18" s="36">
        <v>0</v>
      </c>
      <c r="Z18" s="36"/>
      <c r="AA18" s="28">
        <v>120</v>
      </c>
      <c r="AB18" s="36">
        <v>120</v>
      </c>
      <c r="AC18" s="36"/>
      <c r="AD18" s="36"/>
      <c r="AE18" s="37"/>
      <c r="AF18" s="37"/>
      <c r="AG18" s="37"/>
      <c r="AH18" s="37"/>
      <c r="AI18" s="37"/>
      <c r="AJ18" s="37"/>
      <c r="AK18" s="37">
        <v>1</v>
      </c>
      <c r="AL18" s="37">
        <v>2</v>
      </c>
      <c r="AM18" s="37">
        <v>2</v>
      </c>
      <c r="AN18" s="37">
        <v>2</v>
      </c>
      <c r="AO18" s="37">
        <v>2</v>
      </c>
      <c r="AP18" s="37">
        <v>1</v>
      </c>
    </row>
    <row r="19" spans="1:42" ht="84" x14ac:dyDescent="0.25">
      <c r="A19" s="28" t="s">
        <v>87</v>
      </c>
      <c r="B19" s="28" t="s">
        <v>352</v>
      </c>
      <c r="C19" s="28" t="s">
        <v>1817</v>
      </c>
      <c r="D19" s="28">
        <v>251520000</v>
      </c>
      <c r="E19" s="29" t="s">
        <v>3729</v>
      </c>
      <c r="F19" s="28" t="s">
        <v>3730</v>
      </c>
      <c r="G19" s="28" t="s">
        <v>3731</v>
      </c>
      <c r="H19" s="30">
        <v>1078000000</v>
      </c>
      <c r="I19" s="254">
        <v>1428000000</v>
      </c>
      <c r="J19" s="40"/>
      <c r="K19" s="40"/>
      <c r="L19" s="40"/>
      <c r="M19" s="40"/>
      <c r="N19" s="30">
        <f t="shared" si="0"/>
        <v>1078000000</v>
      </c>
      <c r="O19" s="32">
        <f t="shared" si="0"/>
        <v>1428000000</v>
      </c>
      <c r="P19" s="32">
        <f t="shared" si="0"/>
        <v>0</v>
      </c>
      <c r="Q19" s="40"/>
      <c r="R19" s="40"/>
      <c r="S19" s="210">
        <v>18361874</v>
      </c>
      <c r="T19" s="33" t="s">
        <v>3731</v>
      </c>
      <c r="U19" s="33" t="s">
        <v>152</v>
      </c>
      <c r="V19" s="33">
        <v>3</v>
      </c>
      <c r="W19" s="10"/>
      <c r="X19" s="36"/>
      <c r="Y19" s="36">
        <v>0</v>
      </c>
      <c r="Z19" s="36"/>
      <c r="AA19" s="28">
        <v>330</v>
      </c>
      <c r="AB19" s="10">
        <v>180</v>
      </c>
      <c r="AC19" s="36"/>
      <c r="AD19" s="36"/>
      <c r="AE19" s="37"/>
      <c r="AF19" s="37"/>
      <c r="AG19" s="37"/>
      <c r="AH19" s="37"/>
      <c r="AI19" s="37"/>
      <c r="AJ19" s="37"/>
      <c r="AK19" s="37"/>
      <c r="AL19" s="37"/>
      <c r="AM19" s="37">
        <v>1</v>
      </c>
      <c r="AN19" s="37"/>
      <c r="AO19" s="37">
        <v>1</v>
      </c>
      <c r="AP19" s="37">
        <v>1</v>
      </c>
    </row>
    <row r="20" spans="1:42" ht="72" x14ac:dyDescent="0.25">
      <c r="A20" s="28" t="s">
        <v>87</v>
      </c>
      <c r="B20" s="28" t="s">
        <v>352</v>
      </c>
      <c r="C20" s="28" t="s">
        <v>1817</v>
      </c>
      <c r="D20" s="28">
        <v>251530000</v>
      </c>
      <c r="E20" s="29" t="s">
        <v>3732</v>
      </c>
      <c r="F20" s="28" t="s">
        <v>3733</v>
      </c>
      <c r="G20" s="28" t="s">
        <v>3734</v>
      </c>
      <c r="H20" s="30">
        <v>1489895680</v>
      </c>
      <c r="I20" s="254">
        <v>1050000000</v>
      </c>
      <c r="J20" s="40"/>
      <c r="K20" s="40"/>
      <c r="L20" s="40"/>
      <c r="M20" s="40"/>
      <c r="N20" s="30">
        <f t="shared" si="0"/>
        <v>1489895680</v>
      </c>
      <c r="O20" s="32">
        <f t="shared" si="0"/>
        <v>1050000000</v>
      </c>
      <c r="P20" s="32">
        <f t="shared" si="0"/>
        <v>0</v>
      </c>
      <c r="Q20" s="40"/>
      <c r="R20" s="40"/>
      <c r="S20" s="210">
        <v>665328400</v>
      </c>
      <c r="T20" s="33" t="s">
        <v>3735</v>
      </c>
      <c r="U20" s="33" t="s">
        <v>703</v>
      </c>
      <c r="V20" s="548">
        <v>0.6</v>
      </c>
      <c r="W20" s="613"/>
      <c r="X20" s="36"/>
      <c r="Y20" s="197">
        <v>0.63</v>
      </c>
      <c r="Z20" s="36"/>
      <c r="AA20" s="28">
        <v>365</v>
      </c>
      <c r="AB20" s="10">
        <v>180</v>
      </c>
      <c r="AC20" s="36"/>
      <c r="AD20" s="36"/>
      <c r="AE20" s="212">
        <v>0.6</v>
      </c>
      <c r="AF20" s="212">
        <v>0.6</v>
      </c>
      <c r="AG20" s="212">
        <v>0.6</v>
      </c>
      <c r="AH20" s="212">
        <v>0.6</v>
      </c>
      <c r="AI20" s="212">
        <v>0.6</v>
      </c>
      <c r="AJ20" s="212">
        <v>0.6</v>
      </c>
      <c r="AK20" s="212">
        <v>0.6</v>
      </c>
      <c r="AL20" s="212">
        <v>0.6</v>
      </c>
      <c r="AM20" s="212">
        <v>0.6</v>
      </c>
      <c r="AN20" s="212">
        <v>0.6</v>
      </c>
      <c r="AO20" s="212">
        <v>0.6</v>
      </c>
      <c r="AP20" s="212">
        <v>0.6</v>
      </c>
    </row>
    <row r="21" spans="1:42" ht="84" x14ac:dyDescent="0.25">
      <c r="A21" s="28" t="s">
        <v>87</v>
      </c>
      <c r="B21" s="28" t="s">
        <v>352</v>
      </c>
      <c r="C21" s="28" t="s">
        <v>1817</v>
      </c>
      <c r="D21" s="28">
        <v>251540000</v>
      </c>
      <c r="E21" s="29" t="s">
        <v>3736</v>
      </c>
      <c r="F21" s="28" t="s">
        <v>3737</v>
      </c>
      <c r="G21" s="28" t="s">
        <v>3738</v>
      </c>
      <c r="H21" s="30">
        <v>300000000</v>
      </c>
      <c r="I21" s="254">
        <v>300000000</v>
      </c>
      <c r="J21" s="40"/>
      <c r="K21" s="40"/>
      <c r="L21" s="40"/>
      <c r="M21" s="40"/>
      <c r="N21" s="30">
        <f t="shared" si="0"/>
        <v>300000000</v>
      </c>
      <c r="O21" s="32">
        <f t="shared" si="0"/>
        <v>300000000</v>
      </c>
      <c r="P21" s="32">
        <f t="shared" si="0"/>
        <v>0</v>
      </c>
      <c r="Q21" s="40"/>
      <c r="R21" s="40"/>
      <c r="S21" s="210">
        <v>51897320</v>
      </c>
      <c r="T21" s="33" t="s">
        <v>3739</v>
      </c>
      <c r="U21" s="33" t="s">
        <v>703</v>
      </c>
      <c r="V21" s="548">
        <v>0.8</v>
      </c>
      <c r="W21" s="613"/>
      <c r="X21" s="36"/>
      <c r="Y21" s="197">
        <v>1</v>
      </c>
      <c r="Z21" s="36"/>
      <c r="AA21" s="28">
        <v>365</v>
      </c>
      <c r="AB21" s="10">
        <v>180</v>
      </c>
      <c r="AC21" s="36"/>
      <c r="AD21" s="36"/>
      <c r="AE21" s="212">
        <v>0.8</v>
      </c>
      <c r="AF21" s="212">
        <v>0.8</v>
      </c>
      <c r="AG21" s="212">
        <v>0.8</v>
      </c>
      <c r="AH21" s="212">
        <v>0.8</v>
      </c>
      <c r="AI21" s="212">
        <v>0.8</v>
      </c>
      <c r="AJ21" s="212">
        <v>0.8</v>
      </c>
      <c r="AK21" s="212">
        <v>0.8</v>
      </c>
      <c r="AL21" s="212">
        <v>0.8</v>
      </c>
      <c r="AM21" s="212">
        <v>0.8</v>
      </c>
      <c r="AN21" s="212">
        <v>0.8</v>
      </c>
      <c r="AO21" s="212">
        <v>0.8</v>
      </c>
      <c r="AP21" s="212">
        <v>0.8</v>
      </c>
    </row>
    <row r="22" spans="1:42" ht="96" x14ac:dyDescent="0.25">
      <c r="A22" s="28" t="s">
        <v>87</v>
      </c>
      <c r="B22" s="28" t="s">
        <v>352</v>
      </c>
      <c r="C22" s="28" t="s">
        <v>1817</v>
      </c>
      <c r="D22" s="28">
        <v>251570000</v>
      </c>
      <c r="E22" s="29" t="s">
        <v>3740</v>
      </c>
      <c r="F22" s="28" t="s">
        <v>3741</v>
      </c>
      <c r="G22" s="28" t="s">
        <v>3742</v>
      </c>
      <c r="H22" s="30">
        <v>1892504320</v>
      </c>
      <c r="I22" s="254">
        <v>860196955</v>
      </c>
      <c r="J22" s="40"/>
      <c r="K22" s="40"/>
      <c r="L22" s="40"/>
      <c r="M22" s="40"/>
      <c r="N22" s="30">
        <f t="shared" si="0"/>
        <v>1892504320</v>
      </c>
      <c r="O22" s="32">
        <f t="shared" si="0"/>
        <v>860196955</v>
      </c>
      <c r="P22" s="32">
        <f t="shared" si="0"/>
        <v>0</v>
      </c>
      <c r="Q22" s="40"/>
      <c r="R22" s="40"/>
      <c r="S22" s="210">
        <v>23055000</v>
      </c>
      <c r="T22" s="33" t="s">
        <v>3743</v>
      </c>
      <c r="U22" s="33" t="s">
        <v>703</v>
      </c>
      <c r="V22" s="548">
        <v>0.45</v>
      </c>
      <c r="W22" s="613"/>
      <c r="X22" s="36"/>
      <c r="Y22" s="197">
        <v>0.2</v>
      </c>
      <c r="Z22" s="36"/>
      <c r="AA22" s="28">
        <v>220</v>
      </c>
      <c r="AB22" s="10">
        <v>180</v>
      </c>
      <c r="AC22" s="36"/>
      <c r="AD22" s="36"/>
      <c r="AE22" s="37"/>
      <c r="AF22" s="212">
        <v>0.05</v>
      </c>
      <c r="AG22" s="37"/>
      <c r="AH22" s="37"/>
      <c r="AI22" s="212">
        <v>0.2</v>
      </c>
      <c r="AJ22" s="37"/>
      <c r="AK22" s="37"/>
      <c r="AL22" s="37"/>
      <c r="AM22" s="37"/>
      <c r="AN22" s="37"/>
      <c r="AO22" s="37"/>
      <c r="AP22" s="212">
        <v>0.2</v>
      </c>
    </row>
    <row r="23" spans="1:42" ht="132" x14ac:dyDescent="0.25">
      <c r="A23" s="28" t="s">
        <v>87</v>
      </c>
      <c r="B23" s="28" t="s">
        <v>352</v>
      </c>
      <c r="C23" s="28" t="s">
        <v>1817</v>
      </c>
      <c r="D23" s="28">
        <v>251570000</v>
      </c>
      <c r="E23" s="29" t="s">
        <v>3744</v>
      </c>
      <c r="F23" s="28" t="s">
        <v>3745</v>
      </c>
      <c r="G23" s="28" t="s">
        <v>3746</v>
      </c>
      <c r="H23" s="30">
        <v>5634821119</v>
      </c>
      <c r="I23" s="40">
        <v>11739210664</v>
      </c>
      <c r="J23" s="40"/>
      <c r="K23" s="30">
        <v>5634821119</v>
      </c>
      <c r="L23" s="40"/>
      <c r="M23" s="40">
        <v>11739210664</v>
      </c>
      <c r="N23" s="30">
        <f t="shared" si="0"/>
        <v>11269642238</v>
      </c>
      <c r="O23" s="32">
        <f t="shared" si="0"/>
        <v>11739210664</v>
      </c>
      <c r="P23" s="32">
        <f t="shared" si="0"/>
        <v>11739210664</v>
      </c>
      <c r="Q23" s="40"/>
      <c r="R23" s="40"/>
      <c r="S23" s="210">
        <v>1624238777</v>
      </c>
      <c r="T23" s="33" t="s">
        <v>3747</v>
      </c>
      <c r="U23" s="33" t="s">
        <v>152</v>
      </c>
      <c r="V23" s="33">
        <v>8</v>
      </c>
      <c r="W23" s="10"/>
      <c r="X23" s="36"/>
      <c r="Y23" s="36">
        <v>8</v>
      </c>
      <c r="Z23" s="36"/>
      <c r="AA23" s="28">
        <v>365</v>
      </c>
      <c r="AB23" s="10">
        <v>180</v>
      </c>
      <c r="AC23" s="36"/>
      <c r="AD23" s="36"/>
      <c r="AE23" s="37">
        <v>5</v>
      </c>
      <c r="AF23" s="37">
        <v>8</v>
      </c>
      <c r="AG23" s="37">
        <v>8</v>
      </c>
      <c r="AH23" s="37">
        <v>8</v>
      </c>
      <c r="AI23" s="37">
        <v>8</v>
      </c>
      <c r="AJ23" s="37">
        <v>8</v>
      </c>
      <c r="AK23" s="37">
        <v>8</v>
      </c>
      <c r="AL23" s="37">
        <v>8</v>
      </c>
      <c r="AM23" s="37">
        <v>8</v>
      </c>
      <c r="AN23" s="37">
        <v>8</v>
      </c>
      <c r="AO23" s="37">
        <v>8</v>
      </c>
      <c r="AP23" s="37">
        <v>8</v>
      </c>
    </row>
    <row r="24" spans="1:42" x14ac:dyDescent="0.25">
      <c r="A24" s="28">
        <v>0</v>
      </c>
      <c r="B24" s="28">
        <v>0</v>
      </c>
      <c r="C24" s="28">
        <v>0</v>
      </c>
      <c r="D24" s="28">
        <v>0</v>
      </c>
      <c r="E24" s="28">
        <v>0</v>
      </c>
      <c r="F24" s="168"/>
      <c r="G24" s="28">
        <v>0</v>
      </c>
      <c r="H24" s="30">
        <v>0</v>
      </c>
      <c r="I24" s="40"/>
      <c r="J24" s="40"/>
      <c r="K24" s="40"/>
      <c r="L24" s="40"/>
      <c r="M24" s="40"/>
      <c r="N24" s="30">
        <f t="shared" si="0"/>
        <v>0</v>
      </c>
      <c r="O24" s="32">
        <f t="shared" si="0"/>
        <v>0</v>
      </c>
      <c r="P24" s="32">
        <f t="shared" si="0"/>
        <v>0</v>
      </c>
      <c r="Q24" s="40"/>
      <c r="R24" s="40"/>
      <c r="S24" s="210">
        <f t="shared" si="1"/>
        <v>0</v>
      </c>
      <c r="T24" s="33">
        <v>0</v>
      </c>
      <c r="U24" s="33">
        <v>0</v>
      </c>
      <c r="V24" s="33">
        <v>0</v>
      </c>
      <c r="W24" s="36"/>
      <c r="X24" s="36"/>
      <c r="Y24" s="36"/>
      <c r="Z24" s="36"/>
      <c r="AA24" s="28">
        <v>0</v>
      </c>
      <c r="AB24" s="36"/>
      <c r="AC24" s="36"/>
      <c r="AD24" s="36"/>
      <c r="AE24" s="37">
        <v>0</v>
      </c>
      <c r="AF24" s="37">
        <v>0</v>
      </c>
      <c r="AG24" s="37">
        <v>0</v>
      </c>
      <c r="AH24" s="37">
        <v>0</v>
      </c>
      <c r="AI24" s="37">
        <v>0</v>
      </c>
      <c r="AJ24" s="37">
        <v>0</v>
      </c>
      <c r="AK24" s="37">
        <v>0</v>
      </c>
      <c r="AL24" s="37">
        <v>0</v>
      </c>
      <c r="AM24" s="37">
        <v>0</v>
      </c>
      <c r="AN24" s="37">
        <v>0</v>
      </c>
      <c r="AO24" s="37">
        <v>0</v>
      </c>
      <c r="AP24" s="37">
        <v>0</v>
      </c>
    </row>
    <row r="25" spans="1:42" x14ac:dyDescent="0.25">
      <c r="A25" s="55"/>
      <c r="B25" s="55"/>
      <c r="C25" s="55"/>
      <c r="D25" s="55"/>
      <c r="E25" s="55"/>
      <c r="F25" s="55"/>
      <c r="G25" s="55"/>
      <c r="H25" s="55"/>
    </row>
  </sheetData>
  <sheetProtection algorithmName="SHA-512" hashValue="q000rffE3sI25kma48GqJPlexYNKwREmSeYVSrw1hmnSXGkmiY8Bog9QW2SHhVuNaeXULgxjgS/BWuDi8wywXw==" saltValue="HCA/891wFupRsTZBSVJGCw==" spinCount="100000" sheet="1" formatColumns="0" insertRows="0" selectLockedCells="1"/>
  <mergeCells count="27">
    <mergeCell ref="R7:R8"/>
    <mergeCell ref="S7:S8"/>
    <mergeCell ref="T7:AC7"/>
    <mergeCell ref="AD7:AD8"/>
    <mergeCell ref="AE7:AP7"/>
    <mergeCell ref="Q7:Q8"/>
    <mergeCell ref="F7:F8"/>
    <mergeCell ref="G7:G8"/>
    <mergeCell ref="H7:H8"/>
    <mergeCell ref="I7:I8"/>
    <mergeCell ref="J7:J8"/>
    <mergeCell ref="K7:K8"/>
    <mergeCell ref="L7:L8"/>
    <mergeCell ref="M7:M8"/>
    <mergeCell ref="N7:N8"/>
    <mergeCell ref="O7:O8"/>
    <mergeCell ref="P7:P8"/>
    <mergeCell ref="A1:P1"/>
    <mergeCell ref="A2:P2"/>
    <mergeCell ref="A3:P3"/>
    <mergeCell ref="A4:P4"/>
    <mergeCell ref="A5:B5"/>
    <mergeCell ref="A7:A8"/>
    <mergeCell ref="B7:B8"/>
    <mergeCell ref="C7:C8"/>
    <mergeCell ref="D7:D8"/>
    <mergeCell ref="E7:E8"/>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56"/>
  <sheetViews>
    <sheetView topLeftCell="A4" zoomScale="73" zoomScaleNormal="73" workbookViewId="0">
      <pane ySplit="5" topLeftCell="A51" activePane="bottomLeft" state="frozen"/>
      <selection activeCell="A4" sqref="A4"/>
      <selection pane="bottomLeft" activeCell="C57" sqref="C57"/>
    </sheetView>
  </sheetViews>
  <sheetFormatPr baseColWidth="10" defaultRowHeight="15" x14ac:dyDescent="0.25"/>
  <cols>
    <col min="1" max="1" width="13.42578125" style="1" customWidth="1"/>
    <col min="2" max="2" width="16" style="1" customWidth="1"/>
    <col min="3" max="3" width="17" style="1" customWidth="1"/>
    <col min="4" max="4" width="16.140625" style="1" customWidth="1"/>
    <col min="5" max="5" width="16.42578125" style="1" customWidth="1"/>
    <col min="6" max="6" width="17.85546875" style="1" customWidth="1"/>
    <col min="7" max="7" width="14.5703125" style="1" customWidth="1"/>
    <col min="8" max="8" width="40.85546875" style="1" customWidth="1"/>
    <col min="9" max="9" width="17.5703125" style="1" customWidth="1"/>
    <col min="10" max="10" width="16.42578125" style="1" customWidth="1"/>
    <col min="11" max="11" width="22" style="1" customWidth="1"/>
    <col min="12" max="12" width="11.42578125" style="473"/>
    <col min="13" max="13" width="13.140625" style="473" hidden="1" customWidth="1"/>
    <col min="14" max="14" width="13.5703125" style="473" hidden="1" customWidth="1"/>
    <col min="15" max="16" width="11.42578125" style="473"/>
    <col min="17" max="17" width="46.28515625" style="1" customWidth="1"/>
    <col min="18" max="20" width="11.42578125" style="1"/>
    <col min="21" max="21" width="16.85546875" style="1" customWidth="1"/>
    <col min="22" max="16384" width="11.42578125" style="1"/>
  </cols>
  <sheetData>
    <row r="1" spans="1:97" x14ac:dyDescent="0.25">
      <c r="A1" s="645" t="s">
        <v>0</v>
      </c>
      <c r="B1" s="645"/>
      <c r="C1" s="645"/>
      <c r="D1" s="645"/>
      <c r="E1" s="645"/>
      <c r="F1" s="645"/>
      <c r="G1" s="645"/>
      <c r="H1" s="645"/>
      <c r="I1" s="645"/>
      <c r="J1" s="645"/>
      <c r="K1" s="645"/>
      <c r="L1" s="645"/>
      <c r="M1" s="645"/>
      <c r="N1" s="645"/>
      <c r="O1" s="645"/>
    </row>
    <row r="2" spans="1:97" x14ac:dyDescent="0.25">
      <c r="A2" s="645" t="s">
        <v>1</v>
      </c>
      <c r="B2" s="645"/>
      <c r="C2" s="645"/>
      <c r="D2" s="645"/>
      <c r="E2" s="645"/>
      <c r="F2" s="645"/>
      <c r="G2" s="645"/>
      <c r="H2" s="645"/>
      <c r="I2" s="645"/>
      <c r="J2" s="645"/>
      <c r="K2" s="645"/>
      <c r="L2" s="645"/>
      <c r="M2" s="645"/>
      <c r="N2" s="645"/>
      <c r="O2" s="645"/>
    </row>
    <row r="3" spans="1:97" x14ac:dyDescent="0.25">
      <c r="A3" s="645" t="s">
        <v>2</v>
      </c>
      <c r="B3" s="645"/>
      <c r="C3" s="645"/>
      <c r="D3" s="645"/>
      <c r="E3" s="645"/>
      <c r="F3" s="645"/>
      <c r="G3" s="645"/>
      <c r="H3" s="645" t="s">
        <v>3</v>
      </c>
      <c r="I3" s="645"/>
      <c r="J3" s="645"/>
      <c r="K3" s="645"/>
      <c r="L3" s="645"/>
      <c r="M3" s="645"/>
      <c r="N3" s="645"/>
      <c r="O3" s="645"/>
    </row>
    <row r="4" spans="1:97" x14ac:dyDescent="0.25">
      <c r="A4" s="645">
        <v>2013</v>
      </c>
      <c r="B4" s="645"/>
      <c r="C4" s="645"/>
      <c r="D4" s="645"/>
      <c r="E4" s="645"/>
      <c r="F4" s="645"/>
      <c r="G4" s="645"/>
      <c r="H4" s="645"/>
      <c r="I4" s="645"/>
      <c r="J4" s="645"/>
      <c r="K4" s="645"/>
      <c r="L4" s="645"/>
      <c r="M4" s="645"/>
      <c r="N4" s="645"/>
      <c r="O4" s="645"/>
    </row>
    <row r="5" spans="1:97" x14ac:dyDescent="0.25">
      <c r="A5" s="2"/>
      <c r="B5" s="2"/>
      <c r="C5" s="2"/>
      <c r="D5" s="2"/>
      <c r="E5" s="2"/>
      <c r="F5" s="2"/>
      <c r="G5" s="2"/>
      <c r="H5" s="2"/>
      <c r="I5" s="2"/>
      <c r="J5" s="2"/>
      <c r="K5" s="2"/>
      <c r="L5" s="554"/>
      <c r="M5" s="596"/>
      <c r="N5" s="596"/>
      <c r="O5" s="596"/>
    </row>
    <row r="6" spans="1:97" x14ac:dyDescent="0.25">
      <c r="A6" s="573" t="s">
        <v>4</v>
      </c>
      <c r="B6" s="646" t="s">
        <v>3471</v>
      </c>
      <c r="C6" s="646"/>
      <c r="D6" s="646"/>
      <c r="E6" s="646"/>
      <c r="F6" s="646"/>
      <c r="G6" s="646"/>
      <c r="H6" s="646"/>
      <c r="I6" s="646"/>
      <c r="J6" s="646"/>
      <c r="K6" s="646"/>
      <c r="L6" s="646"/>
      <c r="M6" s="646"/>
      <c r="N6" s="646"/>
      <c r="O6" s="646"/>
    </row>
    <row r="7" spans="1:97" x14ac:dyDescent="0.25">
      <c r="A7" s="637" t="s">
        <v>6</v>
      </c>
      <c r="B7" s="637" t="s">
        <v>7</v>
      </c>
      <c r="C7" s="637" t="s">
        <v>8</v>
      </c>
      <c r="D7" s="637" t="s">
        <v>9</v>
      </c>
      <c r="E7" s="637" t="s">
        <v>10</v>
      </c>
      <c r="F7" s="637" t="s">
        <v>11</v>
      </c>
      <c r="G7" s="637" t="s">
        <v>12</v>
      </c>
      <c r="H7" s="637" t="s">
        <v>13</v>
      </c>
      <c r="I7" s="663" t="s">
        <v>14</v>
      </c>
      <c r="J7" s="663" t="s">
        <v>15</v>
      </c>
      <c r="K7" s="637" t="s">
        <v>16</v>
      </c>
      <c r="L7" s="637" t="s">
        <v>17</v>
      </c>
      <c r="M7" s="666" t="s">
        <v>18</v>
      </c>
      <c r="N7" s="668" t="s">
        <v>19</v>
      </c>
      <c r="O7" s="668" t="s">
        <v>20</v>
      </c>
      <c r="P7" s="668" t="s">
        <v>21</v>
      </c>
      <c r="Q7" s="661" t="s">
        <v>22</v>
      </c>
    </row>
    <row r="8" spans="1:97" ht="45.75" customHeight="1" x14ac:dyDescent="0.25">
      <c r="A8" s="638"/>
      <c r="B8" s="638"/>
      <c r="C8" s="638"/>
      <c r="D8" s="638"/>
      <c r="E8" s="638"/>
      <c r="F8" s="638"/>
      <c r="G8" s="638"/>
      <c r="H8" s="638"/>
      <c r="I8" s="664"/>
      <c r="J8" s="664"/>
      <c r="K8" s="638"/>
      <c r="L8" s="665"/>
      <c r="M8" s="667"/>
      <c r="N8" s="669"/>
      <c r="O8" s="669"/>
      <c r="P8" s="669"/>
      <c r="Q8" s="662"/>
      <c r="S8" s="6"/>
      <c r="T8" s="6"/>
      <c r="U8" s="6"/>
      <c r="V8" s="6"/>
      <c r="W8" s="6"/>
      <c r="X8" s="6"/>
      <c r="Y8" s="6"/>
      <c r="Z8" s="6"/>
      <c r="AA8" s="6"/>
      <c r="AB8" s="6"/>
      <c r="AC8" s="6"/>
      <c r="AD8" s="6"/>
      <c r="AE8" s="6"/>
      <c r="AF8" s="6"/>
      <c r="AG8" s="6"/>
      <c r="AH8" s="6"/>
      <c r="AK8" s="7"/>
      <c r="AO8" s="7"/>
      <c r="AS8" s="7"/>
      <c r="AW8" s="7"/>
      <c r="BA8" s="7"/>
      <c r="BE8" s="7"/>
      <c r="BI8" s="7"/>
      <c r="BM8" s="7"/>
      <c r="BQ8" s="7"/>
      <c r="BU8" s="7"/>
      <c r="BY8" s="7"/>
      <c r="CC8" s="7"/>
      <c r="CG8" s="7"/>
      <c r="CK8" s="7"/>
      <c r="CO8" s="7"/>
      <c r="CS8" s="7"/>
    </row>
    <row r="9" spans="1:97" ht="83.25" customHeight="1" x14ac:dyDescent="0.25">
      <c r="A9" s="36" t="s">
        <v>23</v>
      </c>
      <c r="B9" s="116" t="s">
        <v>24</v>
      </c>
      <c r="C9" s="116" t="s">
        <v>25</v>
      </c>
      <c r="D9" s="116">
        <v>211180000</v>
      </c>
      <c r="E9" s="116" t="s">
        <v>403</v>
      </c>
      <c r="F9" s="597" t="s">
        <v>3472</v>
      </c>
      <c r="G9" s="116">
        <v>222234001</v>
      </c>
      <c r="H9" s="116" t="s">
        <v>3473</v>
      </c>
      <c r="I9" s="598">
        <v>315732298</v>
      </c>
      <c r="J9" s="599"/>
      <c r="K9" s="116" t="s">
        <v>3643</v>
      </c>
      <c r="L9" s="600">
        <v>70</v>
      </c>
      <c r="M9" s="600">
        <v>20</v>
      </c>
      <c r="N9" s="312"/>
      <c r="O9" s="312">
        <v>20</v>
      </c>
      <c r="P9" s="530"/>
      <c r="Q9" s="36" t="s">
        <v>3644</v>
      </c>
      <c r="R9" s="73"/>
      <c r="U9" s="7"/>
      <c r="V9" s="6"/>
      <c r="W9" s="6"/>
      <c r="X9" s="6"/>
      <c r="Y9" s="6"/>
      <c r="Z9" s="6"/>
      <c r="AA9" s="6"/>
      <c r="AB9" s="6"/>
      <c r="AC9" s="6"/>
      <c r="AD9" s="6"/>
      <c r="AE9" s="6"/>
      <c r="AF9" s="6"/>
      <c r="AG9" s="6"/>
      <c r="AH9" s="6"/>
      <c r="AK9" s="7"/>
      <c r="AO9" s="7"/>
      <c r="AS9" s="7"/>
      <c r="AW9" s="7"/>
      <c r="BA9" s="7"/>
      <c r="BE9" s="7"/>
      <c r="BI9" s="7"/>
      <c r="BM9" s="7"/>
      <c r="BQ9" s="7"/>
      <c r="BU9" s="7"/>
      <c r="BY9" s="7"/>
      <c r="CC9" s="7"/>
      <c r="CG9" s="7"/>
      <c r="CK9" s="7"/>
      <c r="CO9" s="7"/>
      <c r="CS9" s="7"/>
    </row>
    <row r="10" spans="1:97" ht="60" x14ac:dyDescent="0.25">
      <c r="A10" s="36" t="s">
        <v>23</v>
      </c>
      <c r="B10" s="116" t="s">
        <v>24</v>
      </c>
      <c r="C10" s="116" t="s">
        <v>25</v>
      </c>
      <c r="D10" s="116">
        <v>211180000</v>
      </c>
      <c r="E10" s="116" t="s">
        <v>403</v>
      </c>
      <c r="F10" s="597" t="s">
        <v>3481</v>
      </c>
      <c r="G10" s="116">
        <v>0</v>
      </c>
      <c r="H10" s="116" t="s">
        <v>3482</v>
      </c>
      <c r="I10" s="598"/>
      <c r="J10" s="116"/>
      <c r="K10" s="116">
        <v>0</v>
      </c>
      <c r="L10" s="600"/>
      <c r="M10" s="600"/>
      <c r="N10" s="312"/>
      <c r="O10" s="312"/>
      <c r="P10" s="312"/>
      <c r="Q10" s="36"/>
      <c r="R10" s="73"/>
      <c r="U10" s="7"/>
      <c r="V10" s="6"/>
      <c r="W10" s="6"/>
      <c r="X10" s="6"/>
      <c r="Y10" s="6"/>
      <c r="Z10" s="6"/>
      <c r="AA10" s="6"/>
      <c r="AB10" s="6"/>
      <c r="AC10" s="6"/>
      <c r="AD10" s="6"/>
      <c r="AE10" s="6"/>
      <c r="AF10" s="6"/>
      <c r="AG10" s="6"/>
      <c r="AH10" s="6"/>
      <c r="AK10" s="7"/>
      <c r="AO10" s="7"/>
      <c r="AS10" s="7"/>
      <c r="AW10" s="7"/>
      <c r="BA10" s="7"/>
      <c r="BE10" s="7"/>
      <c r="BI10" s="7"/>
      <c r="BM10" s="7"/>
      <c r="BQ10" s="7"/>
      <c r="BU10" s="7"/>
      <c r="BY10" s="7"/>
      <c r="CC10" s="7"/>
      <c r="CG10" s="7"/>
      <c r="CK10" s="7"/>
      <c r="CO10" s="7"/>
      <c r="CS10" s="7"/>
    </row>
    <row r="11" spans="1:97" ht="105" x14ac:dyDescent="0.25">
      <c r="A11" s="36" t="s">
        <v>87</v>
      </c>
      <c r="B11" s="116" t="s">
        <v>3484</v>
      </c>
      <c r="C11" s="116" t="s">
        <v>3485</v>
      </c>
      <c r="D11" s="116">
        <v>253110000</v>
      </c>
      <c r="E11" s="116" t="s">
        <v>3645</v>
      </c>
      <c r="F11" s="597" t="s">
        <v>3486</v>
      </c>
      <c r="G11" s="116">
        <v>182110001</v>
      </c>
      <c r="H11" s="116" t="s">
        <v>3487</v>
      </c>
      <c r="I11" s="598">
        <v>0</v>
      </c>
      <c r="J11" s="116"/>
      <c r="K11" s="116" t="s">
        <v>3646</v>
      </c>
      <c r="L11" s="600">
        <v>7</v>
      </c>
      <c r="M11" s="601">
        <v>0</v>
      </c>
      <c r="N11" s="312">
        <v>7</v>
      </c>
      <c r="O11" s="312"/>
      <c r="P11" s="312"/>
      <c r="Q11" s="36" t="s">
        <v>3647</v>
      </c>
      <c r="R11" s="73"/>
      <c r="U11" s="7"/>
      <c r="V11" s="6"/>
      <c r="W11" s="6"/>
      <c r="X11" s="6"/>
      <c r="Y11" s="6"/>
      <c r="Z11" s="6"/>
      <c r="AA11" s="6"/>
      <c r="AB11" s="6"/>
      <c r="AC11" s="6"/>
      <c r="AD11" s="6"/>
      <c r="AE11" s="6"/>
      <c r="AF11" s="6"/>
      <c r="AG11" s="6"/>
      <c r="AH11" s="6"/>
      <c r="AK11" s="7"/>
      <c r="AO11" s="7"/>
      <c r="AS11" s="7"/>
      <c r="AW11" s="7"/>
      <c r="BA11" s="7"/>
      <c r="BE11" s="7"/>
      <c r="BI11" s="7"/>
      <c r="BM11" s="7"/>
      <c r="BQ11" s="7"/>
      <c r="BU11" s="7"/>
      <c r="BY11" s="7"/>
      <c r="CC11" s="7"/>
      <c r="CG11" s="7"/>
      <c r="CK11" s="7"/>
      <c r="CO11" s="7"/>
      <c r="CS11" s="7"/>
    </row>
    <row r="12" spans="1:97" ht="94.5" customHeight="1" x14ac:dyDescent="0.25">
      <c r="A12" s="36" t="s">
        <v>87</v>
      </c>
      <c r="B12" s="116" t="s">
        <v>3484</v>
      </c>
      <c r="C12" s="116" t="s">
        <v>3485</v>
      </c>
      <c r="D12" s="116">
        <v>253110000</v>
      </c>
      <c r="E12" s="116" t="s">
        <v>3645</v>
      </c>
      <c r="F12" s="597" t="s">
        <v>3492</v>
      </c>
      <c r="G12" s="116">
        <v>182124001</v>
      </c>
      <c r="H12" s="116" t="s">
        <v>3493</v>
      </c>
      <c r="I12" s="598">
        <v>0</v>
      </c>
      <c r="J12" s="116"/>
      <c r="K12" s="116" t="s">
        <v>3648</v>
      </c>
      <c r="L12" s="600">
        <v>80</v>
      </c>
      <c r="M12" s="600">
        <v>0</v>
      </c>
      <c r="N12" s="312">
        <v>40</v>
      </c>
      <c r="O12" s="312">
        <v>0</v>
      </c>
      <c r="P12" s="312"/>
      <c r="Q12" s="602" t="s">
        <v>3649</v>
      </c>
      <c r="R12" s="73"/>
      <c r="U12" s="7"/>
      <c r="V12" s="6"/>
      <c r="W12" s="6"/>
      <c r="X12" s="6"/>
      <c r="Y12" s="6"/>
      <c r="Z12" s="6"/>
      <c r="AA12" s="6"/>
      <c r="AB12" s="6"/>
      <c r="AC12" s="6"/>
      <c r="AD12" s="6"/>
      <c r="AE12" s="6"/>
      <c r="AF12" s="6"/>
      <c r="AG12" s="6"/>
      <c r="AH12" s="6"/>
      <c r="AK12" s="7"/>
      <c r="AO12" s="7"/>
      <c r="AS12" s="7"/>
      <c r="AW12" s="7"/>
      <c r="BA12" s="7"/>
      <c r="BE12" s="7"/>
      <c r="BI12" s="7"/>
      <c r="BM12" s="7"/>
      <c r="BQ12" s="7"/>
      <c r="BU12" s="7"/>
      <c r="BY12" s="7"/>
      <c r="CC12" s="7"/>
      <c r="CG12" s="7"/>
      <c r="CK12" s="7"/>
      <c r="CO12" s="7"/>
      <c r="CS12" s="7"/>
    </row>
    <row r="13" spans="1:97" ht="135" x14ac:dyDescent="0.25">
      <c r="A13" s="36" t="s">
        <v>87</v>
      </c>
      <c r="B13" s="116" t="s">
        <v>3484</v>
      </c>
      <c r="C13" s="116" t="s">
        <v>3485</v>
      </c>
      <c r="D13" s="116">
        <v>253120000</v>
      </c>
      <c r="E13" s="116" t="s">
        <v>3650</v>
      </c>
      <c r="F13" s="597" t="s">
        <v>3496</v>
      </c>
      <c r="G13" s="116">
        <v>182189001</v>
      </c>
      <c r="H13" s="116" t="s">
        <v>3497</v>
      </c>
      <c r="I13" s="598">
        <v>0</v>
      </c>
      <c r="J13" s="116"/>
      <c r="K13" s="116" t="s">
        <v>3651</v>
      </c>
      <c r="L13" s="600">
        <v>1</v>
      </c>
      <c r="M13" s="600">
        <v>0</v>
      </c>
      <c r="N13" s="312">
        <v>1</v>
      </c>
      <c r="O13" s="312">
        <v>0</v>
      </c>
      <c r="P13" s="312"/>
      <c r="Q13" s="36" t="s">
        <v>3652</v>
      </c>
      <c r="R13" s="73"/>
      <c r="U13" s="7"/>
      <c r="V13" s="6"/>
      <c r="W13" s="6"/>
      <c r="X13" s="6"/>
      <c r="Y13" s="6"/>
      <c r="Z13" s="6"/>
      <c r="AA13" s="6"/>
      <c r="AB13" s="6"/>
      <c r="AC13" s="6"/>
      <c r="AD13" s="6"/>
      <c r="AE13" s="6"/>
      <c r="AF13" s="6"/>
      <c r="AG13" s="6"/>
      <c r="AH13" s="6"/>
      <c r="AK13" s="7"/>
      <c r="AO13" s="7"/>
      <c r="AS13" s="7"/>
      <c r="AW13" s="7"/>
      <c r="BA13" s="7"/>
      <c r="BE13" s="7"/>
      <c r="BI13" s="7"/>
      <c r="BM13" s="7"/>
      <c r="BQ13" s="7"/>
      <c r="BU13" s="7"/>
      <c r="BY13" s="7"/>
      <c r="CC13" s="7"/>
      <c r="CG13" s="7"/>
      <c r="CK13" s="7"/>
      <c r="CO13" s="7"/>
      <c r="CS13" s="7"/>
    </row>
    <row r="14" spans="1:97" ht="190.5" customHeight="1" x14ac:dyDescent="0.25">
      <c r="A14" s="36"/>
      <c r="B14" s="116"/>
      <c r="C14" s="116"/>
      <c r="D14" s="116"/>
      <c r="E14" s="116"/>
      <c r="F14" s="597" t="s">
        <v>3502</v>
      </c>
      <c r="G14" s="116" t="s">
        <v>3503</v>
      </c>
      <c r="H14" s="116" t="s">
        <v>3504</v>
      </c>
      <c r="I14" s="598">
        <v>160000000</v>
      </c>
      <c r="J14" s="116"/>
      <c r="K14" s="116" t="s">
        <v>3651</v>
      </c>
      <c r="L14" s="600"/>
      <c r="M14" s="600"/>
      <c r="N14" s="312"/>
      <c r="O14" s="312"/>
      <c r="P14" s="312"/>
      <c r="Q14" s="36" t="s">
        <v>3653</v>
      </c>
      <c r="R14" s="73"/>
      <c r="U14" s="7"/>
      <c r="V14" s="6"/>
      <c r="W14" s="6"/>
      <c r="X14" s="6"/>
      <c r="Y14" s="6"/>
      <c r="Z14" s="6"/>
      <c r="AA14" s="6"/>
      <c r="AB14" s="6"/>
      <c r="AC14" s="6"/>
      <c r="AD14" s="6"/>
      <c r="AE14" s="6"/>
      <c r="AF14" s="6"/>
      <c r="AG14" s="6"/>
      <c r="AH14" s="6"/>
      <c r="AK14" s="7"/>
      <c r="AO14" s="7"/>
      <c r="AS14" s="7"/>
      <c r="AW14" s="7"/>
      <c r="BA14" s="7"/>
      <c r="BE14" s="7"/>
      <c r="BI14" s="7"/>
      <c r="BM14" s="7"/>
      <c r="BQ14" s="7"/>
      <c r="BU14" s="7"/>
      <c r="BY14" s="7"/>
      <c r="CC14" s="7"/>
      <c r="CG14" s="7"/>
      <c r="CK14" s="7"/>
      <c r="CO14" s="7"/>
      <c r="CS14" s="7"/>
    </row>
    <row r="15" spans="1:97" ht="112.5" customHeight="1" x14ac:dyDescent="0.25">
      <c r="A15" s="36" t="s">
        <v>87</v>
      </c>
      <c r="B15" s="116" t="s">
        <v>3484</v>
      </c>
      <c r="C15" s="116" t="s">
        <v>3485</v>
      </c>
      <c r="D15" s="116">
        <v>253130000</v>
      </c>
      <c r="E15" s="116" t="s">
        <v>3654</v>
      </c>
      <c r="F15" s="597" t="s">
        <v>3512</v>
      </c>
      <c r="G15" s="116">
        <v>182009001</v>
      </c>
      <c r="H15" s="116" t="s">
        <v>3513</v>
      </c>
      <c r="I15" s="598">
        <v>384503452</v>
      </c>
      <c r="J15" s="116"/>
      <c r="K15" s="116" t="s">
        <v>3655</v>
      </c>
      <c r="L15" s="600">
        <v>0</v>
      </c>
      <c r="M15" s="600">
        <v>8</v>
      </c>
      <c r="N15" s="312"/>
      <c r="O15" s="312">
        <v>8</v>
      </c>
      <c r="P15" s="312"/>
      <c r="Q15" s="36"/>
      <c r="R15" s="73"/>
      <c r="U15" s="7"/>
      <c r="V15" s="6"/>
      <c r="W15" s="6"/>
      <c r="X15" s="6"/>
      <c r="Y15" s="6"/>
      <c r="Z15" s="6"/>
      <c r="AA15" s="6"/>
      <c r="AB15" s="6"/>
      <c r="AC15" s="6"/>
      <c r="AD15" s="6"/>
      <c r="AE15" s="6"/>
      <c r="AF15" s="6"/>
      <c r="AG15" s="6"/>
      <c r="AH15" s="6"/>
      <c r="AK15" s="7"/>
      <c r="AO15" s="7"/>
      <c r="AS15" s="7"/>
      <c r="AW15" s="7"/>
      <c r="BA15" s="7"/>
      <c r="BE15" s="7"/>
      <c r="BI15" s="7"/>
      <c r="BM15" s="7"/>
      <c r="BQ15" s="7"/>
      <c r="BU15" s="7"/>
      <c r="BY15" s="7"/>
      <c r="CC15" s="7"/>
      <c r="CG15" s="7"/>
      <c r="CK15" s="7"/>
      <c r="CO15" s="7"/>
      <c r="CS15" s="7"/>
    </row>
    <row r="16" spans="1:97" ht="101.25" customHeight="1" x14ac:dyDescent="0.25">
      <c r="A16" s="36" t="s">
        <v>87</v>
      </c>
      <c r="B16" s="116" t="s">
        <v>3484</v>
      </c>
      <c r="C16" s="116" t="s">
        <v>3485</v>
      </c>
      <c r="D16" s="116">
        <v>253130000</v>
      </c>
      <c r="E16" s="116" t="s">
        <v>3654</v>
      </c>
      <c r="F16" s="597" t="s">
        <v>3515</v>
      </c>
      <c r="G16" s="116">
        <v>182167001</v>
      </c>
      <c r="H16" s="116" t="s">
        <v>3516</v>
      </c>
      <c r="I16" s="598">
        <v>-610650200</v>
      </c>
      <c r="J16" s="116"/>
      <c r="K16" s="116" t="s">
        <v>3656</v>
      </c>
      <c r="L16" s="600">
        <v>2</v>
      </c>
      <c r="M16" s="600">
        <v>0</v>
      </c>
      <c r="N16" s="312">
        <v>2</v>
      </c>
      <c r="O16" s="312">
        <v>0</v>
      </c>
      <c r="P16" s="312"/>
      <c r="Q16" s="36" t="s">
        <v>3518</v>
      </c>
      <c r="R16" s="73"/>
      <c r="U16" s="7"/>
      <c r="V16" s="6"/>
      <c r="W16" s="6"/>
      <c r="X16" s="6"/>
      <c r="Y16" s="6"/>
      <c r="Z16" s="6"/>
      <c r="AA16" s="6"/>
      <c r="AB16" s="6"/>
      <c r="AC16" s="6"/>
      <c r="AD16" s="6"/>
      <c r="AE16" s="6"/>
      <c r="AF16" s="6"/>
      <c r="AG16" s="6"/>
      <c r="AH16" s="6"/>
      <c r="AK16" s="7"/>
      <c r="AO16" s="7"/>
      <c r="AS16" s="7"/>
      <c r="AW16" s="7"/>
      <c r="BA16" s="7"/>
      <c r="BE16" s="7"/>
      <c r="BI16" s="7"/>
      <c r="BM16" s="7"/>
      <c r="BQ16" s="7"/>
      <c r="BU16" s="7"/>
      <c r="BY16" s="7"/>
      <c r="CC16" s="7"/>
      <c r="CG16" s="7"/>
      <c r="CK16" s="7"/>
      <c r="CO16" s="7"/>
      <c r="CS16" s="7"/>
    </row>
    <row r="17" spans="1:97" ht="102" customHeight="1" x14ac:dyDescent="0.25">
      <c r="A17" s="36" t="s">
        <v>87</v>
      </c>
      <c r="B17" s="116" t="s">
        <v>3484</v>
      </c>
      <c r="C17" s="116" t="s">
        <v>3485</v>
      </c>
      <c r="D17" s="116">
        <v>253130000</v>
      </c>
      <c r="E17" s="116" t="s">
        <v>3654</v>
      </c>
      <c r="F17" s="597" t="s">
        <v>3519</v>
      </c>
      <c r="G17" s="116">
        <v>182188001</v>
      </c>
      <c r="H17" s="116" t="s">
        <v>3520</v>
      </c>
      <c r="I17" s="598">
        <v>15292707</v>
      </c>
      <c r="J17" s="116"/>
      <c r="K17" s="116" t="s">
        <v>3657</v>
      </c>
      <c r="L17" s="600">
        <v>40</v>
      </c>
      <c r="M17" s="600">
        <v>1</v>
      </c>
      <c r="N17" s="312"/>
      <c r="O17" s="312">
        <v>1</v>
      </c>
      <c r="P17" s="312"/>
      <c r="Q17" s="36" t="s">
        <v>3658</v>
      </c>
      <c r="R17" s="73"/>
      <c r="U17" s="7"/>
      <c r="V17" s="6"/>
      <c r="W17" s="6"/>
      <c r="X17" s="6"/>
      <c r="Y17" s="6"/>
      <c r="Z17" s="6"/>
      <c r="AA17" s="6"/>
      <c r="AB17" s="6"/>
      <c r="AC17" s="6"/>
      <c r="AD17" s="6"/>
      <c r="AE17" s="6"/>
      <c r="AF17" s="6"/>
      <c r="AG17" s="6"/>
      <c r="AH17" s="6"/>
      <c r="AK17" s="7"/>
      <c r="AO17" s="7"/>
      <c r="AS17" s="7"/>
      <c r="AW17" s="7"/>
      <c r="BA17" s="7"/>
      <c r="BE17" s="7"/>
      <c r="BI17" s="7"/>
      <c r="BM17" s="7"/>
      <c r="BQ17" s="7"/>
      <c r="BU17" s="7"/>
      <c r="BY17" s="7"/>
      <c r="CC17" s="7"/>
      <c r="CG17" s="7"/>
      <c r="CK17" s="7"/>
      <c r="CO17" s="7"/>
      <c r="CS17" s="7"/>
    </row>
    <row r="18" spans="1:97" ht="112.5" customHeight="1" x14ac:dyDescent="0.25">
      <c r="A18" s="36" t="s">
        <v>87</v>
      </c>
      <c r="B18" s="116" t="s">
        <v>3484</v>
      </c>
      <c r="C18" s="116" t="s">
        <v>3485</v>
      </c>
      <c r="D18" s="116">
        <v>253130000</v>
      </c>
      <c r="E18" s="116" t="s">
        <v>3654</v>
      </c>
      <c r="F18" s="597" t="s">
        <v>3524</v>
      </c>
      <c r="G18" s="116">
        <v>182011001</v>
      </c>
      <c r="H18" s="116" t="s">
        <v>3525</v>
      </c>
      <c r="I18" s="598">
        <v>2438984938</v>
      </c>
      <c r="J18" s="116"/>
      <c r="K18" s="116" t="s">
        <v>3655</v>
      </c>
      <c r="L18" s="600">
        <v>0</v>
      </c>
      <c r="M18" s="600">
        <v>0</v>
      </c>
      <c r="N18" s="312"/>
      <c r="O18" s="312">
        <v>0</v>
      </c>
      <c r="P18" s="312"/>
      <c r="Q18" s="36" t="s">
        <v>3659</v>
      </c>
      <c r="R18" s="73"/>
      <c r="U18" s="7"/>
      <c r="V18" s="6"/>
      <c r="W18" s="6"/>
      <c r="X18" s="6"/>
      <c r="Y18" s="6"/>
      <c r="Z18" s="6"/>
      <c r="AA18" s="6"/>
      <c r="AB18" s="6"/>
      <c r="AC18" s="6"/>
      <c r="AD18" s="6"/>
      <c r="AE18" s="6"/>
      <c r="AF18" s="6"/>
      <c r="AG18" s="6"/>
      <c r="AH18" s="6"/>
      <c r="AK18" s="7"/>
      <c r="AO18" s="7"/>
      <c r="AS18" s="7"/>
      <c r="AW18" s="7"/>
      <c r="BA18" s="7"/>
      <c r="BE18" s="7"/>
      <c r="BI18" s="7"/>
      <c r="BM18" s="7"/>
      <c r="BQ18" s="7"/>
      <c r="BU18" s="7"/>
      <c r="BY18" s="7"/>
      <c r="CC18" s="7"/>
      <c r="CG18" s="7"/>
      <c r="CK18" s="7"/>
      <c r="CO18" s="7"/>
      <c r="CS18" s="7"/>
    </row>
    <row r="19" spans="1:97" ht="93" customHeight="1" x14ac:dyDescent="0.25">
      <c r="A19" s="36" t="s">
        <v>87</v>
      </c>
      <c r="B19" s="116" t="s">
        <v>3484</v>
      </c>
      <c r="C19" s="116" t="s">
        <v>3485</v>
      </c>
      <c r="D19" s="116">
        <v>253130000</v>
      </c>
      <c r="E19" s="116" t="s">
        <v>3654</v>
      </c>
      <c r="F19" s="597" t="s">
        <v>3531</v>
      </c>
      <c r="G19" s="116">
        <v>182233001</v>
      </c>
      <c r="H19" s="116" t="s">
        <v>3532</v>
      </c>
      <c r="I19" s="598">
        <v>0</v>
      </c>
      <c r="J19" s="116"/>
      <c r="K19" s="116" t="s">
        <v>3660</v>
      </c>
      <c r="L19" s="600">
        <v>65</v>
      </c>
      <c r="M19" s="600">
        <v>0</v>
      </c>
      <c r="N19" s="312"/>
      <c r="O19" s="312">
        <v>0</v>
      </c>
      <c r="P19" s="312"/>
      <c r="Q19" s="36" t="s">
        <v>3534</v>
      </c>
      <c r="R19" s="73"/>
      <c r="U19" s="7"/>
      <c r="V19" s="6"/>
      <c r="W19" s="6"/>
      <c r="X19" s="6"/>
      <c r="Y19" s="6"/>
      <c r="Z19" s="6"/>
      <c r="AA19" s="6"/>
      <c r="AB19" s="6"/>
      <c r="AC19" s="6"/>
      <c r="AD19" s="6"/>
      <c r="AE19" s="6"/>
      <c r="AF19" s="6"/>
      <c r="AG19" s="6"/>
      <c r="AH19" s="6"/>
      <c r="AK19" s="7"/>
      <c r="AO19" s="7"/>
      <c r="AS19" s="7"/>
      <c r="AW19" s="7"/>
      <c r="BA19" s="7"/>
      <c r="BE19" s="7"/>
      <c r="BI19" s="7"/>
      <c r="BM19" s="7"/>
      <c r="BQ19" s="7"/>
      <c r="BU19" s="7"/>
      <c r="BY19" s="7"/>
      <c r="CC19" s="7"/>
      <c r="CG19" s="7"/>
      <c r="CK19" s="7"/>
      <c r="CO19" s="7"/>
      <c r="CS19" s="7"/>
    </row>
    <row r="20" spans="1:97" ht="111.75" customHeight="1" x14ac:dyDescent="0.25">
      <c r="A20" s="36" t="s">
        <v>87</v>
      </c>
      <c r="B20" s="116" t="s">
        <v>3484</v>
      </c>
      <c r="C20" s="116" t="s">
        <v>3485</v>
      </c>
      <c r="D20" s="116">
        <v>253130000</v>
      </c>
      <c r="E20" s="116" t="s">
        <v>3654</v>
      </c>
      <c r="F20" s="597" t="s">
        <v>3535</v>
      </c>
      <c r="G20" s="116">
        <v>182007001</v>
      </c>
      <c r="H20" s="116" t="s">
        <v>3536</v>
      </c>
      <c r="I20" s="598">
        <v>212732081</v>
      </c>
      <c r="J20" s="116"/>
      <c r="K20" s="116" t="s">
        <v>3655</v>
      </c>
      <c r="L20" s="600">
        <v>0</v>
      </c>
      <c r="M20" s="600">
        <v>0</v>
      </c>
      <c r="N20" s="312"/>
      <c r="O20" s="312">
        <v>0</v>
      </c>
      <c r="P20" s="312"/>
      <c r="Q20" s="36" t="s">
        <v>3539</v>
      </c>
      <c r="R20" s="73"/>
      <c r="U20" s="7"/>
      <c r="V20" s="6"/>
      <c r="W20" s="6"/>
      <c r="X20" s="6"/>
      <c r="Y20" s="6"/>
      <c r="Z20" s="6"/>
      <c r="AA20" s="6"/>
      <c r="AB20" s="6"/>
      <c r="AC20" s="6"/>
      <c r="AD20" s="6"/>
      <c r="AE20" s="6"/>
      <c r="AF20" s="6"/>
      <c r="AG20" s="6"/>
      <c r="AH20" s="6"/>
      <c r="AK20" s="7"/>
      <c r="AO20" s="7"/>
      <c r="AS20" s="7"/>
      <c r="AW20" s="7"/>
      <c r="BA20" s="7"/>
      <c r="BE20" s="7"/>
      <c r="BI20" s="7"/>
      <c r="BM20" s="7"/>
      <c r="BQ20" s="7"/>
      <c r="BU20" s="7"/>
      <c r="BY20" s="7"/>
      <c r="CC20" s="7"/>
      <c r="CG20" s="7"/>
      <c r="CK20" s="7"/>
      <c r="CO20" s="7"/>
      <c r="CS20" s="7"/>
    </row>
    <row r="21" spans="1:97" ht="112.5" customHeight="1" x14ac:dyDescent="0.25">
      <c r="A21" s="36" t="s">
        <v>87</v>
      </c>
      <c r="B21" s="116" t="s">
        <v>3484</v>
      </c>
      <c r="C21" s="116" t="s">
        <v>3485</v>
      </c>
      <c r="D21" s="116">
        <v>253130000</v>
      </c>
      <c r="E21" s="116" t="s">
        <v>3654</v>
      </c>
      <c r="F21" s="597" t="s">
        <v>3535</v>
      </c>
      <c r="G21" s="116">
        <v>182007002</v>
      </c>
      <c r="H21" s="116" t="s">
        <v>3540</v>
      </c>
      <c r="I21" s="598">
        <v>0</v>
      </c>
      <c r="J21" s="116"/>
      <c r="K21" s="116" t="s">
        <v>3655</v>
      </c>
      <c r="L21" s="600">
        <v>0</v>
      </c>
      <c r="M21" s="600">
        <v>0</v>
      </c>
      <c r="N21" s="312"/>
      <c r="O21" s="312">
        <v>0</v>
      </c>
      <c r="P21" s="312"/>
      <c r="Q21" s="36" t="s">
        <v>3661</v>
      </c>
      <c r="R21" s="73"/>
      <c r="U21" s="7"/>
      <c r="V21" s="6"/>
      <c r="W21" s="6"/>
      <c r="X21" s="6"/>
      <c r="Y21" s="6"/>
      <c r="Z21" s="6"/>
      <c r="AA21" s="6"/>
      <c r="AB21" s="6"/>
      <c r="AC21" s="6"/>
      <c r="AD21" s="6"/>
      <c r="AE21" s="6"/>
      <c r="AF21" s="6"/>
      <c r="AG21" s="6"/>
      <c r="AH21" s="6"/>
      <c r="AK21" s="7"/>
      <c r="AO21" s="7"/>
      <c r="AS21" s="7"/>
      <c r="AW21" s="7"/>
      <c r="BA21" s="7"/>
      <c r="BE21" s="7"/>
      <c r="BI21" s="7"/>
      <c r="BM21" s="7"/>
      <c r="BQ21" s="7"/>
      <c r="BU21" s="7"/>
      <c r="BY21" s="7"/>
      <c r="CC21" s="7"/>
      <c r="CG21" s="7"/>
      <c r="CK21" s="7"/>
      <c r="CO21" s="7"/>
      <c r="CS21" s="7"/>
    </row>
    <row r="22" spans="1:97" ht="130.5" customHeight="1" x14ac:dyDescent="0.25">
      <c r="A22" s="36" t="s">
        <v>87</v>
      </c>
      <c r="B22" s="116" t="s">
        <v>3484</v>
      </c>
      <c r="C22" s="116" t="s">
        <v>3542</v>
      </c>
      <c r="D22" s="116">
        <v>253210000</v>
      </c>
      <c r="E22" s="116" t="s">
        <v>3662</v>
      </c>
      <c r="F22" s="597" t="s">
        <v>3543</v>
      </c>
      <c r="G22" s="116">
        <v>182294001</v>
      </c>
      <c r="H22" s="116" t="s">
        <v>3544</v>
      </c>
      <c r="I22" s="598">
        <v>27025699</v>
      </c>
      <c r="J22" s="116"/>
      <c r="K22" s="116" t="s">
        <v>3663</v>
      </c>
      <c r="L22" s="600">
        <v>5</v>
      </c>
      <c r="M22" s="600">
        <v>25</v>
      </c>
      <c r="N22" s="312"/>
      <c r="O22" s="312">
        <v>25</v>
      </c>
      <c r="P22" s="312"/>
      <c r="Q22" s="456" t="s">
        <v>3664</v>
      </c>
      <c r="R22" s="73"/>
      <c r="U22" s="7"/>
      <c r="V22" s="6"/>
      <c r="W22" s="6"/>
      <c r="X22" s="6"/>
      <c r="Y22" s="6"/>
      <c r="Z22" s="6"/>
      <c r="AA22" s="6"/>
      <c r="AB22" s="6"/>
      <c r="AC22" s="6"/>
      <c r="AD22" s="6"/>
      <c r="AE22" s="6"/>
      <c r="AF22" s="6"/>
      <c r="AG22" s="6"/>
      <c r="AH22" s="6"/>
      <c r="AK22" s="7"/>
      <c r="AO22" s="7"/>
      <c r="AS22" s="7"/>
      <c r="AW22" s="7"/>
      <c r="BA22" s="7"/>
      <c r="BE22" s="7"/>
      <c r="BI22" s="7"/>
      <c r="BM22" s="7"/>
      <c r="BQ22" s="7"/>
      <c r="BU22" s="7"/>
      <c r="BY22" s="7"/>
      <c r="CC22" s="7"/>
      <c r="CG22" s="7"/>
      <c r="CK22" s="7"/>
      <c r="CO22" s="7"/>
      <c r="CS22" s="7"/>
    </row>
    <row r="23" spans="1:97" ht="153" x14ac:dyDescent="0.25">
      <c r="A23" s="36"/>
      <c r="B23" s="116"/>
      <c r="C23" s="116"/>
      <c r="D23" s="116"/>
      <c r="E23" s="116"/>
      <c r="F23" s="597"/>
      <c r="G23" s="116"/>
      <c r="H23" s="116"/>
      <c r="I23" s="598"/>
      <c r="J23" s="116"/>
      <c r="K23" s="116" t="s">
        <v>3544</v>
      </c>
      <c r="L23" s="600">
        <v>38</v>
      </c>
      <c r="M23" s="600"/>
      <c r="N23" s="312"/>
      <c r="O23" s="312">
        <v>159.12</v>
      </c>
      <c r="P23" s="312"/>
      <c r="Q23" s="603" t="s">
        <v>3665</v>
      </c>
      <c r="R23" s="73"/>
      <c r="U23" s="7"/>
      <c r="V23" s="6"/>
      <c r="W23" s="6"/>
      <c r="X23" s="6"/>
      <c r="Y23" s="6"/>
      <c r="Z23" s="6"/>
      <c r="AA23" s="6"/>
      <c r="AB23" s="6"/>
      <c r="AC23" s="6"/>
      <c r="AD23" s="6"/>
      <c r="AE23" s="6"/>
      <c r="AF23" s="6"/>
      <c r="AG23" s="6"/>
      <c r="AH23" s="6"/>
      <c r="AK23" s="7"/>
      <c r="AO23" s="7"/>
      <c r="AS23" s="7"/>
      <c r="AW23" s="7"/>
      <c r="BA23" s="7"/>
      <c r="BE23" s="7"/>
      <c r="BI23" s="7"/>
      <c r="BM23" s="7"/>
      <c r="BQ23" s="7"/>
      <c r="BU23" s="7"/>
      <c r="BY23" s="7"/>
      <c r="CC23" s="7"/>
      <c r="CG23" s="7"/>
      <c r="CK23" s="7"/>
      <c r="CO23" s="7"/>
      <c r="CS23" s="7"/>
    </row>
    <row r="24" spans="1:97" ht="75" x14ac:dyDescent="0.25">
      <c r="A24" s="36"/>
      <c r="B24" s="116"/>
      <c r="C24" s="116"/>
      <c r="D24" s="35"/>
      <c r="E24" s="105"/>
      <c r="F24" s="35"/>
      <c r="G24" s="35"/>
      <c r="H24" s="116"/>
      <c r="I24" s="598"/>
      <c r="J24" s="116"/>
      <c r="K24" s="116" t="s">
        <v>3666</v>
      </c>
      <c r="L24" s="600">
        <v>0</v>
      </c>
      <c r="M24" s="600"/>
      <c r="N24" s="312"/>
      <c r="O24" s="312">
        <v>0</v>
      </c>
      <c r="P24" s="312"/>
      <c r="Q24" s="36" t="s">
        <v>3667</v>
      </c>
      <c r="R24" s="73"/>
      <c r="U24" s="7"/>
      <c r="V24" s="6"/>
      <c r="W24" s="6"/>
      <c r="X24" s="6"/>
      <c r="Y24" s="6"/>
      <c r="Z24" s="6"/>
      <c r="AA24" s="6"/>
      <c r="AB24" s="6"/>
      <c r="AC24" s="6"/>
      <c r="AD24" s="6"/>
      <c r="AE24" s="6"/>
      <c r="AF24" s="6"/>
      <c r="AG24" s="6"/>
      <c r="AH24" s="6"/>
      <c r="AK24" s="7"/>
      <c r="AO24" s="7"/>
      <c r="AS24" s="7"/>
      <c r="AW24" s="7"/>
      <c r="BA24" s="7"/>
      <c r="BE24" s="7"/>
      <c r="BI24" s="7"/>
      <c r="BM24" s="7"/>
      <c r="BQ24" s="7"/>
      <c r="BU24" s="7"/>
      <c r="BY24" s="7"/>
      <c r="CC24" s="7"/>
      <c r="CG24" s="7"/>
      <c r="CK24" s="7"/>
      <c r="CO24" s="7"/>
      <c r="CS24" s="7"/>
    </row>
    <row r="25" spans="1:97" ht="130.5" customHeight="1" x14ac:dyDescent="0.25">
      <c r="A25" s="36" t="s">
        <v>87</v>
      </c>
      <c r="B25" s="116" t="s">
        <v>3484</v>
      </c>
      <c r="C25" s="116" t="s">
        <v>3542</v>
      </c>
      <c r="D25" s="116">
        <v>253210000</v>
      </c>
      <c r="E25" s="116" t="s">
        <v>3662</v>
      </c>
      <c r="F25" s="105" t="s">
        <v>3546</v>
      </c>
      <c r="G25" s="35">
        <v>211018001</v>
      </c>
      <c r="H25" s="35" t="s">
        <v>3547</v>
      </c>
      <c r="I25" s="598">
        <v>4061928777</v>
      </c>
      <c r="J25" s="116"/>
      <c r="K25" s="116"/>
      <c r="L25" s="600"/>
      <c r="M25" s="600"/>
      <c r="N25" s="312"/>
      <c r="O25" s="312"/>
      <c r="P25" s="312"/>
      <c r="Q25" s="36" t="s">
        <v>3668</v>
      </c>
      <c r="R25" s="73"/>
      <c r="U25" s="7"/>
      <c r="V25" s="6"/>
      <c r="W25" s="6"/>
      <c r="X25" s="6"/>
      <c r="Y25" s="6"/>
      <c r="Z25" s="6"/>
      <c r="AA25" s="6"/>
      <c r="AB25" s="6"/>
      <c r="AC25" s="6"/>
      <c r="AD25" s="6"/>
      <c r="AE25" s="6"/>
      <c r="AF25" s="6"/>
      <c r="AG25" s="6"/>
      <c r="AH25" s="6"/>
      <c r="AK25" s="7"/>
      <c r="AO25" s="7"/>
      <c r="AS25" s="7"/>
      <c r="AW25" s="7"/>
      <c r="BA25" s="7"/>
      <c r="BE25" s="7"/>
      <c r="BI25" s="7"/>
      <c r="BM25" s="7"/>
      <c r="BQ25" s="7"/>
      <c r="BU25" s="7"/>
      <c r="BY25" s="7"/>
      <c r="CC25" s="7"/>
      <c r="CG25" s="7"/>
      <c r="CK25" s="7"/>
      <c r="CO25" s="7"/>
      <c r="CS25" s="7"/>
    </row>
    <row r="26" spans="1:97" ht="127.5" customHeight="1" x14ac:dyDescent="0.25">
      <c r="A26" s="36" t="s">
        <v>87</v>
      </c>
      <c r="B26" s="116" t="s">
        <v>3484</v>
      </c>
      <c r="C26" s="116" t="s">
        <v>3542</v>
      </c>
      <c r="D26" s="116">
        <v>253220000</v>
      </c>
      <c r="E26" s="116" t="s">
        <v>3669</v>
      </c>
      <c r="F26" s="597" t="s">
        <v>3549</v>
      </c>
      <c r="G26" s="116">
        <v>182278001</v>
      </c>
      <c r="H26" s="116" t="s">
        <v>3550</v>
      </c>
      <c r="I26" s="598">
        <v>-1289150560</v>
      </c>
      <c r="J26" s="116"/>
      <c r="K26" s="116" t="s">
        <v>3670</v>
      </c>
      <c r="L26" s="600">
        <v>2</v>
      </c>
      <c r="M26" s="600">
        <v>1</v>
      </c>
      <c r="N26" s="312">
        <v>1</v>
      </c>
      <c r="O26" s="312">
        <v>1</v>
      </c>
      <c r="P26" s="514"/>
      <c r="Q26" s="36" t="s">
        <v>3671</v>
      </c>
      <c r="R26" s="73"/>
      <c r="U26" s="7"/>
      <c r="V26" s="6"/>
      <c r="W26" s="6"/>
      <c r="X26" s="6"/>
      <c r="Y26" s="6"/>
      <c r="Z26" s="6"/>
      <c r="AA26" s="6"/>
      <c r="AB26" s="6"/>
      <c r="AC26" s="6"/>
      <c r="AD26" s="6"/>
      <c r="AE26" s="6"/>
      <c r="AF26" s="6"/>
      <c r="AG26" s="6"/>
      <c r="AH26" s="6"/>
      <c r="AK26" s="7"/>
      <c r="AO26" s="7"/>
      <c r="AS26" s="7"/>
      <c r="AW26" s="7"/>
      <c r="BA26" s="7"/>
      <c r="BE26" s="7"/>
      <c r="BI26" s="7"/>
      <c r="BM26" s="7"/>
      <c r="BQ26" s="7"/>
      <c r="BU26" s="7"/>
      <c r="BY26" s="7"/>
      <c r="CC26" s="7"/>
      <c r="CG26" s="7"/>
      <c r="CK26" s="7"/>
      <c r="CO26" s="7"/>
      <c r="CS26" s="7"/>
    </row>
    <row r="27" spans="1:97" ht="153.75" customHeight="1" x14ac:dyDescent="0.25">
      <c r="A27" s="36"/>
      <c r="B27" s="116"/>
      <c r="C27" s="116"/>
      <c r="D27" s="116"/>
      <c r="E27" s="116"/>
      <c r="F27" s="597"/>
      <c r="G27" s="116"/>
      <c r="H27" s="116"/>
      <c r="I27" s="598"/>
      <c r="J27" s="116"/>
      <c r="K27" s="116" t="s">
        <v>3672</v>
      </c>
      <c r="L27" s="600">
        <v>0</v>
      </c>
      <c r="M27" s="600">
        <v>0</v>
      </c>
      <c r="N27" s="312"/>
      <c r="O27" s="312">
        <v>1</v>
      </c>
      <c r="P27" s="312"/>
      <c r="Q27" s="36" t="s">
        <v>3673</v>
      </c>
      <c r="R27" s="73"/>
      <c r="U27" s="7"/>
      <c r="V27" s="6"/>
      <c r="W27" s="6"/>
      <c r="X27" s="6"/>
      <c r="Y27" s="6"/>
      <c r="Z27" s="6"/>
      <c r="AA27" s="6"/>
      <c r="AB27" s="6"/>
      <c r="AC27" s="6"/>
      <c r="AD27" s="6"/>
      <c r="AE27" s="6"/>
      <c r="AF27" s="6"/>
      <c r="AG27" s="6"/>
      <c r="AH27" s="6"/>
      <c r="AK27" s="7"/>
      <c r="AO27" s="7"/>
      <c r="AS27" s="7"/>
      <c r="AW27" s="7"/>
      <c r="BA27" s="7"/>
      <c r="BE27" s="7"/>
      <c r="BI27" s="7"/>
      <c r="BM27" s="7"/>
      <c r="BQ27" s="7"/>
      <c r="BU27" s="7"/>
      <c r="BY27" s="7"/>
      <c r="CC27" s="7"/>
      <c r="CG27" s="7"/>
      <c r="CK27" s="7"/>
      <c r="CO27" s="7"/>
      <c r="CS27" s="7"/>
    </row>
    <row r="28" spans="1:97" ht="127.5" customHeight="1" x14ac:dyDescent="0.25">
      <c r="A28" s="36" t="s">
        <v>87</v>
      </c>
      <c r="B28" s="116" t="s">
        <v>3484</v>
      </c>
      <c r="C28" s="116" t="s">
        <v>3542</v>
      </c>
      <c r="D28" s="116">
        <v>253220000</v>
      </c>
      <c r="E28" s="116" t="s">
        <v>3669</v>
      </c>
      <c r="F28" s="597" t="s">
        <v>3556</v>
      </c>
      <c r="G28" s="116">
        <v>182317001</v>
      </c>
      <c r="H28" s="116" t="s">
        <v>3557</v>
      </c>
      <c r="I28" s="598">
        <v>0</v>
      </c>
      <c r="J28" s="116"/>
      <c r="K28" s="116" t="s">
        <v>3674</v>
      </c>
      <c r="L28" s="600">
        <v>11</v>
      </c>
      <c r="M28" s="600">
        <v>0</v>
      </c>
      <c r="N28" s="312"/>
      <c r="O28" s="312">
        <v>0</v>
      </c>
      <c r="P28" s="312"/>
      <c r="Q28" s="36" t="s">
        <v>3675</v>
      </c>
      <c r="R28" s="73"/>
      <c r="U28" s="7"/>
      <c r="V28" s="6"/>
      <c r="W28" s="6"/>
      <c r="X28" s="6"/>
      <c r="Y28" s="6"/>
      <c r="Z28" s="6"/>
      <c r="AA28" s="6"/>
      <c r="AB28" s="6"/>
      <c r="AC28" s="6"/>
      <c r="AD28" s="6"/>
      <c r="AE28" s="6"/>
      <c r="AF28" s="6"/>
      <c r="AG28" s="6"/>
      <c r="AH28" s="6"/>
      <c r="AK28" s="7"/>
      <c r="AO28" s="7"/>
      <c r="AS28" s="7"/>
      <c r="AW28" s="7"/>
      <c r="BA28" s="7"/>
      <c r="BE28" s="7"/>
      <c r="BI28" s="7"/>
      <c r="BM28" s="7"/>
      <c r="BQ28" s="7"/>
      <c r="BU28" s="7"/>
      <c r="BY28" s="7"/>
      <c r="CC28" s="7"/>
      <c r="CG28" s="7"/>
      <c r="CK28" s="7"/>
      <c r="CO28" s="7"/>
      <c r="CS28" s="7"/>
    </row>
    <row r="29" spans="1:97" ht="75" x14ac:dyDescent="0.25">
      <c r="A29" s="36"/>
      <c r="B29" s="116"/>
      <c r="C29" s="116"/>
      <c r="D29" s="116"/>
      <c r="E29" s="116"/>
      <c r="F29" s="597"/>
      <c r="G29" s="116"/>
      <c r="H29" s="116"/>
      <c r="I29" s="598"/>
      <c r="J29" s="116"/>
      <c r="K29" s="116" t="s">
        <v>3676</v>
      </c>
      <c r="L29" s="600">
        <v>44</v>
      </c>
      <c r="M29" s="600">
        <v>44</v>
      </c>
      <c r="N29" s="312"/>
      <c r="O29" s="312" t="s">
        <v>3677</v>
      </c>
      <c r="P29" s="312"/>
      <c r="Q29" s="36" t="s">
        <v>3562</v>
      </c>
      <c r="R29" s="73"/>
      <c r="U29" s="7"/>
      <c r="V29" s="6"/>
      <c r="W29" s="6"/>
      <c r="X29" s="6"/>
      <c r="Y29" s="6"/>
      <c r="Z29" s="6"/>
      <c r="AA29" s="6"/>
      <c r="AB29" s="6"/>
      <c r="AC29" s="6"/>
      <c r="AD29" s="6"/>
      <c r="AE29" s="6"/>
      <c r="AF29" s="6"/>
      <c r="AG29" s="6"/>
      <c r="AH29" s="6"/>
      <c r="AK29" s="7"/>
      <c r="AO29" s="7"/>
      <c r="AS29" s="7"/>
      <c r="AW29" s="7"/>
      <c r="BA29" s="7"/>
      <c r="BE29" s="7"/>
      <c r="BI29" s="7"/>
      <c r="BM29" s="7"/>
      <c r="BQ29" s="7"/>
      <c r="BU29" s="7"/>
      <c r="BY29" s="7"/>
      <c r="CC29" s="7"/>
      <c r="CG29" s="7"/>
      <c r="CK29" s="7"/>
      <c r="CO29" s="7"/>
      <c r="CS29" s="7"/>
    </row>
    <row r="30" spans="1:97" ht="60" x14ac:dyDescent="0.25">
      <c r="A30" s="36"/>
      <c r="B30" s="116"/>
      <c r="C30" s="116"/>
      <c r="D30" s="116"/>
      <c r="E30" s="116"/>
      <c r="F30" s="597"/>
      <c r="G30" s="116"/>
      <c r="H30" s="116"/>
      <c r="I30" s="598"/>
      <c r="J30" s="116"/>
      <c r="K30" s="116" t="s">
        <v>3678</v>
      </c>
      <c r="L30" s="600">
        <v>1</v>
      </c>
      <c r="M30" s="600">
        <v>0</v>
      </c>
      <c r="N30" s="312">
        <v>1</v>
      </c>
      <c r="O30" s="312">
        <v>0</v>
      </c>
      <c r="P30" s="312"/>
      <c r="Q30" s="36" t="s">
        <v>3559</v>
      </c>
      <c r="R30" s="73"/>
      <c r="U30" s="7"/>
      <c r="V30" s="6"/>
      <c r="W30" s="6"/>
      <c r="X30" s="6"/>
      <c r="Y30" s="6"/>
      <c r="Z30" s="6"/>
      <c r="AA30" s="6"/>
      <c r="AB30" s="6"/>
      <c r="AC30" s="6"/>
      <c r="AD30" s="6"/>
      <c r="AE30" s="6"/>
      <c r="AF30" s="6"/>
      <c r="AG30" s="6"/>
      <c r="AH30" s="6"/>
      <c r="AK30" s="7"/>
      <c r="AO30" s="7"/>
      <c r="AS30" s="7"/>
      <c r="AW30" s="7"/>
      <c r="BA30" s="7"/>
      <c r="BE30" s="7"/>
      <c r="BI30" s="7"/>
      <c r="BM30" s="7"/>
      <c r="BQ30" s="7"/>
      <c r="BU30" s="7"/>
      <c r="BY30" s="7"/>
      <c r="CC30" s="7"/>
      <c r="CG30" s="7"/>
      <c r="CK30" s="7"/>
      <c r="CO30" s="7"/>
      <c r="CS30" s="7"/>
    </row>
    <row r="31" spans="1:97" ht="128.25" customHeight="1" x14ac:dyDescent="0.25">
      <c r="A31" s="36" t="s">
        <v>87</v>
      </c>
      <c r="B31" s="116" t="s">
        <v>3484</v>
      </c>
      <c r="C31" s="116" t="s">
        <v>3542</v>
      </c>
      <c r="D31" s="116">
        <v>253220000</v>
      </c>
      <c r="E31" s="116" t="s">
        <v>3669</v>
      </c>
      <c r="F31" s="597" t="s">
        <v>3563</v>
      </c>
      <c r="G31" s="116">
        <v>182259001</v>
      </c>
      <c r="H31" s="116" t="s">
        <v>3564</v>
      </c>
      <c r="I31" s="598">
        <v>36000000000</v>
      </c>
      <c r="J31" s="116"/>
      <c r="K31" s="116" t="s">
        <v>3679</v>
      </c>
      <c r="L31" s="600">
        <v>88</v>
      </c>
      <c r="M31" s="600">
        <v>54</v>
      </c>
      <c r="N31" s="312"/>
      <c r="O31" s="312">
        <v>54</v>
      </c>
      <c r="P31" s="312"/>
      <c r="Q31" s="36" t="s">
        <v>3680</v>
      </c>
      <c r="R31" s="73"/>
      <c r="U31" s="7"/>
      <c r="V31" s="6"/>
      <c r="W31" s="6"/>
      <c r="X31" s="6"/>
      <c r="Y31" s="6"/>
      <c r="Z31" s="6"/>
      <c r="AA31" s="6"/>
      <c r="AB31" s="6"/>
      <c r="AC31" s="6"/>
      <c r="AD31" s="6"/>
      <c r="AE31" s="6"/>
      <c r="AF31" s="6"/>
      <c r="AG31" s="6"/>
      <c r="AH31" s="6"/>
      <c r="AK31" s="7"/>
      <c r="AO31" s="7"/>
      <c r="AS31" s="7"/>
      <c r="AW31" s="7"/>
      <c r="BA31" s="7"/>
      <c r="BE31" s="7"/>
      <c r="BI31" s="7"/>
      <c r="BM31" s="7"/>
      <c r="BQ31" s="7"/>
      <c r="BU31" s="7"/>
      <c r="BY31" s="7"/>
      <c r="CC31" s="7"/>
      <c r="CG31" s="7"/>
      <c r="CK31" s="7"/>
      <c r="CO31" s="7"/>
      <c r="CS31" s="7"/>
    </row>
    <row r="32" spans="1:97" ht="60" x14ac:dyDescent="0.25">
      <c r="A32" s="36"/>
      <c r="B32" s="116"/>
      <c r="C32" s="116"/>
      <c r="D32" s="116"/>
      <c r="E32" s="116"/>
      <c r="F32" s="597"/>
      <c r="G32" s="116"/>
      <c r="H32" s="116"/>
      <c r="I32" s="598"/>
      <c r="J32" s="116"/>
      <c r="K32" s="116" t="s">
        <v>3681</v>
      </c>
      <c r="L32" s="600">
        <v>1.8</v>
      </c>
      <c r="M32" s="600">
        <v>1</v>
      </c>
      <c r="N32" s="312"/>
      <c r="O32" s="312">
        <v>0</v>
      </c>
      <c r="P32" s="312"/>
      <c r="Q32" s="36" t="s">
        <v>3566</v>
      </c>
      <c r="R32" s="73"/>
      <c r="U32" s="7"/>
      <c r="V32" s="6"/>
      <c r="W32" s="6"/>
      <c r="X32" s="6"/>
      <c r="Y32" s="6"/>
      <c r="Z32" s="6"/>
      <c r="AA32" s="6"/>
      <c r="AB32" s="6"/>
      <c r="AC32" s="6"/>
      <c r="AD32" s="6"/>
      <c r="AE32" s="6"/>
      <c r="AF32" s="6"/>
      <c r="AG32" s="6"/>
      <c r="AH32" s="6"/>
      <c r="AK32" s="7"/>
      <c r="AO32" s="7"/>
      <c r="AS32" s="7"/>
      <c r="AW32" s="7"/>
      <c r="BA32" s="7"/>
      <c r="BE32" s="7"/>
      <c r="BI32" s="7"/>
      <c r="BM32" s="7"/>
      <c r="BQ32" s="7"/>
      <c r="BU32" s="7"/>
      <c r="BY32" s="7"/>
      <c r="CC32" s="7"/>
      <c r="CG32" s="7"/>
      <c r="CK32" s="7"/>
      <c r="CO32" s="7"/>
      <c r="CS32" s="7"/>
    </row>
    <row r="33" spans="1:97" ht="127.5" customHeight="1" x14ac:dyDescent="0.25">
      <c r="A33" s="36" t="s">
        <v>87</v>
      </c>
      <c r="B33" s="116" t="s">
        <v>3484</v>
      </c>
      <c r="C33" s="116" t="s">
        <v>3542</v>
      </c>
      <c r="D33" s="116">
        <v>253230000</v>
      </c>
      <c r="E33" s="116" t="s">
        <v>3682</v>
      </c>
      <c r="F33" s="597" t="s">
        <v>3575</v>
      </c>
      <c r="G33" s="116">
        <v>182008001</v>
      </c>
      <c r="H33" s="116" t="s">
        <v>3576</v>
      </c>
      <c r="I33" s="598">
        <v>6068666867</v>
      </c>
      <c r="J33" s="116"/>
      <c r="K33" s="116" t="s">
        <v>3683</v>
      </c>
      <c r="L33" s="600">
        <v>43</v>
      </c>
      <c r="M33" s="600"/>
      <c r="N33" s="312"/>
      <c r="O33" s="604">
        <v>569.29999999999995</v>
      </c>
      <c r="P33" s="312"/>
      <c r="Q33" s="605" t="s">
        <v>3684</v>
      </c>
      <c r="R33" s="73"/>
      <c r="U33" s="7"/>
      <c r="V33" s="6"/>
      <c r="W33" s="6"/>
      <c r="X33" s="6"/>
      <c r="Y33" s="6"/>
      <c r="Z33" s="6"/>
      <c r="AA33" s="6"/>
      <c r="AB33" s="6"/>
      <c r="AC33" s="6"/>
      <c r="AD33" s="6"/>
      <c r="AE33" s="6"/>
      <c r="AF33" s="6"/>
      <c r="AG33" s="6"/>
      <c r="AH33" s="6"/>
      <c r="AK33" s="7"/>
      <c r="AO33" s="7"/>
      <c r="AS33" s="7"/>
      <c r="AW33" s="7"/>
      <c r="BA33" s="7"/>
      <c r="BE33" s="7"/>
      <c r="BI33" s="7"/>
      <c r="BM33" s="7"/>
      <c r="BQ33" s="7"/>
      <c r="BU33" s="7"/>
      <c r="BY33" s="7"/>
      <c r="CC33" s="7"/>
      <c r="CG33" s="7"/>
      <c r="CK33" s="7"/>
      <c r="CO33" s="7"/>
      <c r="CS33" s="7"/>
    </row>
    <row r="34" spans="1:97" ht="60" x14ac:dyDescent="0.25">
      <c r="A34" s="36"/>
      <c r="B34" s="116"/>
      <c r="C34" s="116"/>
      <c r="D34" s="116"/>
      <c r="E34" s="116"/>
      <c r="F34" s="597"/>
      <c r="G34" s="116"/>
      <c r="H34" s="116"/>
      <c r="I34" s="598"/>
      <c r="J34" s="116"/>
      <c r="K34" s="116" t="s">
        <v>3685</v>
      </c>
      <c r="L34" s="600">
        <v>19</v>
      </c>
      <c r="M34" s="600"/>
      <c r="N34" s="312"/>
      <c r="O34" s="514">
        <v>370</v>
      </c>
      <c r="P34" s="514"/>
      <c r="Q34" s="605" t="s">
        <v>3686</v>
      </c>
      <c r="R34" s="73"/>
      <c r="U34" s="7"/>
      <c r="V34" s="6"/>
      <c r="W34" s="6"/>
      <c r="X34" s="6"/>
      <c r="Y34" s="6"/>
      <c r="Z34" s="6"/>
      <c r="AA34" s="6"/>
      <c r="AB34" s="6"/>
      <c r="AC34" s="6"/>
      <c r="AD34" s="6"/>
      <c r="AE34" s="6"/>
      <c r="AF34" s="6"/>
      <c r="AG34" s="6"/>
      <c r="AH34" s="6"/>
      <c r="AK34" s="7"/>
      <c r="AO34" s="7"/>
      <c r="AS34" s="7"/>
      <c r="AW34" s="7"/>
      <c r="BA34" s="7"/>
      <c r="BE34" s="7"/>
      <c r="BI34" s="7"/>
      <c r="BM34" s="7"/>
      <c r="BQ34" s="7"/>
      <c r="BU34" s="7"/>
      <c r="BY34" s="7"/>
      <c r="CC34" s="7"/>
      <c r="CG34" s="7"/>
      <c r="CK34" s="7"/>
      <c r="CO34" s="7"/>
      <c r="CS34" s="7"/>
    </row>
    <row r="35" spans="1:97" ht="38.25" x14ac:dyDescent="0.25">
      <c r="A35" s="36"/>
      <c r="B35" s="116"/>
      <c r="C35" s="116"/>
      <c r="D35" s="116"/>
      <c r="E35" s="116"/>
      <c r="F35" s="597"/>
      <c r="G35" s="116"/>
      <c r="H35" s="116"/>
      <c r="I35" s="598"/>
      <c r="J35" s="116"/>
      <c r="K35" s="116" t="s">
        <v>3687</v>
      </c>
      <c r="L35" s="600">
        <v>26</v>
      </c>
      <c r="M35" s="600"/>
      <c r="N35" s="312"/>
      <c r="O35" s="312">
        <v>13</v>
      </c>
      <c r="P35" s="312"/>
      <c r="Q35" s="605" t="s">
        <v>3582</v>
      </c>
      <c r="R35" s="73"/>
      <c r="U35" s="7"/>
      <c r="V35" s="6"/>
      <c r="W35" s="6"/>
      <c r="X35" s="6"/>
      <c r="Y35" s="6"/>
      <c r="Z35" s="6"/>
      <c r="AA35" s="6"/>
      <c r="AB35" s="6"/>
      <c r="AC35" s="6"/>
      <c r="AD35" s="6"/>
      <c r="AE35" s="6"/>
      <c r="AF35" s="6"/>
      <c r="AG35" s="6"/>
      <c r="AH35" s="6"/>
      <c r="AK35" s="7"/>
      <c r="AO35" s="7"/>
      <c r="AS35" s="7"/>
      <c r="AW35" s="7"/>
      <c r="BA35" s="7"/>
      <c r="BE35" s="7"/>
      <c r="BI35" s="7"/>
      <c r="BM35" s="7"/>
      <c r="BQ35" s="7"/>
      <c r="BU35" s="7"/>
      <c r="BY35" s="7"/>
      <c r="CC35" s="7"/>
      <c r="CG35" s="7"/>
      <c r="CK35" s="7"/>
      <c r="CO35" s="7"/>
      <c r="CS35" s="7"/>
    </row>
    <row r="36" spans="1:97" ht="105" x14ac:dyDescent="0.25">
      <c r="A36" s="36" t="s">
        <v>87</v>
      </c>
      <c r="B36" s="116" t="s">
        <v>3484</v>
      </c>
      <c r="C36" s="116" t="s">
        <v>3542</v>
      </c>
      <c r="D36" s="116">
        <v>253230000</v>
      </c>
      <c r="E36" s="116" t="s">
        <v>3688</v>
      </c>
      <c r="F36" s="597" t="s">
        <v>3586</v>
      </c>
      <c r="G36" s="116">
        <v>0</v>
      </c>
      <c r="H36" s="116" t="s">
        <v>3587</v>
      </c>
      <c r="I36" s="598"/>
      <c r="J36" s="116"/>
      <c r="K36" s="116" t="s">
        <v>3689</v>
      </c>
      <c r="L36" s="600">
        <v>764</v>
      </c>
      <c r="M36" s="600">
        <v>0</v>
      </c>
      <c r="N36" s="312"/>
      <c r="O36" s="312">
        <v>0</v>
      </c>
      <c r="P36" s="514"/>
      <c r="Q36" s="605" t="s">
        <v>3690</v>
      </c>
      <c r="R36" s="73"/>
      <c r="U36" s="7"/>
      <c r="V36" s="6"/>
      <c r="W36" s="6"/>
      <c r="X36" s="6"/>
      <c r="Y36" s="6"/>
      <c r="Z36" s="6"/>
      <c r="AA36" s="6"/>
      <c r="AB36" s="6"/>
      <c r="AC36" s="6"/>
      <c r="AD36" s="6"/>
      <c r="AE36" s="6"/>
      <c r="AF36" s="6"/>
      <c r="AG36" s="6"/>
      <c r="AH36" s="6"/>
      <c r="AK36" s="7"/>
      <c r="AO36" s="7"/>
      <c r="AS36" s="7"/>
      <c r="AW36" s="7"/>
      <c r="BA36" s="7"/>
      <c r="BE36" s="7"/>
      <c r="BI36" s="7"/>
      <c r="BM36" s="7"/>
      <c r="BQ36" s="7"/>
      <c r="BU36" s="7"/>
      <c r="BY36" s="7"/>
      <c r="CC36" s="7"/>
      <c r="CG36" s="7"/>
      <c r="CK36" s="7"/>
      <c r="CO36" s="7"/>
      <c r="CS36" s="7"/>
    </row>
    <row r="37" spans="1:97" ht="120" customHeight="1" x14ac:dyDescent="0.25">
      <c r="A37" s="36" t="s">
        <v>87</v>
      </c>
      <c r="B37" s="116" t="s">
        <v>3484</v>
      </c>
      <c r="C37" s="116" t="s">
        <v>3542</v>
      </c>
      <c r="D37" s="116">
        <v>253230000</v>
      </c>
      <c r="E37" s="116" t="s">
        <v>3682</v>
      </c>
      <c r="F37" s="597" t="s">
        <v>3592</v>
      </c>
      <c r="G37" s="116">
        <v>182213001</v>
      </c>
      <c r="H37" s="116" t="s">
        <v>3593</v>
      </c>
      <c r="I37" s="598">
        <v>7618065667</v>
      </c>
      <c r="J37" s="116"/>
      <c r="K37" s="116" t="s">
        <v>3691</v>
      </c>
      <c r="L37" s="600"/>
      <c r="M37" s="600"/>
      <c r="N37" s="312"/>
      <c r="O37" s="312"/>
      <c r="P37" s="312"/>
      <c r="Q37" s="36" t="s">
        <v>3595</v>
      </c>
      <c r="R37" s="73"/>
      <c r="U37" s="7"/>
      <c r="V37" s="6"/>
      <c r="W37" s="6"/>
      <c r="X37" s="6"/>
      <c r="Y37" s="6"/>
      <c r="Z37" s="6"/>
      <c r="AA37" s="6"/>
      <c r="AB37" s="6"/>
      <c r="AC37" s="6"/>
      <c r="AD37" s="6"/>
      <c r="AE37" s="6"/>
      <c r="AF37" s="6"/>
      <c r="AG37" s="6"/>
      <c r="AH37" s="6"/>
      <c r="AK37" s="7"/>
      <c r="AO37" s="7"/>
      <c r="AS37" s="7"/>
      <c r="AW37" s="7"/>
      <c r="BA37" s="7"/>
      <c r="BE37" s="7"/>
      <c r="BI37" s="7"/>
      <c r="BM37" s="7"/>
      <c r="BQ37" s="7"/>
      <c r="BU37" s="7"/>
      <c r="BY37" s="7"/>
      <c r="CC37" s="7"/>
      <c r="CG37" s="7"/>
      <c r="CK37" s="7"/>
      <c r="CO37" s="7"/>
      <c r="CS37" s="7"/>
    </row>
    <row r="38" spans="1:97" ht="60" x14ac:dyDescent="0.25">
      <c r="A38" s="36"/>
      <c r="B38" s="116"/>
      <c r="C38" s="116"/>
      <c r="D38" s="116"/>
      <c r="E38" s="116"/>
      <c r="F38" s="597"/>
      <c r="G38" s="116"/>
      <c r="H38" s="116"/>
      <c r="I38" s="598"/>
      <c r="J38" s="116"/>
      <c r="K38" s="116" t="s">
        <v>3692</v>
      </c>
      <c r="L38" s="600"/>
      <c r="M38" s="600"/>
      <c r="N38" s="312"/>
      <c r="O38" s="312"/>
      <c r="P38" s="312"/>
      <c r="Q38" s="36"/>
      <c r="R38" s="73"/>
      <c r="U38" s="7"/>
      <c r="V38" s="6"/>
      <c r="W38" s="6"/>
      <c r="X38" s="6"/>
      <c r="Y38" s="6"/>
      <c r="Z38" s="6"/>
      <c r="AA38" s="6"/>
      <c r="AB38" s="6"/>
      <c r="AC38" s="6"/>
      <c r="AD38" s="6"/>
      <c r="AE38" s="6"/>
      <c r="AF38" s="6"/>
      <c r="AG38" s="6"/>
      <c r="AH38" s="6"/>
      <c r="AK38" s="7"/>
      <c r="AO38" s="7"/>
      <c r="AS38" s="7"/>
      <c r="AW38" s="7"/>
      <c r="BA38" s="7"/>
      <c r="BE38" s="7"/>
      <c r="BI38" s="7"/>
      <c r="BM38" s="7"/>
      <c r="BQ38" s="7"/>
      <c r="BU38" s="7"/>
      <c r="BY38" s="7"/>
      <c r="CC38" s="7"/>
      <c r="CG38" s="7"/>
      <c r="CK38" s="7"/>
      <c r="CO38" s="7"/>
      <c r="CS38" s="7"/>
    </row>
    <row r="39" spans="1:97" x14ac:dyDescent="0.25">
      <c r="A39" s="36"/>
      <c r="B39" s="116"/>
      <c r="C39" s="116"/>
      <c r="D39" s="116"/>
      <c r="E39" s="116"/>
      <c r="F39" s="597"/>
      <c r="G39" s="116"/>
      <c r="H39" s="116"/>
      <c r="I39" s="598"/>
      <c r="J39" s="116"/>
      <c r="K39" s="116" t="s">
        <v>3693</v>
      </c>
      <c r="L39" s="600"/>
      <c r="M39" s="600"/>
      <c r="N39" s="312"/>
      <c r="O39" s="312"/>
      <c r="P39" s="312"/>
      <c r="Q39" s="605"/>
      <c r="R39" s="73"/>
      <c r="U39" s="7"/>
      <c r="V39" s="6"/>
      <c r="W39" s="6"/>
      <c r="X39" s="6"/>
      <c r="Y39" s="6"/>
      <c r="Z39" s="6"/>
      <c r="AA39" s="6"/>
      <c r="AB39" s="6"/>
      <c r="AC39" s="6"/>
      <c r="AD39" s="6"/>
      <c r="AE39" s="6"/>
      <c r="AF39" s="6"/>
      <c r="AG39" s="6"/>
      <c r="AH39" s="6"/>
      <c r="AK39" s="7"/>
      <c r="AO39" s="7"/>
      <c r="AS39" s="7"/>
      <c r="AW39" s="7"/>
      <c r="BA39" s="7"/>
      <c r="BE39" s="7"/>
      <c r="BI39" s="7"/>
      <c r="BM39" s="7"/>
      <c r="BQ39" s="7"/>
      <c r="BU39" s="7"/>
      <c r="BY39" s="7"/>
      <c r="CC39" s="7"/>
      <c r="CG39" s="7"/>
      <c r="CK39" s="7"/>
      <c r="CO39" s="7"/>
      <c r="CS39" s="7"/>
    </row>
    <row r="40" spans="1:97" ht="135" customHeight="1" x14ac:dyDescent="0.25">
      <c r="A40" s="36" t="s">
        <v>87</v>
      </c>
      <c r="B40" s="116" t="s">
        <v>3484</v>
      </c>
      <c r="C40" s="116" t="s">
        <v>3542</v>
      </c>
      <c r="D40" s="116">
        <v>253230000</v>
      </c>
      <c r="E40" s="116" t="s">
        <v>3682</v>
      </c>
      <c r="F40" s="597" t="s">
        <v>3592</v>
      </c>
      <c r="G40" s="116">
        <v>182213002</v>
      </c>
      <c r="H40" s="116" t="s">
        <v>3598</v>
      </c>
      <c r="I40" s="598">
        <v>-1324713748</v>
      </c>
      <c r="J40" s="116"/>
      <c r="K40" s="116"/>
      <c r="L40" s="600"/>
      <c r="M40" s="600"/>
      <c r="N40" s="312"/>
      <c r="O40" s="312"/>
      <c r="P40" s="312"/>
      <c r="Q40" s="36" t="s">
        <v>3595</v>
      </c>
      <c r="R40" s="73"/>
      <c r="U40" s="7"/>
      <c r="V40" s="6"/>
      <c r="W40" s="6"/>
      <c r="X40" s="6"/>
      <c r="Y40" s="6"/>
      <c r="Z40" s="6"/>
      <c r="AA40" s="6"/>
      <c r="AB40" s="6"/>
      <c r="AC40" s="6"/>
      <c r="AD40" s="6"/>
      <c r="AE40" s="6"/>
      <c r="AF40" s="6"/>
      <c r="AG40" s="6"/>
      <c r="AH40" s="6"/>
      <c r="AK40" s="7"/>
      <c r="AO40" s="7"/>
      <c r="AS40" s="7"/>
      <c r="AW40" s="7"/>
      <c r="BA40" s="7"/>
      <c r="BE40" s="7"/>
      <c r="BI40" s="7"/>
      <c r="BM40" s="7"/>
      <c r="BQ40" s="7"/>
      <c r="BU40" s="7"/>
      <c r="BY40" s="7"/>
      <c r="CC40" s="7"/>
      <c r="CG40" s="7"/>
      <c r="CK40" s="7"/>
      <c r="CO40" s="7"/>
      <c r="CS40" s="7"/>
    </row>
    <row r="41" spans="1:97" ht="105" x14ac:dyDescent="0.25">
      <c r="A41" s="36" t="s">
        <v>87</v>
      </c>
      <c r="B41" s="116" t="s">
        <v>3484</v>
      </c>
      <c r="C41" s="116" t="s">
        <v>3542</v>
      </c>
      <c r="D41" s="116">
        <v>253230000</v>
      </c>
      <c r="E41" s="116" t="s">
        <v>3682</v>
      </c>
      <c r="F41" s="597" t="s">
        <v>3601</v>
      </c>
      <c r="G41" s="116">
        <v>182019001</v>
      </c>
      <c r="H41" s="116" t="s">
        <v>3602</v>
      </c>
      <c r="I41" s="598">
        <v>0</v>
      </c>
      <c r="J41" s="116"/>
      <c r="K41" s="116" t="s">
        <v>3694</v>
      </c>
      <c r="L41" s="600">
        <v>13</v>
      </c>
      <c r="M41" s="600">
        <v>2</v>
      </c>
      <c r="N41" s="312"/>
      <c r="O41" s="312">
        <v>2</v>
      </c>
      <c r="P41" s="312"/>
      <c r="Q41" s="36" t="s">
        <v>3695</v>
      </c>
      <c r="R41" s="73"/>
      <c r="U41" s="7"/>
      <c r="V41" s="6"/>
      <c r="W41" s="6"/>
      <c r="X41" s="6"/>
      <c r="Y41" s="6"/>
      <c r="Z41" s="6"/>
      <c r="AA41" s="6"/>
      <c r="AB41" s="6"/>
      <c r="AC41" s="6"/>
      <c r="AD41" s="6"/>
      <c r="AE41" s="6"/>
      <c r="AF41" s="6"/>
      <c r="AG41" s="6"/>
      <c r="AH41" s="6"/>
      <c r="AK41" s="7"/>
      <c r="AO41" s="7"/>
      <c r="AS41" s="7"/>
      <c r="AW41" s="7"/>
      <c r="BA41" s="7"/>
      <c r="BE41" s="7"/>
      <c r="BI41" s="7"/>
      <c r="BM41" s="7"/>
      <c r="BQ41" s="7"/>
      <c r="BU41" s="7"/>
      <c r="BY41" s="7"/>
      <c r="CC41" s="7"/>
      <c r="CG41" s="7"/>
      <c r="CK41" s="7"/>
      <c r="CO41" s="7"/>
      <c r="CS41" s="7"/>
    </row>
    <row r="42" spans="1:97" ht="105" x14ac:dyDescent="0.25">
      <c r="A42" s="36" t="s">
        <v>87</v>
      </c>
      <c r="B42" s="116" t="s">
        <v>3484</v>
      </c>
      <c r="C42" s="116" t="s">
        <v>3542</v>
      </c>
      <c r="D42" s="116">
        <v>253230000</v>
      </c>
      <c r="E42" s="116" t="s">
        <v>3682</v>
      </c>
      <c r="F42" s="597" t="s">
        <v>3605</v>
      </c>
      <c r="G42" s="116">
        <v>182168001</v>
      </c>
      <c r="H42" s="116" t="s">
        <v>3606</v>
      </c>
      <c r="I42" s="598">
        <v>205247410</v>
      </c>
      <c r="J42" s="116"/>
      <c r="K42" s="116" t="s">
        <v>3691</v>
      </c>
      <c r="L42" s="600">
        <v>3.5</v>
      </c>
      <c r="M42" s="600">
        <v>0</v>
      </c>
      <c r="N42" s="312"/>
      <c r="O42" s="312">
        <v>0</v>
      </c>
      <c r="P42" s="312"/>
      <c r="Q42" s="36"/>
      <c r="R42" s="73"/>
      <c r="U42" s="7"/>
      <c r="V42" s="6"/>
      <c r="W42" s="6"/>
      <c r="X42" s="6"/>
      <c r="Y42" s="6"/>
      <c r="Z42" s="6"/>
      <c r="AA42" s="6"/>
      <c r="AB42" s="6"/>
      <c r="AC42" s="6"/>
      <c r="AD42" s="6"/>
      <c r="AE42" s="6"/>
      <c r="AF42" s="6"/>
      <c r="AG42" s="6"/>
      <c r="AH42" s="6"/>
      <c r="AK42" s="7"/>
      <c r="AO42" s="7"/>
      <c r="AS42" s="7"/>
      <c r="AW42" s="7"/>
      <c r="BA42" s="7"/>
      <c r="BE42" s="7"/>
      <c r="BI42" s="7"/>
      <c r="BM42" s="7"/>
      <c r="BQ42" s="7"/>
      <c r="BU42" s="7"/>
      <c r="BY42" s="7"/>
      <c r="CC42" s="7"/>
      <c r="CG42" s="7"/>
      <c r="CK42" s="7"/>
      <c r="CO42" s="7"/>
      <c r="CS42" s="7"/>
    </row>
    <row r="43" spans="1:97" ht="60" x14ac:dyDescent="0.25">
      <c r="A43" s="36"/>
      <c r="B43" s="116"/>
      <c r="C43" s="116"/>
      <c r="D43" s="116"/>
      <c r="E43" s="116"/>
      <c r="F43" s="597"/>
      <c r="G43" s="116"/>
      <c r="H43" s="116"/>
      <c r="I43" s="598"/>
      <c r="J43" s="116"/>
      <c r="K43" s="116" t="s">
        <v>3692</v>
      </c>
      <c r="L43" s="600">
        <v>2.5</v>
      </c>
      <c r="M43" s="600">
        <v>0</v>
      </c>
      <c r="N43" s="312"/>
      <c r="O43" s="312">
        <v>0</v>
      </c>
      <c r="P43" s="312"/>
      <c r="Q43" s="36"/>
      <c r="R43" s="73"/>
      <c r="U43" s="7"/>
      <c r="V43" s="6"/>
      <c r="W43" s="6"/>
      <c r="X43" s="6"/>
      <c r="Y43" s="6"/>
      <c r="Z43" s="6"/>
      <c r="AA43" s="6"/>
      <c r="AB43" s="6"/>
      <c r="AC43" s="6"/>
      <c r="AD43" s="6"/>
      <c r="AE43" s="6"/>
      <c r="AF43" s="6"/>
      <c r="AG43" s="6"/>
      <c r="AH43" s="6"/>
      <c r="AK43" s="7"/>
      <c r="AO43" s="7"/>
      <c r="AS43" s="7"/>
      <c r="AW43" s="7"/>
      <c r="BA43" s="7"/>
      <c r="BE43" s="7"/>
      <c r="BI43" s="7"/>
      <c r="BM43" s="7"/>
      <c r="BQ43" s="7"/>
      <c r="BU43" s="7"/>
      <c r="BY43" s="7"/>
      <c r="CC43" s="7"/>
      <c r="CG43" s="7"/>
      <c r="CK43" s="7"/>
      <c r="CO43" s="7"/>
      <c r="CS43" s="7"/>
    </row>
    <row r="44" spans="1:97" ht="105" x14ac:dyDescent="0.25">
      <c r="A44" s="36" t="s">
        <v>87</v>
      </c>
      <c r="B44" s="116" t="s">
        <v>3484</v>
      </c>
      <c r="C44" s="116" t="s">
        <v>3542</v>
      </c>
      <c r="D44" s="116">
        <v>253230000</v>
      </c>
      <c r="E44" s="116" t="s">
        <v>3682</v>
      </c>
      <c r="F44" s="597" t="s">
        <v>3609</v>
      </c>
      <c r="G44" s="116">
        <v>183002001</v>
      </c>
      <c r="H44" s="116" t="s">
        <v>3610</v>
      </c>
      <c r="I44" s="598">
        <v>3476182667</v>
      </c>
      <c r="J44" s="116"/>
      <c r="K44" s="116"/>
      <c r="L44" s="600"/>
      <c r="M44" s="600"/>
      <c r="N44" s="312"/>
      <c r="O44" s="312"/>
      <c r="P44" s="312"/>
      <c r="Q44" s="36"/>
      <c r="R44" s="73"/>
      <c r="U44" s="7"/>
      <c r="V44" s="6"/>
      <c r="W44" s="6"/>
      <c r="X44" s="6"/>
      <c r="Y44" s="6"/>
      <c r="Z44" s="6"/>
      <c r="AA44" s="6"/>
      <c r="AB44" s="6"/>
      <c r="AC44" s="6"/>
      <c r="AD44" s="6"/>
      <c r="AE44" s="6"/>
      <c r="AF44" s="6"/>
      <c r="AG44" s="6"/>
      <c r="AH44" s="6"/>
      <c r="AK44" s="7"/>
      <c r="AO44" s="7"/>
      <c r="AS44" s="7"/>
      <c r="AW44" s="7"/>
      <c r="BA44" s="7"/>
      <c r="BE44" s="7"/>
      <c r="BI44" s="7"/>
      <c r="BM44" s="7"/>
      <c r="BQ44" s="7"/>
      <c r="BU44" s="7"/>
      <c r="BY44" s="7"/>
      <c r="CC44" s="7"/>
      <c r="CG44" s="7"/>
      <c r="CK44" s="7"/>
      <c r="CO44" s="7"/>
      <c r="CS44" s="7"/>
    </row>
    <row r="45" spans="1:97" ht="105" x14ac:dyDescent="0.25">
      <c r="A45" s="36" t="s">
        <v>87</v>
      </c>
      <c r="B45" s="116" t="s">
        <v>3484</v>
      </c>
      <c r="C45" s="116" t="s">
        <v>3542</v>
      </c>
      <c r="D45" s="116">
        <v>253230000</v>
      </c>
      <c r="E45" s="116" t="s">
        <v>3682</v>
      </c>
      <c r="F45" s="597" t="s">
        <v>3613</v>
      </c>
      <c r="G45" s="116">
        <v>182198001</v>
      </c>
      <c r="H45" s="116" t="s">
        <v>3614</v>
      </c>
      <c r="I45" s="598">
        <v>1155925796</v>
      </c>
      <c r="J45" s="116"/>
      <c r="K45" s="116" t="s">
        <v>3693</v>
      </c>
      <c r="L45" s="600">
        <v>365</v>
      </c>
      <c r="M45" s="600">
        <v>0</v>
      </c>
      <c r="N45" s="312"/>
      <c r="O45" s="312">
        <v>22</v>
      </c>
      <c r="P45" s="312"/>
      <c r="Q45" s="605" t="s">
        <v>3696</v>
      </c>
      <c r="R45" s="73"/>
      <c r="U45" s="7"/>
      <c r="V45" s="6"/>
      <c r="W45" s="6"/>
      <c r="X45" s="6"/>
      <c r="Y45" s="6"/>
      <c r="Z45" s="6"/>
      <c r="AA45" s="6"/>
      <c r="AB45" s="6"/>
      <c r="AC45" s="6"/>
      <c r="AD45" s="6"/>
      <c r="AE45" s="6"/>
      <c r="AF45" s="6"/>
      <c r="AG45" s="6"/>
      <c r="AH45" s="6"/>
      <c r="AK45" s="7"/>
      <c r="AO45" s="7"/>
      <c r="AS45" s="7"/>
      <c r="AW45" s="7"/>
      <c r="BA45" s="7"/>
      <c r="BE45" s="7"/>
      <c r="BI45" s="7"/>
      <c r="BM45" s="7"/>
      <c r="BQ45" s="7"/>
      <c r="BU45" s="7"/>
      <c r="BY45" s="7"/>
      <c r="CC45" s="7"/>
      <c r="CG45" s="7"/>
      <c r="CK45" s="7"/>
      <c r="CO45" s="7"/>
      <c r="CS45" s="7"/>
    </row>
    <row r="46" spans="1:97" ht="111.75" customHeight="1" x14ac:dyDescent="0.25">
      <c r="A46" s="36" t="s">
        <v>87</v>
      </c>
      <c r="B46" s="116" t="s">
        <v>3484</v>
      </c>
      <c r="C46" s="116" t="s">
        <v>3617</v>
      </c>
      <c r="D46" s="116">
        <v>253310000</v>
      </c>
      <c r="E46" s="116" t="s">
        <v>3697</v>
      </c>
      <c r="F46" s="597" t="s">
        <v>3618</v>
      </c>
      <c r="G46" s="116">
        <v>182204001</v>
      </c>
      <c r="H46" s="116" t="s">
        <v>3619</v>
      </c>
      <c r="I46" s="598">
        <v>-450</v>
      </c>
      <c r="J46" s="116"/>
      <c r="K46" s="116" t="s">
        <v>3698</v>
      </c>
      <c r="L46" s="600">
        <v>68</v>
      </c>
      <c r="M46" s="600"/>
      <c r="N46" s="312"/>
      <c r="O46" s="312">
        <v>0</v>
      </c>
      <c r="P46" s="312"/>
      <c r="Q46" s="36"/>
      <c r="R46" s="73"/>
      <c r="U46" s="7"/>
      <c r="V46" s="6"/>
      <c r="W46" s="6"/>
      <c r="X46" s="6"/>
      <c r="Y46" s="6"/>
      <c r="Z46" s="6"/>
      <c r="AA46" s="6"/>
      <c r="AB46" s="6"/>
      <c r="AC46" s="6"/>
      <c r="AD46" s="6"/>
      <c r="AE46" s="6"/>
      <c r="AF46" s="6"/>
      <c r="AG46" s="6"/>
      <c r="AH46" s="6"/>
      <c r="AK46" s="7"/>
      <c r="AO46" s="7"/>
      <c r="AS46" s="7"/>
      <c r="AW46" s="7"/>
      <c r="BA46" s="7"/>
      <c r="BE46" s="7"/>
      <c r="BI46" s="7"/>
      <c r="BM46" s="7"/>
      <c r="BQ46" s="7"/>
      <c r="BU46" s="7"/>
      <c r="BY46" s="7"/>
      <c r="CC46" s="7"/>
      <c r="CG46" s="7"/>
      <c r="CK46" s="7"/>
      <c r="CO46" s="7"/>
      <c r="CS46" s="7"/>
    </row>
    <row r="47" spans="1:97" ht="111.75" customHeight="1" x14ac:dyDescent="0.25">
      <c r="A47" s="36"/>
      <c r="B47" s="116"/>
      <c r="C47" s="116"/>
      <c r="D47" s="116"/>
      <c r="E47" s="116"/>
      <c r="F47" s="597"/>
      <c r="G47" s="116"/>
      <c r="H47" s="116"/>
      <c r="I47" s="598"/>
      <c r="J47" s="116"/>
      <c r="K47" s="116" t="s">
        <v>3699</v>
      </c>
      <c r="L47" s="600">
        <v>136</v>
      </c>
      <c r="M47" s="600"/>
      <c r="N47" s="312"/>
      <c r="O47" s="312">
        <v>17</v>
      </c>
      <c r="P47" s="312"/>
      <c r="Q47" s="605" t="s">
        <v>3700</v>
      </c>
      <c r="R47" s="73"/>
      <c r="U47" s="7"/>
      <c r="V47" s="6"/>
      <c r="W47" s="6"/>
      <c r="X47" s="6"/>
      <c r="Y47" s="6"/>
      <c r="Z47" s="6"/>
      <c r="AA47" s="6"/>
      <c r="AB47" s="6"/>
      <c r="AC47" s="6"/>
      <c r="AD47" s="6"/>
      <c r="AE47" s="6"/>
      <c r="AF47" s="6"/>
      <c r="AG47" s="6"/>
      <c r="AH47" s="6"/>
      <c r="AK47" s="7"/>
      <c r="AO47" s="7"/>
      <c r="AS47" s="7"/>
      <c r="AW47" s="7"/>
      <c r="BA47" s="7"/>
      <c r="BE47" s="7"/>
      <c r="BI47" s="7"/>
      <c r="BM47" s="7"/>
      <c r="BQ47" s="7"/>
      <c r="BU47" s="7"/>
      <c r="BY47" s="7"/>
      <c r="CC47" s="7"/>
      <c r="CG47" s="7"/>
      <c r="CK47" s="7"/>
      <c r="CO47" s="7"/>
      <c r="CS47" s="7"/>
    </row>
    <row r="48" spans="1:97" ht="113.25" customHeight="1" x14ac:dyDescent="0.25">
      <c r="A48" s="36" t="s">
        <v>87</v>
      </c>
      <c r="B48" s="116" t="s">
        <v>3484</v>
      </c>
      <c r="C48" s="116" t="s">
        <v>3617</v>
      </c>
      <c r="D48" s="116">
        <v>253310000</v>
      </c>
      <c r="E48" s="116" t="s">
        <v>3697</v>
      </c>
      <c r="F48" s="597" t="s">
        <v>3622</v>
      </c>
      <c r="G48" s="116">
        <v>182295001</v>
      </c>
      <c r="H48" s="116" t="s">
        <v>3623</v>
      </c>
      <c r="I48" s="598">
        <v>-832085987</v>
      </c>
      <c r="J48" s="116"/>
      <c r="K48" s="116" t="s">
        <v>3701</v>
      </c>
      <c r="L48" s="600">
        <v>5</v>
      </c>
      <c r="M48" s="600">
        <v>0</v>
      </c>
      <c r="N48" s="535"/>
      <c r="O48" s="535">
        <v>0</v>
      </c>
      <c r="P48" s="312"/>
      <c r="Q48" s="605" t="s">
        <v>3702</v>
      </c>
      <c r="R48" s="73"/>
      <c r="U48" s="7"/>
      <c r="V48" s="6"/>
      <c r="W48" s="6"/>
      <c r="X48" s="6"/>
      <c r="Y48" s="6"/>
      <c r="Z48" s="6"/>
      <c r="AA48" s="6"/>
      <c r="AB48" s="6"/>
      <c r="AC48" s="6"/>
      <c r="AD48" s="6"/>
      <c r="AE48" s="6"/>
      <c r="AF48" s="6"/>
      <c r="AG48" s="6"/>
      <c r="AH48" s="6"/>
      <c r="AK48" s="7"/>
      <c r="AO48" s="7"/>
      <c r="AS48" s="7"/>
      <c r="AW48" s="7"/>
      <c r="BA48" s="7"/>
      <c r="BE48" s="7"/>
      <c r="BI48" s="7"/>
      <c r="BM48" s="7"/>
      <c r="BQ48" s="7"/>
      <c r="BU48" s="7"/>
      <c r="BY48" s="7"/>
      <c r="CC48" s="7"/>
      <c r="CG48" s="7"/>
      <c r="CK48" s="7"/>
      <c r="CO48" s="7"/>
      <c r="CS48" s="7"/>
    </row>
    <row r="49" spans="1:97" ht="90" customHeight="1" x14ac:dyDescent="0.25">
      <c r="A49" s="36"/>
      <c r="B49" s="116"/>
      <c r="C49" s="116"/>
      <c r="D49" s="116"/>
      <c r="E49" s="116"/>
      <c r="F49" s="597" t="s">
        <v>3703</v>
      </c>
      <c r="G49" s="116"/>
      <c r="H49" s="116" t="s">
        <v>3704</v>
      </c>
      <c r="I49" s="598"/>
      <c r="J49" s="116"/>
      <c r="K49" s="116" t="s">
        <v>3705</v>
      </c>
      <c r="L49" s="600">
        <v>1</v>
      </c>
      <c r="M49" s="600">
        <v>0</v>
      </c>
      <c r="N49" s="535"/>
      <c r="O49" s="535">
        <v>0</v>
      </c>
      <c r="P49" s="312"/>
      <c r="Q49" s="36"/>
      <c r="R49" s="73"/>
      <c r="U49" s="7"/>
      <c r="V49" s="6"/>
      <c r="W49" s="6"/>
      <c r="X49" s="6"/>
      <c r="Y49" s="6"/>
      <c r="Z49" s="6"/>
      <c r="AA49" s="6"/>
      <c r="AB49" s="6"/>
      <c r="AC49" s="6"/>
      <c r="AD49" s="6"/>
      <c r="AE49" s="6"/>
      <c r="AF49" s="6"/>
      <c r="AG49" s="6"/>
      <c r="AH49" s="6"/>
      <c r="AK49" s="7"/>
      <c r="AO49" s="7"/>
      <c r="AS49" s="7"/>
      <c r="AW49" s="7"/>
      <c r="BA49" s="7"/>
      <c r="BE49" s="7"/>
      <c r="BI49" s="7"/>
      <c r="BM49" s="7"/>
      <c r="BQ49" s="7"/>
      <c r="BU49" s="7"/>
      <c r="BY49" s="7"/>
      <c r="CC49" s="7"/>
      <c r="CG49" s="7"/>
      <c r="CK49" s="7"/>
      <c r="CO49" s="7"/>
      <c r="CS49" s="7"/>
    </row>
    <row r="50" spans="1:97" ht="45" x14ac:dyDescent="0.25">
      <c r="A50" s="36"/>
      <c r="B50" s="116"/>
      <c r="C50" s="116"/>
      <c r="D50" s="116"/>
      <c r="E50" s="116"/>
      <c r="F50" s="597" t="s">
        <v>3706</v>
      </c>
      <c r="G50" s="116"/>
      <c r="H50" s="116" t="s">
        <v>3707</v>
      </c>
      <c r="I50" s="598"/>
      <c r="J50" s="116"/>
      <c r="K50" s="116" t="s">
        <v>3708</v>
      </c>
      <c r="L50" s="600">
        <v>11</v>
      </c>
      <c r="M50" s="600">
        <v>0</v>
      </c>
      <c r="N50" s="535"/>
      <c r="O50" s="535">
        <v>0</v>
      </c>
      <c r="P50" s="312"/>
      <c r="Q50" s="36"/>
      <c r="R50" s="73"/>
      <c r="U50" s="7"/>
      <c r="V50" s="6"/>
      <c r="W50" s="6"/>
      <c r="X50" s="6"/>
      <c r="Y50" s="6"/>
      <c r="Z50" s="6"/>
      <c r="AA50" s="6"/>
      <c r="AB50" s="6"/>
      <c r="AC50" s="6"/>
      <c r="AD50" s="6"/>
      <c r="AE50" s="6"/>
      <c r="AF50" s="6"/>
      <c r="AG50" s="6"/>
      <c r="AH50" s="6"/>
      <c r="AK50" s="7"/>
      <c r="AO50" s="7"/>
      <c r="AS50" s="7"/>
      <c r="AW50" s="7"/>
      <c r="BA50" s="7"/>
      <c r="BE50" s="7"/>
      <c r="BI50" s="7"/>
      <c r="BM50" s="7"/>
      <c r="BQ50" s="7"/>
      <c r="BU50" s="7"/>
      <c r="BY50" s="7"/>
      <c r="CC50" s="7"/>
      <c r="CG50" s="7"/>
      <c r="CK50" s="7"/>
      <c r="CO50" s="7"/>
      <c r="CS50" s="7"/>
    </row>
    <row r="51" spans="1:97" ht="108.75" customHeight="1" x14ac:dyDescent="0.25">
      <c r="A51" s="36" t="s">
        <v>87</v>
      </c>
      <c r="B51" s="116" t="s">
        <v>3484</v>
      </c>
      <c r="C51" s="116" t="s">
        <v>3617</v>
      </c>
      <c r="D51" s="116">
        <v>253310000</v>
      </c>
      <c r="E51" s="116" t="s">
        <v>3697</v>
      </c>
      <c r="F51" s="597" t="s">
        <v>3626</v>
      </c>
      <c r="G51" s="116">
        <v>182312001</v>
      </c>
      <c r="H51" s="116" t="s">
        <v>3627</v>
      </c>
      <c r="I51" s="598">
        <v>0</v>
      </c>
      <c r="J51" s="116"/>
      <c r="K51" s="116" t="s">
        <v>3698</v>
      </c>
      <c r="L51" s="600">
        <v>68</v>
      </c>
      <c r="M51" s="600"/>
      <c r="N51" s="535"/>
      <c r="O51" s="535"/>
      <c r="P51" s="312"/>
      <c r="Q51" s="36"/>
      <c r="R51" s="73"/>
      <c r="U51" s="7"/>
      <c r="V51" s="6"/>
      <c r="W51" s="6"/>
      <c r="X51" s="6"/>
      <c r="Y51" s="6"/>
      <c r="Z51" s="6"/>
      <c r="AA51" s="6"/>
      <c r="AB51" s="6"/>
      <c r="AC51" s="6"/>
      <c r="AD51" s="6"/>
      <c r="AE51" s="6"/>
      <c r="AF51" s="6"/>
      <c r="AG51" s="6"/>
      <c r="AH51" s="6"/>
      <c r="AK51" s="7"/>
      <c r="AO51" s="7"/>
      <c r="AS51" s="7"/>
      <c r="AW51" s="7"/>
      <c r="BA51" s="7"/>
      <c r="BE51" s="7"/>
      <c r="BI51" s="7"/>
      <c r="BM51" s="7"/>
      <c r="BQ51" s="7"/>
      <c r="BU51" s="7"/>
      <c r="BY51" s="7"/>
      <c r="CC51" s="7"/>
      <c r="CG51" s="7"/>
      <c r="CK51" s="7"/>
      <c r="CO51" s="7"/>
      <c r="CS51" s="7"/>
    </row>
    <row r="52" spans="1:97" ht="90" x14ac:dyDescent="0.25">
      <c r="A52" s="36"/>
      <c r="B52" s="116"/>
      <c r="C52" s="116"/>
      <c r="D52" s="116"/>
      <c r="E52" s="116"/>
      <c r="F52" s="597"/>
      <c r="G52" s="116"/>
      <c r="H52" s="116"/>
      <c r="I52" s="598"/>
      <c r="J52" s="116"/>
      <c r="K52" s="116" t="s">
        <v>3699</v>
      </c>
      <c r="L52" s="600">
        <v>136</v>
      </c>
      <c r="M52" s="600"/>
      <c r="N52" s="312"/>
      <c r="O52" s="312"/>
      <c r="P52" s="312"/>
      <c r="Q52" s="36"/>
      <c r="R52" s="73"/>
      <c r="U52" s="7"/>
      <c r="V52" s="6"/>
      <c r="W52" s="6"/>
      <c r="X52" s="6"/>
      <c r="Y52" s="6"/>
      <c r="Z52" s="6"/>
      <c r="AA52" s="6"/>
      <c r="AB52" s="6"/>
      <c r="AC52" s="6"/>
      <c r="AD52" s="6"/>
      <c r="AE52" s="6"/>
      <c r="AF52" s="6"/>
      <c r="AG52" s="6"/>
      <c r="AH52" s="6"/>
      <c r="AK52" s="7"/>
      <c r="AO52" s="7"/>
      <c r="AS52" s="7"/>
      <c r="AW52" s="7"/>
      <c r="BA52" s="7"/>
      <c r="BE52" s="7"/>
      <c r="BI52" s="7"/>
      <c r="BM52" s="7"/>
      <c r="BQ52" s="7"/>
      <c r="BU52" s="7"/>
      <c r="BY52" s="7"/>
      <c r="CC52" s="7"/>
      <c r="CG52" s="7"/>
      <c r="CK52" s="7"/>
      <c r="CO52" s="7"/>
      <c r="CS52" s="7"/>
    </row>
    <row r="53" spans="1:97" ht="90" x14ac:dyDescent="0.25">
      <c r="A53" s="36" t="s">
        <v>87</v>
      </c>
      <c r="B53" s="116" t="s">
        <v>3484</v>
      </c>
      <c r="C53" s="116" t="s">
        <v>3617</v>
      </c>
      <c r="D53" s="116">
        <v>253320000</v>
      </c>
      <c r="E53" s="116" t="s">
        <v>3709</v>
      </c>
      <c r="F53" s="597" t="s">
        <v>3630</v>
      </c>
      <c r="G53" s="116">
        <v>172111001</v>
      </c>
      <c r="H53" s="116" t="s">
        <v>3631</v>
      </c>
      <c r="I53" s="598">
        <v>5089144390</v>
      </c>
      <c r="J53" s="116"/>
      <c r="K53" s="116" t="s">
        <v>3710</v>
      </c>
      <c r="L53" s="600">
        <v>7</v>
      </c>
      <c r="M53" s="600">
        <v>6</v>
      </c>
      <c r="N53" s="312"/>
      <c r="O53" s="312">
        <v>6</v>
      </c>
      <c r="P53" s="312"/>
      <c r="Q53" s="605" t="s">
        <v>3711</v>
      </c>
      <c r="R53" s="73"/>
      <c r="U53" s="7"/>
      <c r="V53" s="6"/>
      <c r="W53" s="6"/>
      <c r="X53" s="6"/>
      <c r="Y53" s="6"/>
      <c r="Z53" s="6"/>
      <c r="AA53" s="6"/>
      <c r="AB53" s="6"/>
      <c r="AC53" s="6"/>
      <c r="AD53" s="6"/>
      <c r="AE53" s="6"/>
      <c r="AF53" s="6"/>
      <c r="AG53" s="6"/>
      <c r="AH53" s="6"/>
      <c r="AK53" s="7"/>
      <c r="AO53" s="7"/>
      <c r="AS53" s="7"/>
      <c r="AW53" s="7"/>
      <c r="BA53" s="7"/>
      <c r="BE53" s="7"/>
      <c r="BI53" s="7"/>
      <c r="BM53" s="7"/>
      <c r="BQ53" s="7"/>
      <c r="BU53" s="7"/>
      <c r="BY53" s="7"/>
      <c r="CC53" s="7"/>
      <c r="CG53" s="7"/>
      <c r="CK53" s="7"/>
      <c r="CO53" s="7"/>
      <c r="CS53" s="7"/>
    </row>
    <row r="54" spans="1:97" ht="118.5" customHeight="1" x14ac:dyDescent="0.25">
      <c r="A54" s="36" t="s">
        <v>87</v>
      </c>
      <c r="B54" s="116" t="s">
        <v>3484</v>
      </c>
      <c r="C54" s="116" t="s">
        <v>3617</v>
      </c>
      <c r="D54" s="116">
        <v>253310000</v>
      </c>
      <c r="E54" s="116" t="s">
        <v>3697</v>
      </c>
      <c r="F54" s="597" t="s">
        <v>3639</v>
      </c>
      <c r="G54" s="116">
        <v>172242001</v>
      </c>
      <c r="H54" s="116" t="s">
        <v>3640</v>
      </c>
      <c r="I54" s="598">
        <v>3500000000</v>
      </c>
      <c r="J54" s="116"/>
      <c r="K54" s="116" t="s">
        <v>3712</v>
      </c>
      <c r="L54" s="600">
        <v>1</v>
      </c>
      <c r="M54" s="600">
        <v>0</v>
      </c>
      <c r="N54" s="312"/>
      <c r="O54" s="312">
        <v>0</v>
      </c>
      <c r="P54" s="312"/>
      <c r="Q54" s="36"/>
      <c r="R54" s="73"/>
      <c r="U54" s="7"/>
      <c r="V54" s="6"/>
      <c r="W54" s="6"/>
      <c r="X54" s="6"/>
      <c r="Y54" s="6"/>
      <c r="Z54" s="6"/>
      <c r="AA54" s="6"/>
      <c r="AB54" s="6"/>
      <c r="AC54" s="6"/>
      <c r="AD54" s="6"/>
      <c r="AE54" s="6"/>
      <c r="AF54" s="6"/>
      <c r="AG54" s="6"/>
      <c r="AH54" s="6"/>
      <c r="AK54" s="7"/>
      <c r="AO54" s="7"/>
      <c r="AS54" s="7"/>
      <c r="AW54" s="7"/>
      <c r="BA54" s="7"/>
      <c r="BE54" s="7"/>
      <c r="BI54" s="7"/>
      <c r="BM54" s="7"/>
      <c r="BQ54" s="7"/>
      <c r="BU54" s="7"/>
      <c r="BY54" s="7"/>
      <c r="CC54" s="7"/>
      <c r="CG54" s="7"/>
      <c r="CK54" s="7"/>
      <c r="CO54" s="7"/>
      <c r="CS54" s="7"/>
    </row>
    <row r="55" spans="1:97" x14ac:dyDescent="0.25">
      <c r="A55" s="36"/>
      <c r="B55" s="116"/>
      <c r="C55" s="116"/>
      <c r="D55" s="116"/>
      <c r="E55" s="116"/>
      <c r="F55" s="116"/>
      <c r="G55" s="116"/>
      <c r="H55" s="116"/>
      <c r="I55" s="606">
        <f>SUM(I9:I54)</f>
        <v>66672831804</v>
      </c>
      <c r="J55" s="116"/>
      <c r="K55" s="116"/>
      <c r="L55" s="600"/>
      <c r="M55" s="600"/>
      <c r="N55" s="312"/>
      <c r="O55" s="312"/>
      <c r="P55" s="312"/>
      <c r="Q55" s="36"/>
      <c r="S55" s="6"/>
      <c r="T55" s="6"/>
      <c r="U55" s="6"/>
      <c r="V55" s="6"/>
      <c r="W55" s="6"/>
      <c r="X55" s="6"/>
      <c r="Y55" s="6"/>
      <c r="Z55" s="6"/>
      <c r="AA55" s="6"/>
      <c r="AB55" s="6"/>
      <c r="AC55" s="6"/>
      <c r="AD55" s="6"/>
      <c r="AE55" s="6"/>
      <c r="AF55" s="6"/>
      <c r="AG55" s="6"/>
      <c r="AH55" s="6"/>
      <c r="AK55" s="7"/>
      <c r="AO55" s="7"/>
      <c r="AS55" s="7"/>
      <c r="AW55" s="7"/>
      <c r="BA55" s="7"/>
      <c r="BE55" s="7"/>
      <c r="BI55" s="7"/>
      <c r="BM55" s="7"/>
      <c r="BQ55" s="7"/>
      <c r="BU55" s="7"/>
      <c r="BY55" s="7"/>
      <c r="CC55" s="7"/>
      <c r="CG55" s="7"/>
      <c r="CK55" s="7"/>
      <c r="CO55" s="7"/>
      <c r="CS55" s="7"/>
    </row>
    <row r="56" spans="1:97" x14ac:dyDescent="0.25">
      <c r="A56" s="168"/>
      <c r="B56" s="168"/>
      <c r="C56" s="168"/>
      <c r="D56" s="168"/>
      <c r="E56" s="168"/>
      <c r="F56" s="168"/>
      <c r="G56" s="168"/>
      <c r="H56" s="168"/>
      <c r="I56" s="168"/>
      <c r="J56" s="168"/>
      <c r="K56" s="168"/>
      <c r="L56" s="510"/>
      <c r="M56" s="510"/>
      <c r="N56" s="510"/>
      <c r="O56" s="510"/>
      <c r="P56" s="510"/>
      <c r="Q56" s="168"/>
    </row>
  </sheetData>
  <sheetProtection algorithmName="SHA-512" hashValue="sEkrXmJAahRuEewSB8/gONZPbyo/VOBQmBklJETrMjWoh9MaAQzFjYqAuQ6VuZS/R2eisvmaS3mCtX3XmbisXQ==" saltValue="2HGizAOWkRPY4qV6UeCv5g==" spinCount="100000" sheet="1" objects="1" scenarios="1" insertRows="0"/>
  <mergeCells count="22">
    <mergeCell ref="A7:A8"/>
    <mergeCell ref="B7:B8"/>
    <mergeCell ref="C7:C8"/>
    <mergeCell ref="D7:D8"/>
    <mergeCell ref="E7:E8"/>
    <mergeCell ref="A1:O1"/>
    <mergeCell ref="A2:O2"/>
    <mergeCell ref="A3:O3"/>
    <mergeCell ref="A4:O4"/>
    <mergeCell ref="B6:O6"/>
    <mergeCell ref="Q7:Q8"/>
    <mergeCell ref="F7:F8"/>
    <mergeCell ref="G7:G8"/>
    <mergeCell ref="H7:H8"/>
    <mergeCell ref="I7:I8"/>
    <mergeCell ref="J7:J8"/>
    <mergeCell ref="K7:K8"/>
    <mergeCell ref="L7:L8"/>
    <mergeCell ref="M7:M8"/>
    <mergeCell ref="N7:N8"/>
    <mergeCell ref="O7:O8"/>
    <mergeCell ref="P7:P8"/>
  </mergeCell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02"/>
  <sheetViews>
    <sheetView showZeros="0" topLeftCell="T6" zoomScale="80" zoomScaleNormal="80" workbookViewId="0">
      <pane ySplit="3" topLeftCell="A9" activePane="bottomLeft" state="frozen"/>
      <selection activeCell="A6" sqref="A6"/>
      <selection pane="bottomLeft" activeCell="AQ9" sqref="AQ9"/>
    </sheetView>
  </sheetViews>
  <sheetFormatPr baseColWidth="10" defaultRowHeight="15" x14ac:dyDescent="0.25"/>
  <cols>
    <col min="1" max="1" width="12.140625" style="1" customWidth="1"/>
    <col min="2" max="2" width="15.42578125" style="1" customWidth="1"/>
    <col min="3" max="3" width="19.42578125" style="1" customWidth="1"/>
    <col min="4" max="4" width="13" style="1" customWidth="1"/>
    <col min="5" max="5" width="15.5703125" style="1" customWidth="1"/>
    <col min="6" max="6" width="13.85546875" style="1" customWidth="1"/>
    <col min="7" max="7" width="22.85546875" style="1" customWidth="1"/>
    <col min="8" max="8" width="16" style="1" customWidth="1"/>
    <col min="9" max="9" width="17.28515625" style="1" customWidth="1"/>
    <col min="10" max="10" width="13.7109375" style="1" customWidth="1"/>
    <col min="11" max="11" width="18.5703125" style="1" customWidth="1"/>
    <col min="12" max="12" width="18.7109375" style="1" customWidth="1"/>
    <col min="13" max="13" width="14.5703125" style="1" customWidth="1"/>
    <col min="14" max="17" width="15.5703125" style="1" customWidth="1"/>
    <col min="18" max="18" width="15.140625" style="1" customWidth="1"/>
    <col min="19" max="19" width="16.28515625" style="1" customWidth="1"/>
    <col min="20" max="20" width="36.85546875" style="1" customWidth="1"/>
    <col min="21" max="21" width="8.5703125" style="1" customWidth="1"/>
    <col min="22" max="22" width="10.7109375" style="473" customWidth="1"/>
    <col min="23" max="23" width="13.7109375" style="1" customWidth="1"/>
    <col min="24" max="24" width="15.42578125" style="1" customWidth="1"/>
    <col min="25" max="29" width="10.7109375" style="1" customWidth="1"/>
    <col min="30" max="30" width="45" style="1" customWidth="1"/>
    <col min="31" max="31" width="5" style="1" bestFit="1" customWidth="1"/>
    <col min="32" max="32" width="6.42578125" style="1" bestFit="1" customWidth="1"/>
    <col min="33" max="33" width="5.42578125" style="1" bestFit="1" customWidth="1"/>
    <col min="34" max="34" width="4.28515625" style="1" bestFit="1" customWidth="1"/>
    <col min="35" max="35" width="5" style="1" bestFit="1" customWidth="1"/>
    <col min="36" max="36" width="4.5703125" style="1" bestFit="1" customWidth="1"/>
    <col min="37" max="37" width="4.140625" style="1" bestFit="1" customWidth="1"/>
    <col min="38" max="38" width="5.85546875" style="1" bestFit="1" customWidth="1"/>
    <col min="39" max="39" width="9.140625" style="1" bestFit="1" customWidth="1"/>
    <col min="40" max="40" width="6.5703125" style="1" bestFit="1" customWidth="1"/>
    <col min="41" max="41" width="8.85546875" style="1" bestFit="1" customWidth="1"/>
    <col min="42" max="42" width="8.28515625" style="1" bestFit="1" customWidth="1"/>
    <col min="43" max="16384" width="11.42578125" style="1"/>
  </cols>
  <sheetData>
    <row r="1" spans="1:42" x14ac:dyDescent="0.25">
      <c r="A1" s="645" t="s">
        <v>0</v>
      </c>
      <c r="B1" s="645"/>
      <c r="C1" s="645"/>
      <c r="D1" s="645"/>
      <c r="E1" s="645"/>
      <c r="F1" s="645"/>
      <c r="G1" s="645"/>
      <c r="H1" s="645"/>
      <c r="I1" s="645"/>
      <c r="J1" s="645"/>
      <c r="K1" s="645"/>
      <c r="L1" s="645"/>
      <c r="M1" s="645"/>
      <c r="N1" s="645"/>
      <c r="O1" s="645"/>
      <c r="P1" s="645"/>
    </row>
    <row r="2" spans="1:42" x14ac:dyDescent="0.25">
      <c r="A2" s="645" t="s">
        <v>1</v>
      </c>
      <c r="B2" s="645"/>
      <c r="C2" s="645"/>
      <c r="D2" s="645"/>
      <c r="E2" s="645"/>
      <c r="F2" s="645"/>
      <c r="G2" s="645"/>
      <c r="H2" s="645"/>
      <c r="I2" s="645"/>
      <c r="J2" s="645"/>
      <c r="K2" s="645"/>
      <c r="L2" s="645"/>
      <c r="M2" s="645"/>
      <c r="N2" s="645"/>
      <c r="O2" s="645"/>
      <c r="P2" s="645"/>
    </row>
    <row r="3" spans="1:42" x14ac:dyDescent="0.25">
      <c r="A3" s="645" t="s">
        <v>111</v>
      </c>
      <c r="B3" s="645"/>
      <c r="C3" s="645"/>
      <c r="D3" s="645"/>
      <c r="E3" s="645"/>
      <c r="F3" s="645"/>
      <c r="G3" s="645"/>
      <c r="H3" s="645"/>
      <c r="I3" s="645"/>
      <c r="J3" s="645"/>
      <c r="K3" s="645"/>
      <c r="L3" s="645"/>
      <c r="M3" s="645"/>
      <c r="N3" s="645"/>
      <c r="O3" s="645"/>
      <c r="P3" s="645"/>
    </row>
    <row r="4" spans="1:42" x14ac:dyDescent="0.25">
      <c r="A4" s="645">
        <v>2013</v>
      </c>
      <c r="B4" s="645"/>
      <c r="C4" s="645"/>
      <c r="D4" s="645"/>
      <c r="E4" s="645"/>
      <c r="F4" s="645"/>
      <c r="G4" s="645"/>
      <c r="H4" s="645"/>
      <c r="I4" s="645"/>
      <c r="J4" s="645"/>
      <c r="K4" s="645"/>
      <c r="L4" s="645"/>
      <c r="M4" s="645"/>
      <c r="N4" s="645"/>
      <c r="O4" s="645"/>
      <c r="P4" s="645"/>
    </row>
    <row r="5" spans="1:42" x14ac:dyDescent="0.25">
      <c r="A5" s="646" t="s">
        <v>4</v>
      </c>
      <c r="B5" s="646"/>
      <c r="C5" s="20" t="s">
        <v>3471</v>
      </c>
      <c r="D5" s="20"/>
      <c r="E5" s="20"/>
      <c r="F5" s="20"/>
      <c r="G5" s="20"/>
      <c r="H5" s="20"/>
      <c r="I5" s="21"/>
      <c r="J5" s="21"/>
      <c r="K5" s="20"/>
      <c r="L5" s="21"/>
      <c r="M5" s="21"/>
      <c r="N5" s="21"/>
      <c r="O5" s="21"/>
      <c r="P5" s="21"/>
      <c r="Q5" s="22"/>
      <c r="R5" s="22"/>
      <c r="S5" s="22"/>
      <c r="T5" s="22"/>
      <c r="U5" s="22"/>
      <c r="V5" s="556"/>
      <c r="W5" s="22"/>
      <c r="X5" s="22"/>
      <c r="Y5" s="22"/>
      <c r="Z5" s="22"/>
      <c r="AA5" s="22"/>
      <c r="AB5" s="22"/>
      <c r="AC5" s="22"/>
      <c r="AD5" s="22"/>
    </row>
    <row r="7" spans="1:42" s="23" customFormat="1" ht="14.25" x14ac:dyDescent="0.2">
      <c r="A7" s="647" t="s">
        <v>6</v>
      </c>
      <c r="B7" s="647" t="s">
        <v>7</v>
      </c>
      <c r="C7" s="647" t="s">
        <v>8</v>
      </c>
      <c r="D7" s="647" t="s">
        <v>9</v>
      </c>
      <c r="E7" s="647" t="s">
        <v>11</v>
      </c>
      <c r="F7" s="647" t="s">
        <v>12</v>
      </c>
      <c r="G7" s="647" t="s">
        <v>13</v>
      </c>
      <c r="H7" s="647" t="s">
        <v>112</v>
      </c>
      <c r="I7" s="679" t="s">
        <v>113</v>
      </c>
      <c r="J7" s="679" t="s">
        <v>114</v>
      </c>
      <c r="K7" s="647" t="s">
        <v>115</v>
      </c>
      <c r="L7" s="679" t="s">
        <v>116</v>
      </c>
      <c r="M7" s="679" t="s">
        <v>117</v>
      </c>
      <c r="N7" s="647" t="s">
        <v>118</v>
      </c>
      <c r="O7" s="657" t="s">
        <v>119</v>
      </c>
      <c r="P7" s="657" t="s">
        <v>120</v>
      </c>
      <c r="Q7" s="670" t="s">
        <v>121</v>
      </c>
      <c r="R7" s="670" t="s">
        <v>122</v>
      </c>
      <c r="S7" s="647" t="s">
        <v>123</v>
      </c>
      <c r="T7" s="672" t="s">
        <v>124</v>
      </c>
      <c r="U7" s="673"/>
      <c r="V7" s="673"/>
      <c r="W7" s="673"/>
      <c r="X7" s="673"/>
      <c r="Y7" s="673"/>
      <c r="Z7" s="673"/>
      <c r="AA7" s="673"/>
      <c r="AB7" s="673"/>
      <c r="AC7" s="673"/>
      <c r="AD7" s="674" t="s">
        <v>22</v>
      </c>
      <c r="AE7" s="676" t="s">
        <v>125</v>
      </c>
      <c r="AF7" s="677"/>
      <c r="AG7" s="677"/>
      <c r="AH7" s="677"/>
      <c r="AI7" s="677"/>
      <c r="AJ7" s="677"/>
      <c r="AK7" s="677"/>
      <c r="AL7" s="677"/>
      <c r="AM7" s="677"/>
      <c r="AN7" s="677"/>
      <c r="AO7" s="677"/>
      <c r="AP7" s="678"/>
    </row>
    <row r="8" spans="1:42" ht="48" x14ac:dyDescent="0.25">
      <c r="A8" s="648"/>
      <c r="B8" s="648"/>
      <c r="C8" s="648"/>
      <c r="D8" s="648"/>
      <c r="E8" s="648"/>
      <c r="F8" s="648"/>
      <c r="G8" s="648"/>
      <c r="H8" s="648"/>
      <c r="I8" s="680"/>
      <c r="J8" s="680"/>
      <c r="K8" s="648"/>
      <c r="L8" s="680"/>
      <c r="M8" s="680"/>
      <c r="N8" s="648"/>
      <c r="O8" s="658"/>
      <c r="P8" s="658"/>
      <c r="Q8" s="671"/>
      <c r="R8" s="671"/>
      <c r="S8" s="649"/>
      <c r="T8" s="24" t="s">
        <v>126</v>
      </c>
      <c r="U8" s="24" t="s">
        <v>127</v>
      </c>
      <c r="V8" s="574" t="s">
        <v>128</v>
      </c>
      <c r="W8" s="575" t="s">
        <v>129</v>
      </c>
      <c r="X8" s="575" t="s">
        <v>130</v>
      </c>
      <c r="Y8" s="575" t="s">
        <v>131</v>
      </c>
      <c r="Z8" s="575" t="s">
        <v>132</v>
      </c>
      <c r="AA8" s="574" t="s">
        <v>133</v>
      </c>
      <c r="AB8" s="575" t="s">
        <v>134</v>
      </c>
      <c r="AC8" s="575" t="s">
        <v>135</v>
      </c>
      <c r="AD8" s="675"/>
      <c r="AE8" s="27" t="s">
        <v>136</v>
      </c>
      <c r="AF8" s="27" t="s">
        <v>137</v>
      </c>
      <c r="AG8" s="27" t="s">
        <v>138</v>
      </c>
      <c r="AH8" s="27" t="s">
        <v>139</v>
      </c>
      <c r="AI8" s="27" t="s">
        <v>140</v>
      </c>
      <c r="AJ8" s="27" t="s">
        <v>141</v>
      </c>
      <c r="AK8" s="27" t="s">
        <v>142</v>
      </c>
      <c r="AL8" s="27" t="s">
        <v>143</v>
      </c>
      <c r="AM8" s="27" t="s">
        <v>144</v>
      </c>
      <c r="AN8" s="27" t="s">
        <v>145</v>
      </c>
      <c r="AO8" s="27" t="s">
        <v>146</v>
      </c>
      <c r="AP8" s="27" t="s">
        <v>147</v>
      </c>
    </row>
    <row r="9" spans="1:42" ht="48" x14ac:dyDescent="0.25">
      <c r="A9" s="35" t="s">
        <v>23</v>
      </c>
      <c r="B9" s="35" t="s">
        <v>24</v>
      </c>
      <c r="C9" s="35" t="s">
        <v>25</v>
      </c>
      <c r="D9" s="35">
        <v>211180000</v>
      </c>
      <c r="E9" s="105" t="s">
        <v>3472</v>
      </c>
      <c r="F9" s="35">
        <v>222234001</v>
      </c>
      <c r="G9" s="35" t="s">
        <v>3473</v>
      </c>
      <c r="H9" s="579">
        <v>400000000</v>
      </c>
      <c r="I9" s="579">
        <v>315732298</v>
      </c>
      <c r="J9" s="475"/>
      <c r="K9" s="580">
        <v>0</v>
      </c>
      <c r="L9" s="475"/>
      <c r="M9" s="475"/>
      <c r="N9" s="475">
        <f>H9+K9</f>
        <v>400000000</v>
      </c>
      <c r="O9" s="475">
        <f>I9+L9</f>
        <v>315732298</v>
      </c>
      <c r="P9" s="475">
        <f>J9+M9</f>
        <v>0</v>
      </c>
      <c r="Q9" s="580">
        <v>0</v>
      </c>
      <c r="R9" s="475"/>
      <c r="S9" s="475">
        <f>Q9+R9</f>
        <v>0</v>
      </c>
      <c r="T9" s="33">
        <v>0</v>
      </c>
      <c r="U9" s="33">
        <v>0</v>
      </c>
      <c r="V9" s="476">
        <v>0</v>
      </c>
      <c r="W9" s="35"/>
      <c r="X9" s="35"/>
      <c r="Y9" s="35"/>
      <c r="Z9" s="35"/>
      <c r="AA9" s="35">
        <v>0</v>
      </c>
      <c r="AB9" s="35"/>
      <c r="AC9" s="35"/>
      <c r="AD9" s="36"/>
      <c r="AE9" s="36">
        <v>0</v>
      </c>
      <c r="AF9" s="36">
        <v>0</v>
      </c>
      <c r="AG9" s="36">
        <v>0</v>
      </c>
      <c r="AH9" s="36">
        <v>0</v>
      </c>
      <c r="AI9" s="36">
        <v>0</v>
      </c>
      <c r="AJ9" s="36">
        <v>0</v>
      </c>
      <c r="AK9" s="36">
        <v>0</v>
      </c>
      <c r="AL9" s="36">
        <v>0</v>
      </c>
      <c r="AM9" s="36">
        <v>0</v>
      </c>
      <c r="AN9" s="36">
        <v>0</v>
      </c>
      <c r="AO9" s="36">
        <v>0</v>
      </c>
      <c r="AP9" s="36">
        <v>0</v>
      </c>
    </row>
    <row r="10" spans="1:42" ht="60" x14ac:dyDescent="0.25">
      <c r="A10" s="35">
        <v>0</v>
      </c>
      <c r="B10" s="35">
        <v>0</v>
      </c>
      <c r="C10" s="35">
        <v>0</v>
      </c>
      <c r="D10" s="35">
        <v>0</v>
      </c>
      <c r="E10" s="105">
        <v>0</v>
      </c>
      <c r="F10" s="35">
        <v>0</v>
      </c>
      <c r="G10" s="35">
        <v>0</v>
      </c>
      <c r="H10" s="579">
        <v>0</v>
      </c>
      <c r="I10" s="579">
        <v>0</v>
      </c>
      <c r="J10" s="475"/>
      <c r="K10" s="475"/>
      <c r="L10" s="475"/>
      <c r="M10" s="475"/>
      <c r="N10" s="475">
        <f t="shared" ref="N10:P44" si="0">H10+K10</f>
        <v>0</v>
      </c>
      <c r="O10" s="475">
        <f t="shared" si="0"/>
        <v>0</v>
      </c>
      <c r="P10" s="475">
        <f t="shared" si="0"/>
        <v>0</v>
      </c>
      <c r="Q10" s="579"/>
      <c r="R10" s="475"/>
      <c r="S10" s="475">
        <f t="shared" ref="S10:S79" si="1">Q10+R10</f>
        <v>0</v>
      </c>
      <c r="T10" s="33" t="s">
        <v>3474</v>
      </c>
      <c r="U10" s="33" t="s">
        <v>3475</v>
      </c>
      <c r="V10" s="476">
        <v>1</v>
      </c>
      <c r="W10" s="581">
        <v>0</v>
      </c>
      <c r="X10" s="36"/>
      <c r="Y10" s="581">
        <v>0</v>
      </c>
      <c r="Z10" s="36"/>
      <c r="AA10" s="35">
        <v>180</v>
      </c>
      <c r="AB10" s="36"/>
      <c r="AC10" s="36"/>
      <c r="AD10" s="36" t="s">
        <v>3476</v>
      </c>
      <c r="AE10" s="36">
        <v>0</v>
      </c>
      <c r="AF10" s="36">
        <v>0</v>
      </c>
      <c r="AG10" s="36">
        <v>0</v>
      </c>
      <c r="AH10" s="36" t="s">
        <v>179</v>
      </c>
      <c r="AI10" s="36" t="s">
        <v>179</v>
      </c>
      <c r="AJ10" s="36" t="s">
        <v>179</v>
      </c>
      <c r="AK10" s="36" t="s">
        <v>179</v>
      </c>
      <c r="AL10" s="36" t="s">
        <v>179</v>
      </c>
      <c r="AM10" s="36" t="s">
        <v>179</v>
      </c>
      <c r="AN10" s="36">
        <v>0</v>
      </c>
      <c r="AO10" s="36">
        <v>0</v>
      </c>
      <c r="AP10" s="36">
        <v>0</v>
      </c>
    </row>
    <row r="11" spans="1:42" ht="90" x14ac:dyDescent="0.25">
      <c r="A11" s="35"/>
      <c r="B11" s="35"/>
      <c r="C11" s="35"/>
      <c r="D11" s="35"/>
      <c r="E11" s="105"/>
      <c r="F11" s="35"/>
      <c r="G11" s="35"/>
      <c r="H11" s="579"/>
      <c r="I11" s="579"/>
      <c r="J11" s="475"/>
      <c r="K11" s="475"/>
      <c r="L11" s="475"/>
      <c r="M11" s="475"/>
      <c r="N11" s="475"/>
      <c r="O11" s="475"/>
      <c r="P11" s="475"/>
      <c r="Q11" s="579"/>
      <c r="R11" s="475"/>
      <c r="S11" s="475"/>
      <c r="T11" s="33" t="s">
        <v>3477</v>
      </c>
      <c r="U11" s="33" t="s">
        <v>3475</v>
      </c>
      <c r="V11" s="476"/>
      <c r="W11" s="581">
        <v>0</v>
      </c>
      <c r="X11" s="36">
        <v>2</v>
      </c>
      <c r="Y11" s="581">
        <v>0</v>
      </c>
      <c r="Z11" s="36"/>
      <c r="AA11" s="35">
        <v>180</v>
      </c>
      <c r="AB11" s="581">
        <v>45</v>
      </c>
      <c r="AC11" s="36"/>
      <c r="AD11" s="36" t="s">
        <v>3478</v>
      </c>
      <c r="AE11" s="36"/>
      <c r="AF11" s="36"/>
      <c r="AG11" s="36"/>
      <c r="AH11" s="36"/>
      <c r="AI11" s="36"/>
      <c r="AJ11" s="36"/>
      <c r="AK11" s="36" t="s">
        <v>179</v>
      </c>
      <c r="AL11" s="36" t="s">
        <v>179</v>
      </c>
      <c r="AM11" s="36" t="s">
        <v>179</v>
      </c>
      <c r="AN11" s="36" t="s">
        <v>179</v>
      </c>
      <c r="AO11" s="36" t="s">
        <v>179</v>
      </c>
      <c r="AP11" s="36" t="s">
        <v>179</v>
      </c>
    </row>
    <row r="12" spans="1:42" ht="45" x14ac:dyDescent="0.25">
      <c r="A12" s="35"/>
      <c r="B12" s="35"/>
      <c r="C12" s="35"/>
      <c r="D12" s="35"/>
      <c r="E12" s="105"/>
      <c r="F12" s="35"/>
      <c r="G12" s="35"/>
      <c r="H12" s="579"/>
      <c r="I12" s="579"/>
      <c r="J12" s="475"/>
      <c r="K12" s="475"/>
      <c r="L12" s="475"/>
      <c r="M12" s="475"/>
      <c r="N12" s="475"/>
      <c r="O12" s="475"/>
      <c r="P12" s="475"/>
      <c r="Q12" s="579"/>
      <c r="R12" s="475"/>
      <c r="S12" s="475"/>
      <c r="T12" s="33" t="s">
        <v>3479</v>
      </c>
      <c r="U12" s="476" t="s">
        <v>1243</v>
      </c>
      <c r="V12" s="476">
        <v>15</v>
      </c>
      <c r="W12" s="581"/>
      <c r="X12" s="36"/>
      <c r="Y12" s="581">
        <v>0</v>
      </c>
      <c r="Z12" s="36"/>
      <c r="AA12" s="35">
        <v>90</v>
      </c>
      <c r="AB12" s="581"/>
      <c r="AC12" s="36"/>
      <c r="AD12" s="36" t="s">
        <v>3480</v>
      </c>
      <c r="AE12" s="36"/>
      <c r="AF12" s="36"/>
      <c r="AG12" s="36"/>
      <c r="AH12" s="36"/>
      <c r="AI12" s="36"/>
      <c r="AJ12" s="36"/>
      <c r="AK12" s="36"/>
      <c r="AL12" s="36"/>
      <c r="AM12" s="36"/>
      <c r="AN12" s="36" t="s">
        <v>179</v>
      </c>
      <c r="AO12" s="36" t="s">
        <v>179</v>
      </c>
      <c r="AP12" s="36" t="s">
        <v>179</v>
      </c>
    </row>
    <row r="13" spans="1:42" ht="84" x14ac:dyDescent="0.25">
      <c r="A13" s="35">
        <v>0</v>
      </c>
      <c r="B13" s="35">
        <v>0</v>
      </c>
      <c r="C13" s="35">
        <v>0</v>
      </c>
      <c r="D13" s="35">
        <v>0</v>
      </c>
      <c r="E13" s="105" t="s">
        <v>3481</v>
      </c>
      <c r="F13" s="35">
        <v>0</v>
      </c>
      <c r="G13" s="35" t="s">
        <v>3482</v>
      </c>
      <c r="H13" s="579">
        <v>0</v>
      </c>
      <c r="I13" s="579">
        <v>0</v>
      </c>
      <c r="J13" s="475"/>
      <c r="K13" s="475"/>
      <c r="L13" s="475"/>
      <c r="M13" s="475"/>
      <c r="N13" s="475">
        <f t="shared" si="0"/>
        <v>0</v>
      </c>
      <c r="O13" s="475">
        <f t="shared" si="0"/>
        <v>0</v>
      </c>
      <c r="P13" s="475">
        <f t="shared" si="0"/>
        <v>0</v>
      </c>
      <c r="Q13" s="579"/>
      <c r="R13" s="475"/>
      <c r="S13" s="475">
        <f t="shared" si="1"/>
        <v>0</v>
      </c>
      <c r="T13" s="33">
        <v>0</v>
      </c>
      <c r="U13" s="33">
        <v>0</v>
      </c>
      <c r="V13" s="476">
        <v>0</v>
      </c>
      <c r="W13" s="36"/>
      <c r="X13" s="36"/>
      <c r="Y13" s="36"/>
      <c r="Z13" s="36"/>
      <c r="AA13" s="35">
        <v>0</v>
      </c>
      <c r="AB13" s="36"/>
      <c r="AC13" s="36"/>
      <c r="AD13" s="36"/>
      <c r="AE13" s="36">
        <v>0</v>
      </c>
      <c r="AF13" s="36">
        <v>0</v>
      </c>
      <c r="AG13" s="36">
        <v>0</v>
      </c>
      <c r="AH13" s="36">
        <v>0</v>
      </c>
      <c r="AI13" s="36">
        <v>0</v>
      </c>
      <c r="AJ13" s="36">
        <v>0</v>
      </c>
      <c r="AK13" s="36">
        <v>0</v>
      </c>
      <c r="AL13" s="36"/>
      <c r="AM13" s="36"/>
      <c r="AN13" s="36"/>
      <c r="AO13" s="36"/>
      <c r="AP13" s="36"/>
    </row>
    <row r="14" spans="1:42" ht="24" x14ac:dyDescent="0.25">
      <c r="A14" s="35">
        <v>0</v>
      </c>
      <c r="B14" s="35">
        <v>0</v>
      </c>
      <c r="C14" s="35">
        <v>0</v>
      </c>
      <c r="D14" s="35">
        <v>0</v>
      </c>
      <c r="E14" s="105">
        <v>0</v>
      </c>
      <c r="F14" s="35">
        <v>0</v>
      </c>
      <c r="G14" s="35">
        <v>0</v>
      </c>
      <c r="H14" s="579">
        <v>0</v>
      </c>
      <c r="I14" s="579">
        <v>0</v>
      </c>
      <c r="J14" s="475"/>
      <c r="K14" s="475"/>
      <c r="L14" s="475"/>
      <c r="M14" s="475"/>
      <c r="N14" s="475">
        <f t="shared" si="0"/>
        <v>0</v>
      </c>
      <c r="O14" s="475">
        <f t="shared" si="0"/>
        <v>0</v>
      </c>
      <c r="P14" s="475">
        <f t="shared" si="0"/>
        <v>0</v>
      </c>
      <c r="Q14" s="579"/>
      <c r="R14" s="475"/>
      <c r="S14" s="475">
        <f t="shared" si="1"/>
        <v>0</v>
      </c>
      <c r="T14" s="33" t="s">
        <v>3483</v>
      </c>
      <c r="U14" s="581">
        <v>0</v>
      </c>
      <c r="V14" s="581">
        <v>0</v>
      </c>
      <c r="W14" s="36"/>
      <c r="X14" s="36"/>
      <c r="Y14" s="581">
        <v>0</v>
      </c>
      <c r="Z14" s="36"/>
      <c r="AA14" s="581">
        <v>0</v>
      </c>
      <c r="AB14" s="581"/>
      <c r="AC14" s="36"/>
      <c r="AD14" s="36"/>
      <c r="AE14" s="36">
        <v>0</v>
      </c>
      <c r="AF14" s="36">
        <v>0</v>
      </c>
      <c r="AG14" s="36">
        <v>0</v>
      </c>
      <c r="AH14" s="36">
        <v>0</v>
      </c>
      <c r="AI14" s="36">
        <v>0</v>
      </c>
      <c r="AJ14" s="36">
        <v>0</v>
      </c>
      <c r="AK14" s="36">
        <v>0</v>
      </c>
      <c r="AL14" s="36">
        <v>0</v>
      </c>
      <c r="AM14" s="36">
        <v>0</v>
      </c>
      <c r="AN14" s="36">
        <v>0</v>
      </c>
      <c r="AO14" s="36">
        <v>0</v>
      </c>
      <c r="AP14" s="36">
        <v>0</v>
      </c>
    </row>
    <row r="15" spans="1:42" ht="72" x14ac:dyDescent="0.25">
      <c r="A15" s="35" t="s">
        <v>87</v>
      </c>
      <c r="B15" s="35" t="s">
        <v>3484</v>
      </c>
      <c r="C15" s="35" t="s">
        <v>3485</v>
      </c>
      <c r="D15" s="35">
        <v>253110000</v>
      </c>
      <c r="E15" s="105" t="s">
        <v>3486</v>
      </c>
      <c r="F15" s="35">
        <v>182110001</v>
      </c>
      <c r="G15" s="35" t="s">
        <v>3487</v>
      </c>
      <c r="H15" s="579">
        <v>1574483118</v>
      </c>
      <c r="I15" s="582" t="s">
        <v>1849</v>
      </c>
      <c r="J15" s="475"/>
      <c r="K15" s="475"/>
      <c r="L15" s="475"/>
      <c r="M15" s="475"/>
      <c r="N15" s="475">
        <f t="shared" si="0"/>
        <v>1574483118</v>
      </c>
      <c r="O15" s="475">
        <f t="shared" si="0"/>
        <v>0</v>
      </c>
      <c r="P15" s="475">
        <f t="shared" si="0"/>
        <v>0</v>
      </c>
      <c r="Q15" s="579">
        <v>1249715197</v>
      </c>
      <c r="R15" s="475"/>
      <c r="S15" s="475">
        <f t="shared" si="1"/>
        <v>1249715197</v>
      </c>
      <c r="T15" s="33">
        <v>0</v>
      </c>
      <c r="U15" s="33">
        <v>0</v>
      </c>
      <c r="V15" s="476">
        <v>0</v>
      </c>
      <c r="W15" s="36"/>
      <c r="X15" s="36"/>
      <c r="Y15" s="36"/>
      <c r="Z15" s="36"/>
      <c r="AA15" s="35">
        <v>0</v>
      </c>
      <c r="AB15" s="36"/>
      <c r="AC15" s="36"/>
      <c r="AD15" s="36"/>
      <c r="AE15" s="36">
        <v>0</v>
      </c>
      <c r="AF15" s="36">
        <v>0</v>
      </c>
      <c r="AG15" s="36">
        <v>0</v>
      </c>
      <c r="AH15" s="36">
        <v>0</v>
      </c>
      <c r="AI15" s="36">
        <v>0</v>
      </c>
      <c r="AJ15" s="36">
        <v>0</v>
      </c>
      <c r="AK15" s="36">
        <v>0</v>
      </c>
      <c r="AL15" s="36">
        <v>0</v>
      </c>
      <c r="AM15" s="36">
        <v>0</v>
      </c>
      <c r="AN15" s="36">
        <v>0</v>
      </c>
      <c r="AO15" s="36">
        <v>0</v>
      </c>
      <c r="AP15" s="36">
        <v>0</v>
      </c>
    </row>
    <row r="16" spans="1:42" ht="75" x14ac:dyDescent="0.25">
      <c r="A16" s="35">
        <v>0</v>
      </c>
      <c r="B16" s="35">
        <v>0</v>
      </c>
      <c r="C16" s="35">
        <v>0</v>
      </c>
      <c r="D16" s="35">
        <v>0</v>
      </c>
      <c r="E16" s="105">
        <v>0</v>
      </c>
      <c r="F16" s="35">
        <v>0</v>
      </c>
      <c r="G16" s="35">
        <v>0</v>
      </c>
      <c r="H16" s="579">
        <v>0</v>
      </c>
      <c r="I16" s="579">
        <v>0</v>
      </c>
      <c r="J16" s="475"/>
      <c r="K16" s="475"/>
      <c r="L16" s="475"/>
      <c r="M16" s="475"/>
      <c r="N16" s="475">
        <f t="shared" si="0"/>
        <v>0</v>
      </c>
      <c r="O16" s="475">
        <f t="shared" si="0"/>
        <v>0</v>
      </c>
      <c r="P16" s="475">
        <f t="shared" si="0"/>
        <v>0</v>
      </c>
      <c r="Q16" s="579"/>
      <c r="R16" s="475"/>
      <c r="S16" s="475">
        <f t="shared" si="1"/>
        <v>0</v>
      </c>
      <c r="T16" s="33" t="s">
        <v>3488</v>
      </c>
      <c r="U16" s="33" t="s">
        <v>3475</v>
      </c>
      <c r="V16" s="476">
        <v>8</v>
      </c>
      <c r="W16" s="36"/>
      <c r="X16" s="36"/>
      <c r="Y16" s="581">
        <v>0</v>
      </c>
      <c r="Z16" s="36"/>
      <c r="AA16" s="35">
        <v>360</v>
      </c>
      <c r="AB16" s="36"/>
      <c r="AC16" s="36"/>
      <c r="AD16" s="36" t="s">
        <v>3489</v>
      </c>
      <c r="AE16" s="36" t="s">
        <v>179</v>
      </c>
      <c r="AF16" s="36" t="s">
        <v>179</v>
      </c>
      <c r="AG16" s="36" t="s">
        <v>179</v>
      </c>
      <c r="AH16" s="36" t="s">
        <v>179</v>
      </c>
      <c r="AI16" s="36" t="s">
        <v>179</v>
      </c>
      <c r="AJ16" s="36" t="s">
        <v>179</v>
      </c>
      <c r="AK16" s="36" t="s">
        <v>179</v>
      </c>
      <c r="AL16" s="36" t="s">
        <v>179</v>
      </c>
      <c r="AM16" s="36" t="s">
        <v>179</v>
      </c>
      <c r="AN16" s="36" t="s">
        <v>179</v>
      </c>
      <c r="AO16" s="36" t="s">
        <v>179</v>
      </c>
      <c r="AP16" s="36" t="s">
        <v>179</v>
      </c>
    </row>
    <row r="17" spans="1:42" ht="48" x14ac:dyDescent="0.25">
      <c r="A17" s="35">
        <v>0</v>
      </c>
      <c r="B17" s="35">
        <v>0</v>
      </c>
      <c r="C17" s="35">
        <v>0</v>
      </c>
      <c r="D17" s="35">
        <v>0</v>
      </c>
      <c r="E17" s="105">
        <v>0</v>
      </c>
      <c r="F17" s="35">
        <v>0</v>
      </c>
      <c r="G17" s="35">
        <v>0</v>
      </c>
      <c r="H17" s="579">
        <v>0</v>
      </c>
      <c r="I17" s="579">
        <v>0</v>
      </c>
      <c r="J17" s="475"/>
      <c r="K17" s="475"/>
      <c r="L17" s="475"/>
      <c r="M17" s="475"/>
      <c r="N17" s="475">
        <f t="shared" si="0"/>
        <v>0</v>
      </c>
      <c r="O17" s="475">
        <f t="shared" si="0"/>
        <v>0</v>
      </c>
      <c r="P17" s="475">
        <f t="shared" si="0"/>
        <v>0</v>
      </c>
      <c r="Q17" s="579"/>
      <c r="R17" s="475"/>
      <c r="S17" s="475">
        <f t="shared" si="1"/>
        <v>0</v>
      </c>
      <c r="T17" s="33" t="s">
        <v>1142</v>
      </c>
      <c r="U17" s="33" t="s">
        <v>3490</v>
      </c>
      <c r="V17" s="476">
        <v>2</v>
      </c>
      <c r="W17" s="36"/>
      <c r="X17" s="36"/>
      <c r="Y17" s="172">
        <v>2</v>
      </c>
      <c r="Z17" s="36"/>
      <c r="AA17" s="35">
        <v>330</v>
      </c>
      <c r="AB17" s="583">
        <v>6</v>
      </c>
      <c r="AC17" s="312">
        <v>180</v>
      </c>
      <c r="AD17" s="36" t="s">
        <v>3491</v>
      </c>
      <c r="AE17" s="36">
        <v>0</v>
      </c>
      <c r="AF17" s="36" t="s">
        <v>179</v>
      </c>
      <c r="AG17" s="36" t="s">
        <v>179</v>
      </c>
      <c r="AH17" s="36" t="s">
        <v>179</v>
      </c>
      <c r="AI17" s="36" t="s">
        <v>179</v>
      </c>
      <c r="AJ17" s="36" t="s">
        <v>179</v>
      </c>
      <c r="AK17" s="36" t="s">
        <v>179</v>
      </c>
      <c r="AL17" s="36" t="s">
        <v>179</v>
      </c>
      <c r="AM17" s="36" t="s">
        <v>179</v>
      </c>
      <c r="AN17" s="36" t="s">
        <v>179</v>
      </c>
      <c r="AO17" s="36" t="s">
        <v>179</v>
      </c>
      <c r="AP17" s="36" t="s">
        <v>179</v>
      </c>
    </row>
    <row r="18" spans="1:42" ht="48" x14ac:dyDescent="0.25">
      <c r="A18" s="35" t="s">
        <v>87</v>
      </c>
      <c r="B18" s="35" t="s">
        <v>3484</v>
      </c>
      <c r="C18" s="35" t="s">
        <v>3485</v>
      </c>
      <c r="D18" s="35">
        <v>253110000</v>
      </c>
      <c r="E18" s="105" t="s">
        <v>3492</v>
      </c>
      <c r="F18" s="35">
        <v>182124001</v>
      </c>
      <c r="G18" s="35" t="s">
        <v>3493</v>
      </c>
      <c r="H18" s="579">
        <v>1500000000</v>
      </c>
      <c r="I18" s="582" t="s">
        <v>1849</v>
      </c>
      <c r="J18" s="475"/>
      <c r="K18" s="475"/>
      <c r="L18" s="475"/>
      <c r="M18" s="475"/>
      <c r="N18" s="475">
        <f t="shared" si="0"/>
        <v>1500000000</v>
      </c>
      <c r="O18" s="475">
        <f t="shared" si="0"/>
        <v>0</v>
      </c>
      <c r="P18" s="475">
        <f t="shared" si="0"/>
        <v>0</v>
      </c>
      <c r="Q18" s="580">
        <v>0</v>
      </c>
      <c r="R18" s="475"/>
      <c r="S18" s="475">
        <f t="shared" si="1"/>
        <v>0</v>
      </c>
      <c r="T18" s="33">
        <v>0</v>
      </c>
      <c r="U18" s="33">
        <v>0</v>
      </c>
      <c r="V18" s="476">
        <v>0</v>
      </c>
      <c r="W18" s="36"/>
      <c r="X18" s="36"/>
      <c r="Y18" s="36"/>
      <c r="Z18" s="36"/>
      <c r="AA18" s="35">
        <v>0</v>
      </c>
      <c r="AB18" s="36"/>
      <c r="AC18" s="36"/>
      <c r="AD18" s="36"/>
      <c r="AE18" s="36">
        <v>0</v>
      </c>
      <c r="AF18" s="36">
        <v>0</v>
      </c>
      <c r="AG18" s="36">
        <v>0</v>
      </c>
      <c r="AH18" s="36">
        <v>0</v>
      </c>
      <c r="AI18" s="36">
        <v>0</v>
      </c>
      <c r="AJ18" s="36">
        <v>0</v>
      </c>
      <c r="AK18" s="36">
        <v>0</v>
      </c>
      <c r="AL18" s="36">
        <v>0</v>
      </c>
      <c r="AM18" s="36">
        <v>0</v>
      </c>
      <c r="AN18" s="36">
        <v>0</v>
      </c>
      <c r="AO18" s="36">
        <v>0</v>
      </c>
      <c r="AP18" s="36">
        <v>0</v>
      </c>
    </row>
    <row r="19" spans="1:42" ht="195" x14ac:dyDescent="0.25">
      <c r="A19" s="35">
        <v>0</v>
      </c>
      <c r="B19" s="35">
        <v>0</v>
      </c>
      <c r="C19" s="35">
        <v>0</v>
      </c>
      <c r="D19" s="35">
        <v>0</v>
      </c>
      <c r="E19" s="105">
        <v>0</v>
      </c>
      <c r="F19" s="35">
        <v>0</v>
      </c>
      <c r="G19" s="35">
        <v>0</v>
      </c>
      <c r="H19" s="579">
        <v>0</v>
      </c>
      <c r="I19" s="579">
        <v>0</v>
      </c>
      <c r="J19" s="475"/>
      <c r="K19" s="475"/>
      <c r="L19" s="475"/>
      <c r="M19" s="475"/>
      <c r="N19" s="475">
        <f t="shared" si="0"/>
        <v>0</v>
      </c>
      <c r="O19" s="475">
        <f t="shared" si="0"/>
        <v>0</v>
      </c>
      <c r="P19" s="475">
        <f t="shared" si="0"/>
        <v>0</v>
      </c>
      <c r="Q19" s="579"/>
      <c r="R19" s="475"/>
      <c r="S19" s="475">
        <f t="shared" si="1"/>
        <v>0</v>
      </c>
      <c r="T19" s="33" t="s">
        <v>3494</v>
      </c>
      <c r="U19" s="33" t="s">
        <v>3475</v>
      </c>
      <c r="V19" s="476">
        <v>1</v>
      </c>
      <c r="W19" s="36">
        <v>3</v>
      </c>
      <c r="X19" s="36"/>
      <c r="Y19" s="36">
        <v>0</v>
      </c>
      <c r="Z19" s="36"/>
      <c r="AA19" s="35">
        <v>210</v>
      </c>
      <c r="AB19" s="581">
        <v>0</v>
      </c>
      <c r="AC19" s="36">
        <v>180</v>
      </c>
      <c r="AD19" s="36" t="s">
        <v>3495</v>
      </c>
      <c r="AE19" s="36">
        <v>0</v>
      </c>
      <c r="AF19" s="36">
        <v>0</v>
      </c>
      <c r="AG19" s="36">
        <v>0</v>
      </c>
      <c r="AH19" s="36">
        <v>0</v>
      </c>
      <c r="AI19" s="36">
        <v>0</v>
      </c>
      <c r="AJ19" s="36" t="s">
        <v>179</v>
      </c>
      <c r="AK19" s="36" t="s">
        <v>179</v>
      </c>
      <c r="AL19" s="36" t="s">
        <v>179</v>
      </c>
      <c r="AM19" s="36" t="s">
        <v>179</v>
      </c>
      <c r="AN19" s="36" t="s">
        <v>179</v>
      </c>
      <c r="AO19" s="36" t="s">
        <v>179</v>
      </c>
      <c r="AP19" s="36" t="s">
        <v>179</v>
      </c>
    </row>
    <row r="20" spans="1:42" ht="48" x14ac:dyDescent="0.25">
      <c r="A20" s="35" t="s">
        <v>87</v>
      </c>
      <c r="B20" s="35" t="s">
        <v>3484</v>
      </c>
      <c r="C20" s="35" t="s">
        <v>3485</v>
      </c>
      <c r="D20" s="35">
        <v>253120000</v>
      </c>
      <c r="E20" s="105" t="s">
        <v>3496</v>
      </c>
      <c r="F20" s="35">
        <v>182189001</v>
      </c>
      <c r="G20" s="35" t="s">
        <v>3497</v>
      </c>
      <c r="H20" s="579">
        <v>150392000</v>
      </c>
      <c r="I20" s="582" t="s">
        <v>1849</v>
      </c>
      <c r="J20" s="475"/>
      <c r="K20" s="475"/>
      <c r="L20" s="475"/>
      <c r="M20" s="475"/>
      <c r="N20" s="475">
        <f t="shared" si="0"/>
        <v>150392000</v>
      </c>
      <c r="O20" s="475">
        <f t="shared" si="0"/>
        <v>0</v>
      </c>
      <c r="P20" s="475">
        <f t="shared" si="0"/>
        <v>0</v>
      </c>
      <c r="Q20" s="580">
        <v>0</v>
      </c>
      <c r="R20" s="475"/>
      <c r="S20" s="475">
        <f t="shared" si="1"/>
        <v>0</v>
      </c>
      <c r="T20" s="33">
        <v>0</v>
      </c>
      <c r="U20" s="33">
        <v>0</v>
      </c>
      <c r="V20" s="476">
        <v>0</v>
      </c>
      <c r="W20" s="36"/>
      <c r="X20" s="36"/>
      <c r="Y20" s="36"/>
      <c r="Z20" s="36"/>
      <c r="AA20" s="35">
        <v>0</v>
      </c>
      <c r="AB20" s="36"/>
      <c r="AC20" s="36"/>
      <c r="AD20" s="36"/>
      <c r="AE20" s="36">
        <v>0</v>
      </c>
      <c r="AF20" s="36">
        <v>0</v>
      </c>
      <c r="AG20" s="36">
        <v>0</v>
      </c>
      <c r="AH20" s="36">
        <v>0</v>
      </c>
      <c r="AI20" s="36">
        <v>0</v>
      </c>
      <c r="AJ20" s="36">
        <v>0</v>
      </c>
      <c r="AK20" s="36">
        <v>0</v>
      </c>
      <c r="AL20" s="36">
        <v>0</v>
      </c>
      <c r="AM20" s="36">
        <v>0</v>
      </c>
      <c r="AN20" s="36">
        <v>0</v>
      </c>
      <c r="AO20" s="36">
        <v>0</v>
      </c>
      <c r="AP20" s="36">
        <v>0</v>
      </c>
    </row>
    <row r="21" spans="1:42" ht="60" x14ac:dyDescent="0.25">
      <c r="A21" s="35">
        <v>0</v>
      </c>
      <c r="B21" s="35">
        <v>0</v>
      </c>
      <c r="C21" s="35">
        <v>0</v>
      </c>
      <c r="D21" s="35">
        <v>0</v>
      </c>
      <c r="E21" s="105">
        <v>0</v>
      </c>
      <c r="F21" s="35">
        <v>0</v>
      </c>
      <c r="G21" s="35">
        <v>0</v>
      </c>
      <c r="H21" s="579">
        <v>0</v>
      </c>
      <c r="I21" s="579">
        <v>0</v>
      </c>
      <c r="J21" s="475"/>
      <c r="K21" s="475"/>
      <c r="L21" s="475"/>
      <c r="M21" s="475"/>
      <c r="N21" s="475">
        <f t="shared" si="0"/>
        <v>0</v>
      </c>
      <c r="O21" s="475">
        <f t="shared" si="0"/>
        <v>0</v>
      </c>
      <c r="P21" s="475">
        <f t="shared" si="0"/>
        <v>0</v>
      </c>
      <c r="Q21" s="579"/>
      <c r="R21" s="475"/>
      <c r="S21" s="475">
        <f t="shared" si="1"/>
        <v>0</v>
      </c>
      <c r="T21" s="33" t="s">
        <v>3498</v>
      </c>
      <c r="U21" s="33" t="s">
        <v>3475</v>
      </c>
      <c r="V21" s="476">
        <v>1</v>
      </c>
      <c r="W21" s="581">
        <v>0</v>
      </c>
      <c r="X21" s="36"/>
      <c r="Y21" s="581">
        <v>0</v>
      </c>
      <c r="Z21" s="36"/>
      <c r="AA21" s="35">
        <v>240</v>
      </c>
      <c r="AB21" s="581"/>
      <c r="AC21" s="36"/>
      <c r="AD21" s="36" t="s">
        <v>3499</v>
      </c>
      <c r="AE21" s="36">
        <v>0</v>
      </c>
      <c r="AF21" s="36">
        <v>0</v>
      </c>
      <c r="AG21" s="36">
        <v>0</v>
      </c>
      <c r="AH21" s="36">
        <v>0</v>
      </c>
      <c r="AI21" s="36" t="s">
        <v>179</v>
      </c>
      <c r="AJ21" s="36" t="s">
        <v>179</v>
      </c>
      <c r="AK21" s="36" t="s">
        <v>179</v>
      </c>
      <c r="AL21" s="36" t="s">
        <v>179</v>
      </c>
      <c r="AM21" s="36" t="s">
        <v>179</v>
      </c>
      <c r="AN21" s="36" t="s">
        <v>179</v>
      </c>
      <c r="AO21" s="36" t="s">
        <v>179</v>
      </c>
      <c r="AP21" s="36" t="s">
        <v>179</v>
      </c>
    </row>
    <row r="22" spans="1:42" ht="38.25" customHeight="1" x14ac:dyDescent="0.25">
      <c r="A22" s="35"/>
      <c r="B22" s="35"/>
      <c r="C22" s="35"/>
      <c r="D22" s="35"/>
      <c r="E22" s="105"/>
      <c r="F22" s="35"/>
      <c r="G22" s="35"/>
      <c r="H22" s="579"/>
      <c r="I22" s="579"/>
      <c r="J22" s="475"/>
      <c r="K22" s="475"/>
      <c r="L22" s="475"/>
      <c r="M22" s="475"/>
      <c r="N22" s="475"/>
      <c r="O22" s="475"/>
      <c r="P22" s="475"/>
      <c r="Q22" s="579"/>
      <c r="R22" s="475"/>
      <c r="S22" s="475"/>
      <c r="T22" s="33" t="s">
        <v>3500</v>
      </c>
      <c r="U22" s="33" t="s">
        <v>3475</v>
      </c>
      <c r="V22" s="476">
        <v>1</v>
      </c>
      <c r="W22" s="312">
        <v>1</v>
      </c>
      <c r="X22" s="36"/>
      <c r="Y22" s="312">
        <v>1</v>
      </c>
      <c r="Z22" s="36"/>
      <c r="AA22" s="35">
        <v>150</v>
      </c>
      <c r="AB22" s="581">
        <v>0</v>
      </c>
      <c r="AC22" s="36">
        <v>180</v>
      </c>
      <c r="AD22" s="36" t="s">
        <v>3501</v>
      </c>
      <c r="AE22" s="36"/>
      <c r="AF22" s="36"/>
      <c r="AG22" s="36"/>
      <c r="AH22" s="36"/>
      <c r="AI22" s="36"/>
      <c r="AJ22" s="36"/>
      <c r="AK22" s="36" t="s">
        <v>179</v>
      </c>
      <c r="AL22" s="36" t="s">
        <v>179</v>
      </c>
      <c r="AM22" s="36" t="s">
        <v>179</v>
      </c>
      <c r="AN22" s="36" t="s">
        <v>179</v>
      </c>
      <c r="AO22" s="36" t="s">
        <v>179</v>
      </c>
      <c r="AP22" s="36" t="s">
        <v>179</v>
      </c>
    </row>
    <row r="23" spans="1:42" ht="120" x14ac:dyDescent="0.25">
      <c r="A23" s="35">
        <v>0</v>
      </c>
      <c r="B23" s="35">
        <v>0</v>
      </c>
      <c r="C23" s="35">
        <v>0</v>
      </c>
      <c r="D23" s="35">
        <v>0</v>
      </c>
      <c r="E23" s="584" t="s">
        <v>3502</v>
      </c>
      <c r="F23" s="35" t="s">
        <v>3503</v>
      </c>
      <c r="G23" s="35" t="s">
        <v>3504</v>
      </c>
      <c r="H23" s="579"/>
      <c r="I23" s="579">
        <v>160000000</v>
      </c>
      <c r="J23" s="475"/>
      <c r="K23" s="475"/>
      <c r="L23" s="475">
        <v>314225999</v>
      </c>
      <c r="M23" s="475"/>
      <c r="N23" s="475">
        <f t="shared" si="0"/>
        <v>0</v>
      </c>
      <c r="O23" s="475">
        <f t="shared" si="0"/>
        <v>474225999</v>
      </c>
      <c r="P23" s="475">
        <f t="shared" si="0"/>
        <v>0</v>
      </c>
      <c r="Q23" s="580">
        <v>0</v>
      </c>
      <c r="R23" s="585">
        <v>0</v>
      </c>
      <c r="S23" s="585">
        <v>0</v>
      </c>
      <c r="T23" s="33">
        <v>0</v>
      </c>
      <c r="U23" s="33">
        <v>0</v>
      </c>
      <c r="V23" s="476">
        <v>0</v>
      </c>
      <c r="W23" s="36"/>
      <c r="X23" s="36"/>
      <c r="Y23" s="36"/>
      <c r="Z23" s="36"/>
      <c r="AA23" s="35">
        <v>0</v>
      </c>
      <c r="AB23" s="36"/>
      <c r="AC23" s="36"/>
      <c r="AD23" s="36"/>
      <c r="AE23" s="36">
        <v>0</v>
      </c>
      <c r="AF23" s="36">
        <v>0</v>
      </c>
      <c r="AG23" s="36">
        <v>0</v>
      </c>
      <c r="AH23" s="36">
        <v>0</v>
      </c>
      <c r="AI23" s="36">
        <v>0</v>
      </c>
      <c r="AJ23" s="36">
        <v>0</v>
      </c>
      <c r="AK23" s="36">
        <v>0</v>
      </c>
      <c r="AL23" s="36">
        <v>0</v>
      </c>
      <c r="AM23" s="36">
        <v>0</v>
      </c>
      <c r="AN23" s="36">
        <v>0</v>
      </c>
      <c r="AO23" s="36">
        <v>0</v>
      </c>
      <c r="AP23" s="36">
        <v>0</v>
      </c>
    </row>
    <row r="24" spans="1:42" ht="60" x14ac:dyDescent="0.25">
      <c r="A24" s="35">
        <v>0</v>
      </c>
      <c r="B24" s="35">
        <v>0</v>
      </c>
      <c r="C24" s="35">
        <v>0</v>
      </c>
      <c r="D24" s="35">
        <v>0</v>
      </c>
      <c r="E24" s="105">
        <v>0</v>
      </c>
      <c r="F24" s="35">
        <v>0</v>
      </c>
      <c r="G24" s="35">
        <v>0</v>
      </c>
      <c r="H24" s="579">
        <v>0</v>
      </c>
      <c r="I24" s="579">
        <v>0</v>
      </c>
      <c r="J24" s="475"/>
      <c r="K24" s="475"/>
      <c r="L24" s="475"/>
      <c r="M24" s="475"/>
      <c r="N24" s="475">
        <f t="shared" si="0"/>
        <v>0</v>
      </c>
      <c r="O24" s="475">
        <f t="shared" si="0"/>
        <v>0</v>
      </c>
      <c r="P24" s="475">
        <f t="shared" si="0"/>
        <v>0</v>
      </c>
      <c r="Q24" s="579"/>
      <c r="R24" s="475"/>
      <c r="S24" s="475">
        <f t="shared" si="1"/>
        <v>0</v>
      </c>
      <c r="T24" s="33" t="s">
        <v>3505</v>
      </c>
      <c r="U24" s="33" t="s">
        <v>3475</v>
      </c>
      <c r="V24" s="476">
        <v>1</v>
      </c>
      <c r="W24" s="581">
        <v>0</v>
      </c>
      <c r="X24" s="36"/>
      <c r="Y24" s="581">
        <v>0</v>
      </c>
      <c r="Z24" s="36"/>
      <c r="AA24" s="35">
        <v>270</v>
      </c>
      <c r="AB24" s="172">
        <v>30</v>
      </c>
      <c r="AC24" s="36"/>
      <c r="AD24" s="36" t="s">
        <v>3506</v>
      </c>
      <c r="AE24" s="36">
        <v>0</v>
      </c>
      <c r="AF24" s="36">
        <v>0</v>
      </c>
      <c r="AG24" s="36">
        <v>0</v>
      </c>
      <c r="AH24" s="36" t="s">
        <v>179</v>
      </c>
      <c r="AI24" s="36" t="s">
        <v>179</v>
      </c>
      <c r="AJ24" s="36" t="s">
        <v>179</v>
      </c>
      <c r="AK24" s="36" t="s">
        <v>179</v>
      </c>
      <c r="AL24" s="36" t="s">
        <v>179</v>
      </c>
      <c r="AM24" s="36" t="s">
        <v>179</v>
      </c>
      <c r="AN24" s="36" t="s">
        <v>179</v>
      </c>
      <c r="AO24" s="36" t="s">
        <v>179</v>
      </c>
      <c r="AP24" s="36" t="s">
        <v>179</v>
      </c>
    </row>
    <row r="25" spans="1:42" ht="60" x14ac:dyDescent="0.25">
      <c r="A25" s="35">
        <v>0</v>
      </c>
      <c r="B25" s="35">
        <v>0</v>
      </c>
      <c r="C25" s="35">
        <v>0</v>
      </c>
      <c r="D25" s="35">
        <v>0</v>
      </c>
      <c r="E25" s="105">
        <v>0</v>
      </c>
      <c r="F25" s="35">
        <v>0</v>
      </c>
      <c r="G25" s="35">
        <v>0</v>
      </c>
      <c r="H25" s="579">
        <v>0</v>
      </c>
      <c r="I25" s="579">
        <v>0</v>
      </c>
      <c r="J25" s="475"/>
      <c r="K25" s="475"/>
      <c r="L25" s="475"/>
      <c r="M25" s="475"/>
      <c r="N25" s="475">
        <f t="shared" si="0"/>
        <v>0</v>
      </c>
      <c r="O25" s="475">
        <f t="shared" si="0"/>
        <v>0</v>
      </c>
      <c r="P25" s="475">
        <f t="shared" si="0"/>
        <v>0</v>
      </c>
      <c r="Q25" s="579"/>
      <c r="R25" s="475"/>
      <c r="S25" s="475">
        <f t="shared" si="1"/>
        <v>0</v>
      </c>
      <c r="T25" s="33" t="s">
        <v>3507</v>
      </c>
      <c r="U25" s="33" t="s">
        <v>3475</v>
      </c>
      <c r="V25" s="476">
        <v>1</v>
      </c>
      <c r="W25" s="581">
        <v>0</v>
      </c>
      <c r="X25" s="36"/>
      <c r="Y25" s="581">
        <v>0</v>
      </c>
      <c r="Z25" s="36"/>
      <c r="AA25" s="35">
        <v>270</v>
      </c>
      <c r="AB25" s="172">
        <v>30</v>
      </c>
      <c r="AC25" s="36"/>
      <c r="AD25" s="36" t="s">
        <v>3508</v>
      </c>
      <c r="AE25" s="36">
        <v>0</v>
      </c>
      <c r="AF25" s="36">
        <v>0</v>
      </c>
      <c r="AG25" s="36">
        <v>0</v>
      </c>
      <c r="AH25" s="36" t="s">
        <v>179</v>
      </c>
      <c r="AI25" s="36" t="s">
        <v>179</v>
      </c>
      <c r="AJ25" s="36" t="s">
        <v>179</v>
      </c>
      <c r="AK25" s="36" t="s">
        <v>179</v>
      </c>
      <c r="AL25" s="36" t="s">
        <v>179</v>
      </c>
      <c r="AM25" s="36" t="s">
        <v>179</v>
      </c>
      <c r="AN25" s="36" t="s">
        <v>179</v>
      </c>
      <c r="AO25" s="36" t="s">
        <v>179</v>
      </c>
      <c r="AP25" s="36" t="s">
        <v>179</v>
      </c>
    </row>
    <row r="26" spans="1:42" ht="60" x14ac:dyDescent="0.25">
      <c r="A26" s="35">
        <v>0</v>
      </c>
      <c r="B26" s="35">
        <v>0</v>
      </c>
      <c r="C26" s="35">
        <v>0</v>
      </c>
      <c r="D26" s="35">
        <v>0</v>
      </c>
      <c r="E26" s="105">
        <v>0</v>
      </c>
      <c r="F26" s="35">
        <v>0</v>
      </c>
      <c r="G26" s="35">
        <v>0</v>
      </c>
      <c r="H26" s="579">
        <v>0</v>
      </c>
      <c r="I26" s="579">
        <v>0</v>
      </c>
      <c r="J26" s="475"/>
      <c r="K26" s="475"/>
      <c r="L26" s="475"/>
      <c r="M26" s="475"/>
      <c r="N26" s="475">
        <f t="shared" si="0"/>
        <v>0</v>
      </c>
      <c r="O26" s="475">
        <f t="shared" si="0"/>
        <v>0</v>
      </c>
      <c r="P26" s="475">
        <f t="shared" si="0"/>
        <v>0</v>
      </c>
      <c r="Q26" s="579"/>
      <c r="R26" s="475"/>
      <c r="S26" s="475">
        <f t="shared" si="1"/>
        <v>0</v>
      </c>
      <c r="T26" s="33" t="s">
        <v>3509</v>
      </c>
      <c r="U26" s="33" t="s">
        <v>3510</v>
      </c>
      <c r="V26" s="476">
        <v>1</v>
      </c>
      <c r="W26" s="581">
        <v>0</v>
      </c>
      <c r="X26" s="36"/>
      <c r="Y26" s="581">
        <v>0</v>
      </c>
      <c r="Z26" s="36"/>
      <c r="AA26" s="35">
        <v>270</v>
      </c>
      <c r="AB26" s="172">
        <v>30</v>
      </c>
      <c r="AC26" s="36"/>
      <c r="AD26" s="36" t="s">
        <v>3511</v>
      </c>
      <c r="AE26" s="36">
        <v>0</v>
      </c>
      <c r="AF26" s="36">
        <v>0</v>
      </c>
      <c r="AG26" s="36">
        <v>0</v>
      </c>
      <c r="AH26" s="36" t="s">
        <v>179</v>
      </c>
      <c r="AI26" s="36" t="s">
        <v>179</v>
      </c>
      <c r="AJ26" s="36" t="s">
        <v>179</v>
      </c>
      <c r="AK26" s="36" t="s">
        <v>179</v>
      </c>
      <c r="AL26" s="36" t="s">
        <v>179</v>
      </c>
      <c r="AM26" s="36" t="s">
        <v>179</v>
      </c>
      <c r="AN26" s="36" t="s">
        <v>179</v>
      </c>
      <c r="AO26" s="36" t="s">
        <v>179</v>
      </c>
      <c r="AP26" s="36" t="s">
        <v>179</v>
      </c>
    </row>
    <row r="27" spans="1:42" ht="48" x14ac:dyDescent="0.25">
      <c r="A27" s="35" t="s">
        <v>87</v>
      </c>
      <c r="B27" s="35" t="s">
        <v>3484</v>
      </c>
      <c r="C27" s="35" t="s">
        <v>3485</v>
      </c>
      <c r="D27" s="35">
        <v>253130000</v>
      </c>
      <c r="E27" s="105" t="s">
        <v>3512</v>
      </c>
      <c r="F27" s="35">
        <v>182009001</v>
      </c>
      <c r="G27" s="35" t="s">
        <v>3513</v>
      </c>
      <c r="H27" s="579">
        <v>100000000</v>
      </c>
      <c r="I27" s="579">
        <v>384503452</v>
      </c>
      <c r="J27" s="475"/>
      <c r="K27" s="475"/>
      <c r="L27" s="475"/>
      <c r="M27" s="475"/>
      <c r="N27" s="475">
        <f t="shared" si="0"/>
        <v>100000000</v>
      </c>
      <c r="O27" s="475">
        <f t="shared" si="0"/>
        <v>384503452</v>
      </c>
      <c r="P27" s="475">
        <f t="shared" si="0"/>
        <v>0</v>
      </c>
      <c r="Q27" s="579">
        <v>118601833</v>
      </c>
      <c r="R27" s="475"/>
      <c r="S27" s="475">
        <f t="shared" si="1"/>
        <v>118601833</v>
      </c>
      <c r="T27" s="33">
        <v>0</v>
      </c>
      <c r="U27" s="33">
        <v>0</v>
      </c>
      <c r="V27" s="476">
        <v>0</v>
      </c>
      <c r="W27" s="36"/>
      <c r="X27" s="36"/>
      <c r="Y27" s="36"/>
      <c r="Z27" s="36"/>
      <c r="AA27" s="35">
        <v>0</v>
      </c>
      <c r="AB27" s="36"/>
      <c r="AC27" s="36"/>
      <c r="AD27" s="36"/>
      <c r="AE27" s="36">
        <v>0</v>
      </c>
      <c r="AF27" s="36">
        <v>0</v>
      </c>
      <c r="AG27" s="36">
        <v>0</v>
      </c>
      <c r="AH27" s="36">
        <v>0</v>
      </c>
      <c r="AI27" s="36">
        <v>0</v>
      </c>
      <c r="AJ27" s="36">
        <v>0</v>
      </c>
      <c r="AK27" s="36">
        <v>0</v>
      </c>
      <c r="AL27" s="36">
        <v>0</v>
      </c>
      <c r="AM27" s="36">
        <v>0</v>
      </c>
      <c r="AN27" s="36">
        <v>0</v>
      </c>
      <c r="AO27" s="36">
        <v>0</v>
      </c>
      <c r="AP27" s="36">
        <v>0</v>
      </c>
    </row>
    <row r="28" spans="1:42" ht="24" x14ac:dyDescent="0.25">
      <c r="A28" s="35">
        <v>0</v>
      </c>
      <c r="B28" s="35">
        <v>0</v>
      </c>
      <c r="C28" s="35">
        <v>0</v>
      </c>
      <c r="D28" s="35">
        <v>0</v>
      </c>
      <c r="E28" s="105">
        <v>0</v>
      </c>
      <c r="F28" s="35">
        <v>0</v>
      </c>
      <c r="G28" s="35">
        <v>0</v>
      </c>
      <c r="H28" s="579">
        <v>0</v>
      </c>
      <c r="I28" s="579">
        <v>0</v>
      </c>
      <c r="J28" s="475"/>
      <c r="K28" s="475"/>
      <c r="L28" s="475"/>
      <c r="M28" s="475"/>
      <c r="N28" s="475">
        <f t="shared" si="0"/>
        <v>0</v>
      </c>
      <c r="O28" s="475">
        <f t="shared" si="0"/>
        <v>0</v>
      </c>
      <c r="P28" s="475">
        <f t="shared" si="0"/>
        <v>0</v>
      </c>
      <c r="Q28" s="579"/>
      <c r="R28" s="475"/>
      <c r="S28" s="475">
        <f t="shared" si="1"/>
        <v>0</v>
      </c>
      <c r="T28" s="33" t="s">
        <v>3514</v>
      </c>
      <c r="U28" s="33" t="s">
        <v>1780</v>
      </c>
      <c r="V28" s="476">
        <v>5</v>
      </c>
      <c r="W28" s="36">
        <v>8</v>
      </c>
      <c r="X28" s="36"/>
      <c r="Y28" s="36">
        <v>8</v>
      </c>
      <c r="Z28" s="36"/>
      <c r="AA28" s="35">
        <v>360</v>
      </c>
      <c r="AB28" s="36"/>
      <c r="AC28" s="36"/>
      <c r="AD28" s="36"/>
      <c r="AE28" s="36" t="s">
        <v>179</v>
      </c>
      <c r="AF28" s="36" t="s">
        <v>179</v>
      </c>
      <c r="AG28" s="36" t="s">
        <v>179</v>
      </c>
      <c r="AH28" s="36" t="s">
        <v>179</v>
      </c>
      <c r="AI28" s="36" t="s">
        <v>179</v>
      </c>
      <c r="AJ28" s="36" t="s">
        <v>179</v>
      </c>
      <c r="AK28" s="36" t="s">
        <v>179</v>
      </c>
      <c r="AL28" s="36" t="s">
        <v>179</v>
      </c>
      <c r="AM28" s="36" t="s">
        <v>179</v>
      </c>
      <c r="AN28" s="36" t="s">
        <v>179</v>
      </c>
      <c r="AO28" s="36" t="s">
        <v>179</v>
      </c>
      <c r="AP28" s="36" t="s">
        <v>179</v>
      </c>
    </row>
    <row r="29" spans="1:42" ht="60" x14ac:dyDescent="0.25">
      <c r="A29" s="35" t="s">
        <v>87</v>
      </c>
      <c r="B29" s="35" t="s">
        <v>3484</v>
      </c>
      <c r="C29" s="35" t="s">
        <v>3485</v>
      </c>
      <c r="D29" s="35">
        <v>253130000</v>
      </c>
      <c r="E29" s="105" t="s">
        <v>3515</v>
      </c>
      <c r="F29" s="35">
        <v>182167001</v>
      </c>
      <c r="G29" s="35" t="s">
        <v>3516</v>
      </c>
      <c r="H29" s="579">
        <v>949608000</v>
      </c>
      <c r="I29" s="579">
        <v>-610650200</v>
      </c>
      <c r="J29" s="475"/>
      <c r="K29" s="475"/>
      <c r="L29" s="475"/>
      <c r="M29" s="475"/>
      <c r="N29" s="475">
        <f t="shared" si="0"/>
        <v>949608000</v>
      </c>
      <c r="O29" s="475">
        <f t="shared" si="0"/>
        <v>-610650200</v>
      </c>
      <c r="P29" s="475">
        <f t="shared" si="0"/>
        <v>0</v>
      </c>
      <c r="Q29" s="580">
        <v>0</v>
      </c>
      <c r="R29" s="475"/>
      <c r="S29" s="475">
        <f t="shared" si="1"/>
        <v>0</v>
      </c>
      <c r="T29" s="33">
        <v>0</v>
      </c>
      <c r="U29" s="33">
        <v>0</v>
      </c>
      <c r="V29" s="476">
        <v>0</v>
      </c>
      <c r="W29" s="36"/>
      <c r="X29" s="36"/>
      <c r="Y29" s="36"/>
      <c r="Z29" s="36"/>
      <c r="AA29" s="35">
        <v>0</v>
      </c>
      <c r="AB29" s="36"/>
      <c r="AC29" s="36"/>
      <c r="AD29" s="36"/>
      <c r="AE29" s="36">
        <v>0</v>
      </c>
      <c r="AF29" s="36">
        <v>0</v>
      </c>
      <c r="AG29" s="36">
        <v>0</v>
      </c>
      <c r="AH29" s="36">
        <v>0</v>
      </c>
      <c r="AI29" s="36">
        <v>0</v>
      </c>
      <c r="AJ29" s="36">
        <v>0</v>
      </c>
      <c r="AK29" s="36">
        <v>0</v>
      </c>
      <c r="AL29" s="36">
        <v>0</v>
      </c>
      <c r="AM29" s="36">
        <v>0</v>
      </c>
      <c r="AN29" s="36">
        <v>0</v>
      </c>
      <c r="AO29" s="36">
        <v>0</v>
      </c>
      <c r="AP29" s="36">
        <v>0</v>
      </c>
    </row>
    <row r="30" spans="1:42" ht="108.75" customHeight="1" x14ac:dyDescent="0.25">
      <c r="A30" s="35">
        <v>0</v>
      </c>
      <c r="B30" s="35">
        <v>0</v>
      </c>
      <c r="C30" s="35">
        <v>0</v>
      </c>
      <c r="D30" s="35">
        <v>0</v>
      </c>
      <c r="E30" s="105">
        <v>0</v>
      </c>
      <c r="F30" s="35">
        <v>0</v>
      </c>
      <c r="G30" s="35">
        <v>0</v>
      </c>
      <c r="H30" s="579">
        <v>0</v>
      </c>
      <c r="I30" s="579">
        <v>0</v>
      </c>
      <c r="J30" s="475"/>
      <c r="K30" s="475"/>
      <c r="L30" s="475"/>
      <c r="M30" s="475"/>
      <c r="N30" s="475">
        <f t="shared" si="0"/>
        <v>0</v>
      </c>
      <c r="O30" s="475">
        <f t="shared" si="0"/>
        <v>0</v>
      </c>
      <c r="P30" s="475">
        <f t="shared" si="0"/>
        <v>0</v>
      </c>
      <c r="Q30" s="579"/>
      <c r="R30" s="475"/>
      <c r="S30" s="475">
        <f t="shared" si="1"/>
        <v>0</v>
      </c>
      <c r="T30" s="33" t="s">
        <v>3517</v>
      </c>
      <c r="U30" s="33" t="s">
        <v>3475</v>
      </c>
      <c r="V30" s="476">
        <v>2</v>
      </c>
      <c r="W30" s="36">
        <v>2</v>
      </c>
      <c r="X30" s="172"/>
      <c r="Y30" s="581">
        <v>0</v>
      </c>
      <c r="Z30" s="36"/>
      <c r="AA30" s="35">
        <v>90</v>
      </c>
      <c r="AB30" s="581">
        <v>0</v>
      </c>
      <c r="AC30" s="36">
        <v>90</v>
      </c>
      <c r="AD30" s="36" t="s">
        <v>3518</v>
      </c>
      <c r="AE30" s="36">
        <v>0</v>
      </c>
      <c r="AF30" s="36" t="s">
        <v>179</v>
      </c>
      <c r="AG30" s="36" t="s">
        <v>179</v>
      </c>
      <c r="AH30" s="36" t="s">
        <v>179</v>
      </c>
      <c r="AI30" s="36">
        <v>0</v>
      </c>
      <c r="AJ30" s="36">
        <v>0</v>
      </c>
      <c r="AK30" s="36">
        <v>0</v>
      </c>
      <c r="AL30" s="36">
        <v>0</v>
      </c>
      <c r="AM30" s="36">
        <v>0</v>
      </c>
      <c r="AN30" s="36">
        <v>0</v>
      </c>
      <c r="AO30" s="36">
        <v>0</v>
      </c>
      <c r="AP30" s="36">
        <v>0</v>
      </c>
    </row>
    <row r="31" spans="1:42" ht="48" x14ac:dyDescent="0.25">
      <c r="A31" s="35" t="s">
        <v>87</v>
      </c>
      <c r="B31" s="35" t="s">
        <v>3484</v>
      </c>
      <c r="C31" s="35" t="s">
        <v>3485</v>
      </c>
      <c r="D31" s="35">
        <v>253130000</v>
      </c>
      <c r="E31" s="105" t="s">
        <v>3519</v>
      </c>
      <c r="F31" s="35">
        <v>182188001</v>
      </c>
      <c r="G31" s="35" t="s">
        <v>3520</v>
      </c>
      <c r="H31" s="579">
        <v>50000000</v>
      </c>
      <c r="I31" s="579">
        <v>15292707</v>
      </c>
      <c r="J31" s="475"/>
      <c r="K31" s="475"/>
      <c r="L31" s="475"/>
      <c r="M31" s="475"/>
      <c r="N31" s="475">
        <f t="shared" si="0"/>
        <v>50000000</v>
      </c>
      <c r="O31" s="475">
        <f t="shared" si="0"/>
        <v>15292707</v>
      </c>
      <c r="P31" s="475">
        <f t="shared" si="0"/>
        <v>0</v>
      </c>
      <c r="Q31" s="580">
        <v>0</v>
      </c>
      <c r="R31" s="475"/>
      <c r="S31" s="475">
        <f t="shared" si="1"/>
        <v>0</v>
      </c>
      <c r="T31" s="33">
        <v>0</v>
      </c>
      <c r="U31" s="33">
        <v>0</v>
      </c>
      <c r="V31" s="476">
        <v>0</v>
      </c>
      <c r="W31" s="36"/>
      <c r="X31" s="36"/>
      <c r="Y31" s="36"/>
      <c r="Z31" s="36"/>
      <c r="AA31" s="35">
        <v>0</v>
      </c>
      <c r="AB31" s="36"/>
      <c r="AC31" s="36"/>
      <c r="AD31" s="36"/>
      <c r="AE31" s="36">
        <v>0</v>
      </c>
      <c r="AF31" s="36">
        <v>0</v>
      </c>
      <c r="AG31" s="36">
        <v>0</v>
      </c>
      <c r="AH31" s="36">
        <v>0</v>
      </c>
      <c r="AI31" s="36">
        <v>0</v>
      </c>
      <c r="AJ31" s="36">
        <v>0</v>
      </c>
      <c r="AK31" s="36">
        <v>0</v>
      </c>
      <c r="AL31" s="36">
        <v>0</v>
      </c>
      <c r="AM31" s="36">
        <v>0</v>
      </c>
      <c r="AN31" s="36">
        <v>0</v>
      </c>
      <c r="AO31" s="36">
        <v>0</v>
      </c>
      <c r="AP31" s="36">
        <v>0</v>
      </c>
    </row>
    <row r="32" spans="1:42" ht="48" x14ac:dyDescent="0.25">
      <c r="A32" s="35">
        <v>0</v>
      </c>
      <c r="B32" s="35">
        <v>0</v>
      </c>
      <c r="C32" s="35">
        <v>0</v>
      </c>
      <c r="D32" s="35">
        <v>0</v>
      </c>
      <c r="E32" s="105">
        <v>0</v>
      </c>
      <c r="F32" s="35">
        <v>0</v>
      </c>
      <c r="G32" s="35">
        <v>0</v>
      </c>
      <c r="H32" s="579">
        <v>0</v>
      </c>
      <c r="I32" s="579">
        <v>0</v>
      </c>
      <c r="J32" s="475"/>
      <c r="K32" s="475"/>
      <c r="L32" s="475"/>
      <c r="M32" s="475"/>
      <c r="N32" s="475">
        <f t="shared" si="0"/>
        <v>0</v>
      </c>
      <c r="O32" s="475">
        <f t="shared" si="0"/>
        <v>0</v>
      </c>
      <c r="P32" s="475">
        <f t="shared" si="0"/>
        <v>0</v>
      </c>
      <c r="Q32" s="579"/>
      <c r="R32" s="475"/>
      <c r="S32" s="475">
        <f t="shared" si="1"/>
        <v>0</v>
      </c>
      <c r="T32" s="33" t="s">
        <v>3521</v>
      </c>
      <c r="U32" s="33" t="s">
        <v>3522</v>
      </c>
      <c r="V32" s="476">
        <v>2</v>
      </c>
      <c r="W32" s="36">
        <v>1</v>
      </c>
      <c r="X32" s="36"/>
      <c r="Y32" s="36">
        <v>1</v>
      </c>
      <c r="Z32" s="36"/>
      <c r="AA32" s="35">
        <v>330</v>
      </c>
      <c r="AB32" s="583">
        <v>6</v>
      </c>
      <c r="AC32" s="312">
        <v>180</v>
      </c>
      <c r="AD32" s="36" t="s">
        <v>3523</v>
      </c>
      <c r="AE32" s="36">
        <v>0</v>
      </c>
      <c r="AF32" s="36" t="s">
        <v>179</v>
      </c>
      <c r="AG32" s="36" t="s">
        <v>179</v>
      </c>
      <c r="AH32" s="36" t="s">
        <v>179</v>
      </c>
      <c r="AI32" s="36" t="s">
        <v>179</v>
      </c>
      <c r="AJ32" s="36" t="s">
        <v>179</v>
      </c>
      <c r="AK32" s="36" t="s">
        <v>179</v>
      </c>
      <c r="AL32" s="36" t="s">
        <v>179</v>
      </c>
      <c r="AM32" s="36" t="s">
        <v>179</v>
      </c>
      <c r="AN32" s="36" t="s">
        <v>179</v>
      </c>
      <c r="AO32" s="36" t="s">
        <v>179</v>
      </c>
      <c r="AP32" s="36" t="s">
        <v>179</v>
      </c>
    </row>
    <row r="33" spans="1:42" ht="48" x14ac:dyDescent="0.25">
      <c r="A33" s="35" t="s">
        <v>87</v>
      </c>
      <c r="B33" s="35" t="s">
        <v>3484</v>
      </c>
      <c r="C33" s="35" t="s">
        <v>3485</v>
      </c>
      <c r="D33" s="35">
        <v>253130000</v>
      </c>
      <c r="E33" s="105" t="s">
        <v>3524</v>
      </c>
      <c r="F33" s="35">
        <v>182011001</v>
      </c>
      <c r="G33" s="35" t="s">
        <v>3525</v>
      </c>
      <c r="H33" s="579">
        <v>2621250000</v>
      </c>
      <c r="I33" s="579">
        <v>2438984938</v>
      </c>
      <c r="J33" s="475"/>
      <c r="K33" s="475"/>
      <c r="L33" s="475"/>
      <c r="M33" s="475"/>
      <c r="N33" s="475">
        <f t="shared" si="0"/>
        <v>2621250000</v>
      </c>
      <c r="O33" s="475">
        <f t="shared" si="0"/>
        <v>2438984938</v>
      </c>
      <c r="P33" s="475">
        <f t="shared" si="0"/>
        <v>0</v>
      </c>
      <c r="Q33" s="579">
        <v>4270869856</v>
      </c>
      <c r="R33" s="475"/>
      <c r="S33" s="475">
        <f>Q33+R33</f>
        <v>4270869856</v>
      </c>
      <c r="T33" s="33">
        <v>0</v>
      </c>
      <c r="U33" s="33">
        <v>0</v>
      </c>
      <c r="V33" s="476">
        <v>0</v>
      </c>
      <c r="W33" s="36"/>
      <c r="X33" s="36"/>
      <c r="Y33" s="36"/>
      <c r="Z33" s="36"/>
      <c r="AA33" s="35">
        <v>0</v>
      </c>
      <c r="AB33" s="36"/>
      <c r="AC33" s="36"/>
      <c r="AD33" s="36"/>
      <c r="AE33" s="36">
        <v>0</v>
      </c>
      <c r="AF33" s="36">
        <v>0</v>
      </c>
      <c r="AG33" s="36">
        <v>0</v>
      </c>
      <c r="AH33" s="36">
        <v>0</v>
      </c>
      <c r="AI33" s="36">
        <v>0</v>
      </c>
      <c r="AJ33" s="36">
        <v>0</v>
      </c>
      <c r="AK33" s="36">
        <v>0</v>
      </c>
      <c r="AL33" s="36">
        <v>0</v>
      </c>
      <c r="AM33" s="36">
        <v>0</v>
      </c>
      <c r="AN33" s="36">
        <v>0</v>
      </c>
      <c r="AO33" s="36">
        <v>0</v>
      </c>
      <c r="AP33" s="36">
        <v>0</v>
      </c>
    </row>
    <row r="34" spans="1:42" ht="57.75" customHeight="1" x14ac:dyDescent="0.25">
      <c r="A34" s="35">
        <v>0</v>
      </c>
      <c r="B34" s="35">
        <v>0</v>
      </c>
      <c r="C34" s="35">
        <v>0</v>
      </c>
      <c r="D34" s="35">
        <v>0</v>
      </c>
      <c r="E34" s="105">
        <v>0</v>
      </c>
      <c r="F34" s="35">
        <v>0</v>
      </c>
      <c r="G34" s="35">
        <v>0</v>
      </c>
      <c r="H34" s="579">
        <v>0</v>
      </c>
      <c r="I34" s="579">
        <v>0</v>
      </c>
      <c r="J34" s="475"/>
      <c r="K34" s="475"/>
      <c r="L34" s="475"/>
      <c r="M34" s="475"/>
      <c r="N34" s="475">
        <f t="shared" si="0"/>
        <v>0</v>
      </c>
      <c r="O34" s="475">
        <f t="shared" si="0"/>
        <v>0</v>
      </c>
      <c r="P34" s="475">
        <f t="shared" si="0"/>
        <v>0</v>
      </c>
      <c r="Q34" s="579"/>
      <c r="R34" s="475"/>
      <c r="S34" s="475">
        <f t="shared" si="1"/>
        <v>0</v>
      </c>
      <c r="T34" s="33" t="s">
        <v>3526</v>
      </c>
      <c r="U34" s="33" t="s">
        <v>3475</v>
      </c>
      <c r="V34" s="476">
        <v>1</v>
      </c>
      <c r="W34" s="36">
        <v>1</v>
      </c>
      <c r="X34" s="36"/>
      <c r="Y34" s="581">
        <v>0</v>
      </c>
      <c r="Z34" s="36"/>
      <c r="AA34" s="35">
        <v>210</v>
      </c>
      <c r="AB34" s="36">
        <v>30</v>
      </c>
      <c r="AC34" s="36">
        <v>180</v>
      </c>
      <c r="AD34" s="36" t="s">
        <v>3527</v>
      </c>
      <c r="AE34" s="36">
        <v>0</v>
      </c>
      <c r="AF34" s="36">
        <v>0</v>
      </c>
      <c r="AG34" s="36">
        <v>0</v>
      </c>
      <c r="AH34" s="36">
        <v>0</v>
      </c>
      <c r="AI34" s="36">
        <v>0</v>
      </c>
      <c r="AJ34" s="36" t="s">
        <v>179</v>
      </c>
      <c r="AK34" s="36" t="s">
        <v>179</v>
      </c>
      <c r="AL34" s="36" t="s">
        <v>179</v>
      </c>
      <c r="AM34" s="36" t="s">
        <v>179</v>
      </c>
      <c r="AN34" s="36" t="s">
        <v>179</v>
      </c>
      <c r="AO34" s="36" t="s">
        <v>179</v>
      </c>
      <c r="AP34" s="36" t="s">
        <v>179</v>
      </c>
    </row>
    <row r="35" spans="1:42" ht="60" x14ac:dyDescent="0.25">
      <c r="A35" s="35">
        <v>0</v>
      </c>
      <c r="B35" s="35">
        <v>0</v>
      </c>
      <c r="C35" s="35">
        <v>0</v>
      </c>
      <c r="D35" s="35">
        <v>0</v>
      </c>
      <c r="E35" s="105">
        <v>0</v>
      </c>
      <c r="F35" s="35">
        <v>0</v>
      </c>
      <c r="G35" s="35">
        <v>0</v>
      </c>
      <c r="H35" s="579">
        <v>0</v>
      </c>
      <c r="I35" s="579">
        <v>0</v>
      </c>
      <c r="J35" s="475"/>
      <c r="K35" s="475"/>
      <c r="L35" s="475"/>
      <c r="M35" s="475"/>
      <c r="N35" s="475">
        <f t="shared" si="0"/>
        <v>0</v>
      </c>
      <c r="O35" s="475">
        <f t="shared" si="0"/>
        <v>0</v>
      </c>
      <c r="P35" s="475">
        <f t="shared" si="0"/>
        <v>0</v>
      </c>
      <c r="Q35" s="579"/>
      <c r="R35" s="475"/>
      <c r="S35" s="475">
        <f t="shared" si="1"/>
        <v>0</v>
      </c>
      <c r="T35" s="33" t="s">
        <v>3528</v>
      </c>
      <c r="U35" s="33" t="s">
        <v>3522</v>
      </c>
      <c r="V35" s="476">
        <v>2</v>
      </c>
      <c r="W35" s="36"/>
      <c r="X35" s="36"/>
      <c r="Y35" s="36">
        <v>2</v>
      </c>
      <c r="Z35" s="36"/>
      <c r="AA35" s="35">
        <v>360</v>
      </c>
      <c r="AB35" s="36"/>
      <c r="AC35" s="36"/>
      <c r="AD35" s="36"/>
      <c r="AE35" s="36" t="s">
        <v>179</v>
      </c>
      <c r="AF35" s="36" t="s">
        <v>179</v>
      </c>
      <c r="AG35" s="36" t="s">
        <v>179</v>
      </c>
      <c r="AH35" s="36" t="s">
        <v>179</v>
      </c>
      <c r="AI35" s="36" t="s">
        <v>179</v>
      </c>
      <c r="AJ35" s="36" t="s">
        <v>179</v>
      </c>
      <c r="AK35" s="36" t="s">
        <v>179</v>
      </c>
      <c r="AL35" s="36" t="s">
        <v>179</v>
      </c>
      <c r="AM35" s="36" t="s">
        <v>179</v>
      </c>
      <c r="AN35" s="36" t="s">
        <v>179</v>
      </c>
      <c r="AO35" s="36" t="s">
        <v>179</v>
      </c>
      <c r="AP35" s="36" t="s">
        <v>179</v>
      </c>
    </row>
    <row r="36" spans="1:42" ht="120" x14ac:dyDescent="0.25">
      <c r="A36" s="35"/>
      <c r="B36" s="35"/>
      <c r="C36" s="35"/>
      <c r="D36" s="35"/>
      <c r="E36" s="105"/>
      <c r="F36" s="35"/>
      <c r="G36" s="35"/>
      <c r="H36" s="579"/>
      <c r="I36" s="579"/>
      <c r="J36" s="475"/>
      <c r="K36" s="475"/>
      <c r="L36" s="475"/>
      <c r="M36" s="475"/>
      <c r="N36" s="475"/>
      <c r="O36" s="475"/>
      <c r="P36" s="475"/>
      <c r="Q36" s="579"/>
      <c r="R36" s="475"/>
      <c r="S36" s="475"/>
      <c r="T36" s="33" t="s">
        <v>3529</v>
      </c>
      <c r="U36" s="33"/>
      <c r="V36" s="476"/>
      <c r="W36" s="36">
        <v>3</v>
      </c>
      <c r="X36" s="36"/>
      <c r="Y36" s="581">
        <v>0</v>
      </c>
      <c r="Z36" s="36"/>
      <c r="AA36" s="35"/>
      <c r="AB36" s="36"/>
      <c r="AC36" s="36"/>
      <c r="AD36" s="36" t="s">
        <v>3530</v>
      </c>
      <c r="AE36" s="36"/>
      <c r="AF36" s="36"/>
      <c r="AG36" s="36"/>
      <c r="AH36" s="36"/>
      <c r="AI36" s="36"/>
      <c r="AJ36" s="36"/>
      <c r="AK36" s="36"/>
      <c r="AL36" s="36"/>
      <c r="AM36" s="36"/>
      <c r="AN36" s="36"/>
      <c r="AO36" s="36"/>
      <c r="AP36" s="36"/>
    </row>
    <row r="37" spans="1:42" ht="48" x14ac:dyDescent="0.25">
      <c r="A37" s="35" t="s">
        <v>87</v>
      </c>
      <c r="B37" s="35" t="s">
        <v>3484</v>
      </c>
      <c r="C37" s="35" t="s">
        <v>3485</v>
      </c>
      <c r="D37" s="35">
        <v>253130000</v>
      </c>
      <c r="E37" s="105" t="s">
        <v>3531</v>
      </c>
      <c r="F37" s="35">
        <v>182233001</v>
      </c>
      <c r="G37" s="35" t="s">
        <v>3532</v>
      </c>
      <c r="H37" s="579">
        <v>250000000</v>
      </c>
      <c r="I37" s="582" t="s">
        <v>1849</v>
      </c>
      <c r="J37" s="475"/>
      <c r="K37" s="586">
        <v>430000000</v>
      </c>
      <c r="L37" s="177"/>
      <c r="M37" s="475"/>
      <c r="N37" s="475">
        <f t="shared" si="0"/>
        <v>680000000</v>
      </c>
      <c r="O37" s="475">
        <f>I37+K37</f>
        <v>430000000</v>
      </c>
      <c r="P37" s="475">
        <f t="shared" si="0"/>
        <v>0</v>
      </c>
      <c r="Q37" s="580">
        <v>0</v>
      </c>
      <c r="R37" s="585">
        <v>0</v>
      </c>
      <c r="S37" s="475">
        <f t="shared" si="1"/>
        <v>0</v>
      </c>
      <c r="T37" s="33">
        <v>0</v>
      </c>
      <c r="U37" s="33">
        <v>0</v>
      </c>
      <c r="V37" s="476">
        <v>0</v>
      </c>
      <c r="W37" s="36"/>
      <c r="X37" s="36"/>
      <c r="Y37" s="36"/>
      <c r="Z37" s="36"/>
      <c r="AA37" s="35">
        <v>0</v>
      </c>
      <c r="AB37" s="36"/>
      <c r="AC37" s="36"/>
      <c r="AD37" s="36"/>
      <c r="AE37" s="36">
        <v>0</v>
      </c>
      <c r="AF37" s="36">
        <v>0</v>
      </c>
      <c r="AG37" s="36">
        <v>0</v>
      </c>
      <c r="AH37" s="36">
        <v>0</v>
      </c>
      <c r="AI37" s="36">
        <v>0</v>
      </c>
      <c r="AJ37" s="36">
        <v>0</v>
      </c>
      <c r="AK37" s="36">
        <v>0</v>
      </c>
      <c r="AL37" s="36">
        <v>0</v>
      </c>
      <c r="AM37" s="36">
        <v>0</v>
      </c>
      <c r="AN37" s="36">
        <v>0</v>
      </c>
      <c r="AO37" s="36">
        <v>0</v>
      </c>
      <c r="AP37" s="36">
        <v>0</v>
      </c>
    </row>
    <row r="38" spans="1:42" ht="105" x14ac:dyDescent="0.25">
      <c r="A38" s="35">
        <v>0</v>
      </c>
      <c r="B38" s="35">
        <v>0</v>
      </c>
      <c r="C38" s="35">
        <v>0</v>
      </c>
      <c r="D38" s="35">
        <v>0</v>
      </c>
      <c r="E38" s="105">
        <v>0</v>
      </c>
      <c r="F38" s="35">
        <v>0</v>
      </c>
      <c r="G38" s="35">
        <v>0</v>
      </c>
      <c r="H38" s="579">
        <v>0</v>
      </c>
      <c r="I38" s="579">
        <v>0</v>
      </c>
      <c r="J38" s="475"/>
      <c r="K38" s="475"/>
      <c r="L38" s="475"/>
      <c r="M38" s="475"/>
      <c r="N38" s="475">
        <f t="shared" si="0"/>
        <v>0</v>
      </c>
      <c r="O38" s="475">
        <f t="shared" si="0"/>
        <v>0</v>
      </c>
      <c r="P38" s="475">
        <f t="shared" si="0"/>
        <v>0</v>
      </c>
      <c r="Q38" s="579"/>
      <c r="R38" s="475"/>
      <c r="S38" s="475">
        <f t="shared" si="1"/>
        <v>0</v>
      </c>
      <c r="T38" s="33" t="s">
        <v>3533</v>
      </c>
      <c r="U38" s="33" t="s">
        <v>3475</v>
      </c>
      <c r="V38" s="476">
        <v>1</v>
      </c>
      <c r="W38" s="581">
        <v>0</v>
      </c>
      <c r="X38" s="36">
        <v>1</v>
      </c>
      <c r="Y38" s="581">
        <v>0</v>
      </c>
      <c r="Z38" s="36"/>
      <c r="AA38" s="35">
        <v>240</v>
      </c>
      <c r="AB38" s="36">
        <v>30</v>
      </c>
      <c r="AC38" s="36">
        <v>180</v>
      </c>
      <c r="AD38" s="36" t="s">
        <v>3534</v>
      </c>
      <c r="AE38" s="36">
        <v>0</v>
      </c>
      <c r="AF38" s="36">
        <v>0</v>
      </c>
      <c r="AG38" s="36">
        <v>0</v>
      </c>
      <c r="AH38" s="36" t="s">
        <v>179</v>
      </c>
      <c r="AI38" s="36" t="s">
        <v>179</v>
      </c>
      <c r="AJ38" s="36" t="s">
        <v>179</v>
      </c>
      <c r="AK38" s="36" t="s">
        <v>179</v>
      </c>
      <c r="AL38" s="36" t="s">
        <v>179</v>
      </c>
      <c r="AM38" s="36" t="s">
        <v>179</v>
      </c>
      <c r="AN38" s="36" t="s">
        <v>179</v>
      </c>
      <c r="AO38" s="36" t="s">
        <v>179</v>
      </c>
      <c r="AP38" s="36">
        <v>0</v>
      </c>
    </row>
    <row r="39" spans="1:42" ht="60" x14ac:dyDescent="0.25">
      <c r="A39" s="35" t="s">
        <v>87</v>
      </c>
      <c r="B39" s="35" t="s">
        <v>3484</v>
      </c>
      <c r="C39" s="35" t="s">
        <v>3485</v>
      </c>
      <c r="D39" s="35">
        <v>253130000</v>
      </c>
      <c r="E39" s="105" t="s">
        <v>3535</v>
      </c>
      <c r="F39" s="35">
        <v>182007001</v>
      </c>
      <c r="G39" s="35" t="s">
        <v>3536</v>
      </c>
      <c r="H39" s="579">
        <v>1010016000</v>
      </c>
      <c r="I39" s="579">
        <v>212732081</v>
      </c>
      <c r="J39" s="475"/>
      <c r="K39" s="475"/>
      <c r="L39" s="475"/>
      <c r="M39" s="475"/>
      <c r="N39" s="475">
        <f t="shared" si="0"/>
        <v>1010016000</v>
      </c>
      <c r="O39" s="475">
        <f t="shared" si="0"/>
        <v>212732081</v>
      </c>
      <c r="P39" s="475">
        <f t="shared" si="0"/>
        <v>0</v>
      </c>
      <c r="Q39" s="579">
        <v>699800699</v>
      </c>
      <c r="R39" s="475"/>
      <c r="S39" s="475">
        <f t="shared" si="1"/>
        <v>699800699</v>
      </c>
      <c r="T39" s="33">
        <v>0</v>
      </c>
      <c r="U39" s="33">
        <v>0</v>
      </c>
      <c r="V39" s="476">
        <v>0</v>
      </c>
      <c r="W39" s="36"/>
      <c r="X39" s="36"/>
      <c r="Y39" s="36"/>
      <c r="Z39" s="36"/>
      <c r="AA39" s="35">
        <v>0</v>
      </c>
      <c r="AB39" s="36"/>
      <c r="AC39" s="36"/>
      <c r="AD39" s="36"/>
      <c r="AE39" s="36">
        <v>0</v>
      </c>
      <c r="AF39" s="36">
        <v>0</v>
      </c>
      <c r="AG39" s="36">
        <v>0</v>
      </c>
      <c r="AH39" s="36">
        <v>0</v>
      </c>
      <c r="AI39" s="36">
        <v>0</v>
      </c>
      <c r="AJ39" s="36">
        <v>0</v>
      </c>
      <c r="AK39" s="36">
        <v>0</v>
      </c>
      <c r="AL39" s="36">
        <v>0</v>
      </c>
      <c r="AM39" s="36">
        <v>0</v>
      </c>
      <c r="AN39" s="36">
        <v>0</v>
      </c>
      <c r="AO39" s="36">
        <v>0</v>
      </c>
      <c r="AP39" s="36">
        <v>0</v>
      </c>
    </row>
    <row r="40" spans="1:42" ht="48" x14ac:dyDescent="0.25">
      <c r="A40" s="35">
        <v>0</v>
      </c>
      <c r="B40" s="35">
        <v>0</v>
      </c>
      <c r="C40" s="35">
        <v>0</v>
      </c>
      <c r="D40" s="35">
        <v>0</v>
      </c>
      <c r="E40" s="105">
        <v>0</v>
      </c>
      <c r="F40" s="35">
        <v>0</v>
      </c>
      <c r="G40" s="35">
        <v>0</v>
      </c>
      <c r="H40" s="579">
        <v>0</v>
      </c>
      <c r="I40" s="579">
        <v>0</v>
      </c>
      <c r="J40" s="475"/>
      <c r="K40" s="475"/>
      <c r="L40" s="475"/>
      <c r="M40" s="475"/>
      <c r="N40" s="475">
        <f t="shared" si="0"/>
        <v>0</v>
      </c>
      <c r="O40" s="475">
        <f t="shared" si="0"/>
        <v>0</v>
      </c>
      <c r="P40" s="475">
        <f t="shared" si="0"/>
        <v>0</v>
      </c>
      <c r="Q40" s="579"/>
      <c r="R40" s="475"/>
      <c r="S40" s="475">
        <f t="shared" si="1"/>
        <v>0</v>
      </c>
      <c r="T40" s="33" t="s">
        <v>3537</v>
      </c>
      <c r="U40" s="33" t="s">
        <v>3522</v>
      </c>
      <c r="V40" s="476">
        <v>9</v>
      </c>
      <c r="W40" s="312">
        <v>8</v>
      </c>
      <c r="X40" s="36"/>
      <c r="Y40" s="36">
        <v>8</v>
      </c>
      <c r="Z40" s="36"/>
      <c r="AA40" s="35">
        <v>360</v>
      </c>
      <c r="AB40" s="36"/>
      <c r="AC40" s="36"/>
      <c r="AD40" s="36"/>
      <c r="AE40" s="36" t="s">
        <v>179</v>
      </c>
      <c r="AF40" s="36" t="s">
        <v>179</v>
      </c>
      <c r="AG40" s="36" t="s">
        <v>179</v>
      </c>
      <c r="AH40" s="36" t="s">
        <v>179</v>
      </c>
      <c r="AI40" s="36" t="s">
        <v>179</v>
      </c>
      <c r="AJ40" s="36" t="s">
        <v>179</v>
      </c>
      <c r="AK40" s="36" t="s">
        <v>179</v>
      </c>
      <c r="AL40" s="36" t="s">
        <v>179</v>
      </c>
      <c r="AM40" s="36" t="s">
        <v>179</v>
      </c>
      <c r="AN40" s="36" t="s">
        <v>179</v>
      </c>
      <c r="AO40" s="36" t="s">
        <v>179</v>
      </c>
      <c r="AP40" s="36" t="s">
        <v>179</v>
      </c>
    </row>
    <row r="41" spans="1:42" ht="75" x14ac:dyDescent="0.25">
      <c r="A41" s="35">
        <v>0</v>
      </c>
      <c r="B41" s="35">
        <v>0</v>
      </c>
      <c r="C41" s="35">
        <v>0</v>
      </c>
      <c r="D41" s="35">
        <v>0</v>
      </c>
      <c r="E41" s="105">
        <v>0</v>
      </c>
      <c r="F41" s="35">
        <v>0</v>
      </c>
      <c r="G41" s="35">
        <v>0</v>
      </c>
      <c r="H41" s="579">
        <v>0</v>
      </c>
      <c r="I41" s="579">
        <v>0</v>
      </c>
      <c r="J41" s="475"/>
      <c r="K41" s="475"/>
      <c r="L41" s="475"/>
      <c r="M41" s="475"/>
      <c r="N41" s="475">
        <f t="shared" si="0"/>
        <v>0</v>
      </c>
      <c r="O41" s="475">
        <f t="shared" si="0"/>
        <v>0</v>
      </c>
      <c r="P41" s="475">
        <f t="shared" si="0"/>
        <v>0</v>
      </c>
      <c r="Q41" s="579"/>
      <c r="R41" s="475"/>
      <c r="S41" s="475">
        <f t="shared" si="1"/>
        <v>0</v>
      </c>
      <c r="T41" s="33" t="s">
        <v>3538</v>
      </c>
      <c r="U41" s="33" t="s">
        <v>3522</v>
      </c>
      <c r="V41" s="476">
        <v>1</v>
      </c>
      <c r="W41" s="36"/>
      <c r="X41" s="36"/>
      <c r="Y41" s="581">
        <v>0</v>
      </c>
      <c r="Z41" s="36">
        <v>1</v>
      </c>
      <c r="AA41" s="35">
        <v>150</v>
      </c>
      <c r="AB41" s="36"/>
      <c r="AC41" s="36"/>
      <c r="AD41" s="36" t="s">
        <v>3539</v>
      </c>
      <c r="AE41" s="36">
        <v>0</v>
      </c>
      <c r="AF41" s="36">
        <v>0</v>
      </c>
      <c r="AG41" s="36">
        <v>0</v>
      </c>
      <c r="AH41" s="36">
        <v>0</v>
      </c>
      <c r="AI41" s="36">
        <v>0</v>
      </c>
      <c r="AJ41" s="36">
        <v>0</v>
      </c>
      <c r="AK41" s="36">
        <v>0</v>
      </c>
      <c r="AL41" s="36" t="s">
        <v>179</v>
      </c>
      <c r="AM41" s="36" t="s">
        <v>179</v>
      </c>
      <c r="AN41" s="36" t="s">
        <v>179</v>
      </c>
      <c r="AO41" s="36" t="s">
        <v>179</v>
      </c>
      <c r="AP41" s="36" t="s">
        <v>179</v>
      </c>
    </row>
    <row r="42" spans="1:42" ht="72" x14ac:dyDescent="0.25">
      <c r="A42" s="35" t="s">
        <v>87</v>
      </c>
      <c r="B42" s="35" t="s">
        <v>3484</v>
      </c>
      <c r="C42" s="35" t="s">
        <v>3485</v>
      </c>
      <c r="D42" s="35">
        <v>253130000</v>
      </c>
      <c r="E42" s="105" t="s">
        <v>3535</v>
      </c>
      <c r="F42" s="35">
        <v>182007002</v>
      </c>
      <c r="G42" s="35" t="s">
        <v>3540</v>
      </c>
      <c r="H42" s="579">
        <v>150000000</v>
      </c>
      <c r="I42" s="582" t="s">
        <v>1849</v>
      </c>
      <c r="J42" s="475"/>
      <c r="K42" s="475"/>
      <c r="L42" s="475"/>
      <c r="M42" s="475"/>
      <c r="N42" s="475">
        <f t="shared" si="0"/>
        <v>150000000</v>
      </c>
      <c r="O42" s="475">
        <f t="shared" si="0"/>
        <v>0</v>
      </c>
      <c r="P42" s="475">
        <f t="shared" si="0"/>
        <v>0</v>
      </c>
      <c r="Q42" s="579">
        <v>47395520</v>
      </c>
      <c r="R42" s="475"/>
      <c r="S42" s="475">
        <f t="shared" si="1"/>
        <v>47395520</v>
      </c>
      <c r="T42" s="33">
        <v>0</v>
      </c>
      <c r="U42" s="33">
        <v>0</v>
      </c>
      <c r="V42" s="476">
        <v>0</v>
      </c>
      <c r="W42" s="36"/>
      <c r="X42" s="36"/>
      <c r="Y42" s="36"/>
      <c r="Z42" s="36"/>
      <c r="AA42" s="35">
        <v>0</v>
      </c>
      <c r="AB42" s="36"/>
      <c r="AC42" s="36"/>
      <c r="AD42" s="36"/>
      <c r="AE42" s="36">
        <v>0</v>
      </c>
      <c r="AF42" s="36">
        <v>0</v>
      </c>
      <c r="AG42" s="36">
        <v>0</v>
      </c>
      <c r="AH42" s="36">
        <v>0</v>
      </c>
      <c r="AI42" s="36">
        <v>0</v>
      </c>
      <c r="AJ42" s="36">
        <v>0</v>
      </c>
      <c r="AK42" s="36">
        <v>0</v>
      </c>
      <c r="AL42" s="36">
        <v>0</v>
      </c>
      <c r="AM42" s="36">
        <v>0</v>
      </c>
      <c r="AN42" s="36">
        <v>0</v>
      </c>
      <c r="AO42" s="36">
        <v>0</v>
      </c>
      <c r="AP42" s="36">
        <v>0</v>
      </c>
    </row>
    <row r="43" spans="1:42" ht="24" x14ac:dyDescent="0.25">
      <c r="A43" s="35">
        <v>0</v>
      </c>
      <c r="B43" s="35">
        <v>0</v>
      </c>
      <c r="C43" s="35">
        <v>0</v>
      </c>
      <c r="D43" s="35">
        <v>0</v>
      </c>
      <c r="E43" s="105">
        <v>0</v>
      </c>
      <c r="F43" s="35">
        <v>0</v>
      </c>
      <c r="G43" s="35">
        <v>0</v>
      </c>
      <c r="H43" s="579">
        <v>0</v>
      </c>
      <c r="I43" s="579">
        <v>0</v>
      </c>
      <c r="J43" s="475"/>
      <c r="K43" s="475"/>
      <c r="L43" s="475"/>
      <c r="M43" s="475"/>
      <c r="N43" s="475">
        <f t="shared" si="0"/>
        <v>0</v>
      </c>
      <c r="O43" s="475">
        <f t="shared" si="0"/>
        <v>0</v>
      </c>
      <c r="P43" s="475">
        <f t="shared" si="0"/>
        <v>0</v>
      </c>
      <c r="Q43" s="579"/>
      <c r="R43" s="475"/>
      <c r="S43" s="475">
        <f t="shared" si="1"/>
        <v>0</v>
      </c>
      <c r="T43" s="33" t="s">
        <v>3541</v>
      </c>
      <c r="U43" s="33" t="s">
        <v>3475</v>
      </c>
      <c r="V43" s="476">
        <v>1</v>
      </c>
      <c r="W43" s="36"/>
      <c r="X43" s="36"/>
      <c r="Y43" s="581">
        <v>0</v>
      </c>
      <c r="Z43" s="36"/>
      <c r="AA43" s="35">
        <v>270</v>
      </c>
      <c r="AB43" s="36"/>
      <c r="AC43" s="36"/>
      <c r="AD43" s="36"/>
      <c r="AE43" s="36">
        <v>0</v>
      </c>
      <c r="AF43" s="36" t="s">
        <v>179</v>
      </c>
      <c r="AG43" s="36" t="s">
        <v>179</v>
      </c>
      <c r="AH43" s="36" t="s">
        <v>179</v>
      </c>
      <c r="AI43" s="36" t="s">
        <v>179</v>
      </c>
      <c r="AJ43" s="36">
        <v>0</v>
      </c>
      <c r="AK43" s="36">
        <v>0</v>
      </c>
      <c r="AL43" s="36" t="s">
        <v>179</v>
      </c>
      <c r="AM43" s="36" t="s">
        <v>179</v>
      </c>
      <c r="AN43" s="36" t="s">
        <v>179</v>
      </c>
      <c r="AO43" s="36" t="s">
        <v>179</v>
      </c>
      <c r="AP43" s="36" t="s">
        <v>179</v>
      </c>
    </row>
    <row r="44" spans="1:42" ht="72" x14ac:dyDescent="0.25">
      <c r="A44" s="35" t="s">
        <v>87</v>
      </c>
      <c r="B44" s="35" t="s">
        <v>3484</v>
      </c>
      <c r="C44" s="35" t="s">
        <v>3542</v>
      </c>
      <c r="D44" s="35">
        <v>253210000</v>
      </c>
      <c r="E44" s="105" t="s">
        <v>3543</v>
      </c>
      <c r="F44" s="35">
        <v>182294001</v>
      </c>
      <c r="G44" s="35" t="s">
        <v>3544</v>
      </c>
      <c r="H44" s="579">
        <v>115124882</v>
      </c>
      <c r="I44" s="579">
        <v>27025699</v>
      </c>
      <c r="J44" s="475"/>
      <c r="K44" s="475"/>
      <c r="L44" s="475"/>
      <c r="M44" s="475"/>
      <c r="N44" s="475">
        <f t="shared" si="0"/>
        <v>115124882</v>
      </c>
      <c r="O44" s="475">
        <f t="shared" si="0"/>
        <v>27025699</v>
      </c>
      <c r="P44" s="475">
        <f t="shared" si="0"/>
        <v>0</v>
      </c>
      <c r="Q44" s="579">
        <v>761706</v>
      </c>
      <c r="R44" s="585">
        <v>0</v>
      </c>
      <c r="S44" s="475">
        <f t="shared" si="1"/>
        <v>761706</v>
      </c>
      <c r="T44" s="33">
        <v>0</v>
      </c>
      <c r="U44" s="33">
        <v>0</v>
      </c>
      <c r="V44" s="476">
        <v>0</v>
      </c>
      <c r="W44" s="36"/>
      <c r="X44" s="36"/>
      <c r="Y44" s="36"/>
      <c r="Z44" s="36"/>
      <c r="AA44" s="35">
        <v>0</v>
      </c>
      <c r="AB44" s="36"/>
      <c r="AC44" s="36"/>
      <c r="AD44" s="36"/>
      <c r="AE44" s="36">
        <v>0</v>
      </c>
      <c r="AF44" s="36">
        <v>0</v>
      </c>
      <c r="AG44" s="36">
        <v>0</v>
      </c>
      <c r="AH44" s="36">
        <v>0</v>
      </c>
      <c r="AI44" s="36">
        <v>0</v>
      </c>
      <c r="AJ44" s="36">
        <v>0</v>
      </c>
      <c r="AK44" s="36">
        <v>0</v>
      </c>
      <c r="AL44" s="36">
        <v>0</v>
      </c>
      <c r="AM44" s="36">
        <v>0</v>
      </c>
      <c r="AN44" s="36">
        <v>0</v>
      </c>
      <c r="AO44" s="36">
        <v>0</v>
      </c>
      <c r="AP44" s="36">
        <v>0</v>
      </c>
    </row>
    <row r="45" spans="1:42" ht="60" x14ac:dyDescent="0.25">
      <c r="A45" s="35"/>
      <c r="B45" s="35"/>
      <c r="C45" s="35"/>
      <c r="D45" s="35"/>
      <c r="E45" s="105"/>
      <c r="F45" s="35"/>
      <c r="G45" s="35"/>
      <c r="H45" s="579"/>
      <c r="I45" s="579">
        <v>0</v>
      </c>
      <c r="J45" s="475"/>
      <c r="K45" s="475"/>
      <c r="L45" s="475"/>
      <c r="M45" s="475"/>
      <c r="N45" s="475"/>
      <c r="O45" s="475"/>
      <c r="P45" s="475"/>
      <c r="Q45" s="579"/>
      <c r="R45" s="475"/>
      <c r="S45" s="475"/>
      <c r="T45" s="33" t="s">
        <v>3545</v>
      </c>
      <c r="U45" s="33" t="s">
        <v>3522</v>
      </c>
      <c r="V45" s="476">
        <v>2</v>
      </c>
      <c r="W45" s="36"/>
      <c r="X45" s="36"/>
      <c r="Y45" s="312">
        <v>2</v>
      </c>
      <c r="Z45" s="36"/>
      <c r="AA45" s="35">
        <v>330</v>
      </c>
      <c r="AB45" s="583">
        <v>6</v>
      </c>
      <c r="AC45" s="312">
        <v>180</v>
      </c>
      <c r="AD45" s="36" t="s">
        <v>3491</v>
      </c>
      <c r="AE45" s="36"/>
      <c r="AF45" s="36"/>
      <c r="AG45" s="36"/>
      <c r="AH45" s="36"/>
      <c r="AI45" s="36"/>
      <c r="AJ45" s="36" t="s">
        <v>179</v>
      </c>
      <c r="AK45" s="36" t="s">
        <v>179</v>
      </c>
      <c r="AL45" s="36" t="s">
        <v>179</v>
      </c>
      <c r="AM45" s="36" t="s">
        <v>179</v>
      </c>
      <c r="AN45" s="36" t="s">
        <v>179</v>
      </c>
      <c r="AO45" s="36" t="s">
        <v>179</v>
      </c>
      <c r="AP45" s="36" t="s">
        <v>179</v>
      </c>
    </row>
    <row r="46" spans="1:42" ht="72" x14ac:dyDescent="0.25">
      <c r="A46" s="35" t="s">
        <v>87</v>
      </c>
      <c r="B46" s="35" t="s">
        <v>3484</v>
      </c>
      <c r="C46" s="35" t="s">
        <v>3542</v>
      </c>
      <c r="D46" s="35">
        <v>253210000</v>
      </c>
      <c r="E46" s="105" t="s">
        <v>3546</v>
      </c>
      <c r="F46" s="35">
        <v>211018001</v>
      </c>
      <c r="G46" s="35" t="s">
        <v>3547</v>
      </c>
      <c r="H46" s="579">
        <v>0</v>
      </c>
      <c r="I46" s="579">
        <v>4061928777</v>
      </c>
      <c r="J46" s="475"/>
      <c r="K46" s="475"/>
      <c r="L46" s="475"/>
      <c r="M46" s="475"/>
      <c r="N46" s="475"/>
      <c r="O46" s="475"/>
      <c r="P46" s="475"/>
      <c r="Q46" s="579">
        <v>4061928777</v>
      </c>
      <c r="R46" s="475"/>
      <c r="S46" s="475"/>
      <c r="T46" s="33"/>
      <c r="U46" s="33"/>
      <c r="V46" s="476"/>
      <c r="W46" s="36"/>
      <c r="X46" s="36"/>
      <c r="Y46" s="36"/>
      <c r="Z46" s="36"/>
      <c r="AA46" s="35"/>
      <c r="AB46" s="36"/>
      <c r="AC46" s="36"/>
      <c r="AD46" s="36"/>
      <c r="AE46" s="36"/>
      <c r="AF46" s="36"/>
      <c r="AG46" s="36"/>
      <c r="AH46" s="36"/>
      <c r="AI46" s="36"/>
      <c r="AJ46" s="36"/>
      <c r="AK46" s="36"/>
      <c r="AL46" s="36"/>
      <c r="AM46" s="36"/>
      <c r="AN46" s="36"/>
      <c r="AO46" s="36"/>
      <c r="AP46" s="36"/>
    </row>
    <row r="47" spans="1:42" x14ac:dyDescent="0.25">
      <c r="A47" s="35"/>
      <c r="B47" s="35"/>
      <c r="C47" s="35"/>
      <c r="D47" s="35"/>
      <c r="E47" s="105"/>
      <c r="F47" s="35"/>
      <c r="G47" s="35"/>
      <c r="H47" s="579"/>
      <c r="I47" s="579"/>
      <c r="J47" s="475"/>
      <c r="K47" s="475"/>
      <c r="L47" s="475"/>
      <c r="M47" s="475"/>
      <c r="N47" s="475"/>
      <c r="O47" s="475"/>
      <c r="P47" s="475"/>
      <c r="Q47" s="579"/>
      <c r="R47" s="475"/>
      <c r="S47" s="475"/>
      <c r="T47" s="33" t="s">
        <v>3548</v>
      </c>
      <c r="U47" s="33" t="s">
        <v>1243</v>
      </c>
      <c r="V47" s="476">
        <v>20</v>
      </c>
      <c r="W47" s="36"/>
      <c r="X47" s="36"/>
      <c r="Y47" s="36">
        <v>20</v>
      </c>
      <c r="Z47" s="36"/>
      <c r="AA47" s="35">
        <v>120</v>
      </c>
      <c r="AB47" s="36">
        <v>180</v>
      </c>
      <c r="AC47" s="36"/>
      <c r="AD47" s="36"/>
      <c r="AE47" s="36" t="s">
        <v>179</v>
      </c>
      <c r="AF47" s="36" t="s">
        <v>179</v>
      </c>
      <c r="AG47" s="36" t="s">
        <v>179</v>
      </c>
      <c r="AH47" s="36" t="s">
        <v>179</v>
      </c>
      <c r="AI47" s="36" t="s">
        <v>179</v>
      </c>
      <c r="AJ47" s="36" t="s">
        <v>179</v>
      </c>
      <c r="AK47" s="36"/>
      <c r="AL47" s="36"/>
      <c r="AM47" s="36"/>
      <c r="AN47" s="36"/>
      <c r="AO47" s="36"/>
      <c r="AP47" s="36"/>
    </row>
    <row r="48" spans="1:42" ht="72" x14ac:dyDescent="0.25">
      <c r="A48" s="35" t="s">
        <v>87</v>
      </c>
      <c r="B48" s="35" t="s">
        <v>3484</v>
      </c>
      <c r="C48" s="35" t="s">
        <v>3542</v>
      </c>
      <c r="D48" s="35">
        <v>253220000</v>
      </c>
      <c r="E48" s="105" t="s">
        <v>3549</v>
      </c>
      <c r="F48" s="35">
        <v>182278001</v>
      </c>
      <c r="G48" s="35" t="s">
        <v>3550</v>
      </c>
      <c r="H48" s="579">
        <v>10423750000</v>
      </c>
      <c r="I48" s="579">
        <v>-1289150560</v>
      </c>
      <c r="J48" s="475"/>
      <c r="K48" s="587">
        <v>16500000000</v>
      </c>
      <c r="L48" s="475"/>
      <c r="M48" s="475"/>
      <c r="N48" s="475">
        <f t="shared" ref="N48:P63" si="2">H48+K48</f>
        <v>26923750000</v>
      </c>
      <c r="O48" s="475">
        <f t="shared" si="2"/>
        <v>-1289150560</v>
      </c>
      <c r="P48" s="475">
        <f t="shared" si="2"/>
        <v>0</v>
      </c>
      <c r="Q48" s="579">
        <v>2709849440</v>
      </c>
      <c r="R48" s="585">
        <v>0</v>
      </c>
      <c r="S48" s="475">
        <f t="shared" si="1"/>
        <v>2709849440</v>
      </c>
      <c r="T48" s="33">
        <v>0</v>
      </c>
      <c r="U48" s="33">
        <v>0</v>
      </c>
      <c r="V48" s="476">
        <v>0</v>
      </c>
      <c r="W48" s="36"/>
      <c r="X48" s="36"/>
      <c r="Y48" s="36"/>
      <c r="Z48" s="36"/>
      <c r="AA48" s="35">
        <v>0</v>
      </c>
      <c r="AB48" s="36"/>
      <c r="AC48" s="36"/>
      <c r="AD48" s="36"/>
      <c r="AE48" s="36">
        <v>0</v>
      </c>
      <c r="AF48" s="36">
        <v>0</v>
      </c>
      <c r="AG48" s="36">
        <v>0</v>
      </c>
      <c r="AH48" s="36">
        <v>0</v>
      </c>
      <c r="AI48" s="36">
        <v>0</v>
      </c>
      <c r="AJ48" s="36">
        <v>0</v>
      </c>
      <c r="AK48" s="36">
        <v>0</v>
      </c>
      <c r="AL48" s="36">
        <v>0</v>
      </c>
      <c r="AM48" s="36">
        <v>0</v>
      </c>
      <c r="AN48" s="36">
        <v>0</v>
      </c>
      <c r="AO48" s="36">
        <v>0</v>
      </c>
      <c r="AP48" s="36">
        <v>0</v>
      </c>
    </row>
    <row r="49" spans="1:42" ht="75" x14ac:dyDescent="0.25">
      <c r="A49" s="35">
        <v>0</v>
      </c>
      <c r="B49" s="35">
        <v>0</v>
      </c>
      <c r="C49" s="35">
        <v>0</v>
      </c>
      <c r="D49" s="35">
        <v>0</v>
      </c>
      <c r="E49" s="105">
        <v>0</v>
      </c>
      <c r="F49" s="35">
        <v>0</v>
      </c>
      <c r="G49" s="35">
        <v>0</v>
      </c>
      <c r="H49" s="579">
        <v>0</v>
      </c>
      <c r="I49" s="579">
        <v>0</v>
      </c>
      <c r="J49" s="475"/>
      <c r="K49" s="475"/>
      <c r="L49" s="475"/>
      <c r="M49" s="475"/>
      <c r="N49" s="475">
        <f t="shared" si="2"/>
        <v>0</v>
      </c>
      <c r="O49" s="475">
        <f t="shared" si="2"/>
        <v>0</v>
      </c>
      <c r="P49" s="475">
        <f t="shared" si="2"/>
        <v>0</v>
      </c>
      <c r="Q49" s="579"/>
      <c r="R49" s="475"/>
      <c r="S49" s="475">
        <f t="shared" si="1"/>
        <v>0</v>
      </c>
      <c r="T49" s="33" t="s">
        <v>3551</v>
      </c>
      <c r="U49" s="33" t="s">
        <v>1243</v>
      </c>
      <c r="V49" s="476">
        <v>30</v>
      </c>
      <c r="W49" s="581">
        <v>0</v>
      </c>
      <c r="X49" s="36"/>
      <c r="Y49" s="581">
        <v>0</v>
      </c>
      <c r="Z49" s="36"/>
      <c r="AA49" s="35">
        <v>150</v>
      </c>
      <c r="AB49" s="36"/>
      <c r="AC49" s="36"/>
      <c r="AD49" s="36" t="s">
        <v>3552</v>
      </c>
      <c r="AE49" s="36">
        <v>0</v>
      </c>
      <c r="AF49" s="36">
        <v>0</v>
      </c>
      <c r="AG49" s="36">
        <v>0</v>
      </c>
      <c r="AH49" s="36">
        <v>0</v>
      </c>
      <c r="AI49" s="36">
        <v>0</v>
      </c>
      <c r="AJ49" s="36">
        <v>0</v>
      </c>
      <c r="AK49" s="36">
        <v>0</v>
      </c>
      <c r="AL49" s="36" t="s">
        <v>179</v>
      </c>
      <c r="AM49" s="36" t="s">
        <v>179</v>
      </c>
      <c r="AN49" s="36" t="s">
        <v>179</v>
      </c>
      <c r="AO49" s="36" t="s">
        <v>179</v>
      </c>
      <c r="AP49" s="36" t="s">
        <v>179</v>
      </c>
    </row>
    <row r="50" spans="1:42" ht="75" x14ac:dyDescent="0.25">
      <c r="A50" s="35">
        <v>0</v>
      </c>
      <c r="B50" s="35">
        <v>0</v>
      </c>
      <c r="C50" s="35">
        <v>0</v>
      </c>
      <c r="D50" s="35">
        <v>0</v>
      </c>
      <c r="E50" s="105">
        <v>0</v>
      </c>
      <c r="F50" s="35">
        <v>0</v>
      </c>
      <c r="G50" s="35">
        <v>0</v>
      </c>
      <c r="H50" s="579">
        <v>0</v>
      </c>
      <c r="I50" s="579">
        <v>0</v>
      </c>
      <c r="J50" s="475"/>
      <c r="K50" s="475"/>
      <c r="L50" s="475"/>
      <c r="M50" s="475"/>
      <c r="N50" s="475">
        <f t="shared" si="2"/>
        <v>0</v>
      </c>
      <c r="O50" s="475">
        <f t="shared" si="2"/>
        <v>0</v>
      </c>
      <c r="P50" s="475">
        <f t="shared" si="2"/>
        <v>0</v>
      </c>
      <c r="Q50" s="579"/>
      <c r="R50" s="475"/>
      <c r="S50" s="475">
        <f t="shared" si="1"/>
        <v>0</v>
      </c>
      <c r="T50" s="33" t="s">
        <v>3553</v>
      </c>
      <c r="U50" s="33" t="s">
        <v>1243</v>
      </c>
      <c r="V50" s="476">
        <v>30</v>
      </c>
      <c r="W50" s="581">
        <v>0</v>
      </c>
      <c r="X50" s="36"/>
      <c r="Y50" s="581">
        <v>0</v>
      </c>
      <c r="Z50" s="36"/>
      <c r="AA50" s="35">
        <v>150</v>
      </c>
      <c r="AB50" s="36"/>
      <c r="AC50" s="36"/>
      <c r="AD50" s="36" t="s">
        <v>3552</v>
      </c>
      <c r="AE50" s="36">
        <v>0</v>
      </c>
      <c r="AF50" s="36">
        <v>0</v>
      </c>
      <c r="AG50" s="36">
        <v>0</v>
      </c>
      <c r="AH50" s="36">
        <v>0</v>
      </c>
      <c r="AI50" s="36">
        <v>0</v>
      </c>
      <c r="AJ50" s="36">
        <v>0</v>
      </c>
      <c r="AK50" s="36">
        <v>0</v>
      </c>
      <c r="AL50" s="36" t="s">
        <v>179</v>
      </c>
      <c r="AM50" s="36" t="s">
        <v>179</v>
      </c>
      <c r="AN50" s="36" t="s">
        <v>179</v>
      </c>
      <c r="AO50" s="36" t="s">
        <v>179</v>
      </c>
      <c r="AP50" s="36" t="s">
        <v>179</v>
      </c>
    </row>
    <row r="51" spans="1:42" ht="75" x14ac:dyDescent="0.25">
      <c r="A51" s="35">
        <v>0</v>
      </c>
      <c r="B51" s="35">
        <v>0</v>
      </c>
      <c r="C51" s="35">
        <v>0</v>
      </c>
      <c r="D51" s="35">
        <v>0</v>
      </c>
      <c r="E51" s="105">
        <v>0</v>
      </c>
      <c r="F51" s="35">
        <v>0</v>
      </c>
      <c r="G51" s="35">
        <v>0</v>
      </c>
      <c r="H51" s="579">
        <v>0</v>
      </c>
      <c r="I51" s="579">
        <v>0</v>
      </c>
      <c r="J51" s="475"/>
      <c r="K51" s="475"/>
      <c r="L51" s="475"/>
      <c r="M51" s="475"/>
      <c r="N51" s="475">
        <f t="shared" si="2"/>
        <v>0</v>
      </c>
      <c r="O51" s="475">
        <f t="shared" si="2"/>
        <v>0</v>
      </c>
      <c r="P51" s="475">
        <f t="shared" si="2"/>
        <v>0</v>
      </c>
      <c r="Q51" s="579"/>
      <c r="R51" s="475"/>
      <c r="S51" s="475">
        <f t="shared" si="1"/>
        <v>0</v>
      </c>
      <c r="T51" s="33" t="s">
        <v>3554</v>
      </c>
      <c r="U51" s="33" t="s">
        <v>1243</v>
      </c>
      <c r="V51" s="476">
        <v>30</v>
      </c>
      <c r="W51" s="581">
        <v>0</v>
      </c>
      <c r="X51" s="36"/>
      <c r="Y51" s="581">
        <v>0</v>
      </c>
      <c r="Z51" s="36"/>
      <c r="AA51" s="35">
        <v>150</v>
      </c>
      <c r="AB51" s="36"/>
      <c r="AC51" s="36"/>
      <c r="AD51" s="36" t="s">
        <v>3552</v>
      </c>
      <c r="AE51" s="36">
        <v>0</v>
      </c>
      <c r="AF51" s="36">
        <v>0</v>
      </c>
      <c r="AG51" s="36">
        <v>0</v>
      </c>
      <c r="AH51" s="36">
        <v>0</v>
      </c>
      <c r="AI51" s="36">
        <v>0</v>
      </c>
      <c r="AJ51" s="36">
        <v>0</v>
      </c>
      <c r="AK51" s="36">
        <v>0</v>
      </c>
      <c r="AL51" s="36" t="s">
        <v>179</v>
      </c>
      <c r="AM51" s="36" t="s">
        <v>179</v>
      </c>
      <c r="AN51" s="36" t="s">
        <v>179</v>
      </c>
      <c r="AO51" s="36" t="s">
        <v>179</v>
      </c>
      <c r="AP51" s="36" t="s">
        <v>179</v>
      </c>
    </row>
    <row r="52" spans="1:42" ht="75" x14ac:dyDescent="0.25">
      <c r="A52" s="35">
        <v>0</v>
      </c>
      <c r="B52" s="35">
        <v>0</v>
      </c>
      <c r="C52" s="35">
        <v>0</v>
      </c>
      <c r="D52" s="35">
        <v>0</v>
      </c>
      <c r="E52" s="105">
        <v>0</v>
      </c>
      <c r="F52" s="35">
        <v>0</v>
      </c>
      <c r="G52" s="35">
        <v>0</v>
      </c>
      <c r="H52" s="579">
        <v>0</v>
      </c>
      <c r="I52" s="579">
        <v>0</v>
      </c>
      <c r="J52" s="475"/>
      <c r="K52" s="475"/>
      <c r="L52" s="475"/>
      <c r="M52" s="475"/>
      <c r="N52" s="475">
        <f t="shared" si="2"/>
        <v>0</v>
      </c>
      <c r="O52" s="475">
        <f t="shared" si="2"/>
        <v>0</v>
      </c>
      <c r="P52" s="475">
        <f t="shared" si="2"/>
        <v>0</v>
      </c>
      <c r="Q52" s="579"/>
      <c r="R52" s="475"/>
      <c r="S52" s="475">
        <f t="shared" si="1"/>
        <v>0</v>
      </c>
      <c r="T52" s="33" t="s">
        <v>3555</v>
      </c>
      <c r="U52" s="33" t="s">
        <v>1243</v>
      </c>
      <c r="V52" s="476">
        <v>95</v>
      </c>
      <c r="W52" s="581">
        <v>0</v>
      </c>
      <c r="X52" s="36"/>
      <c r="Y52" s="581">
        <v>0</v>
      </c>
      <c r="Z52" s="36"/>
      <c r="AA52" s="35">
        <v>330</v>
      </c>
      <c r="AB52" s="36"/>
      <c r="AC52" s="36"/>
      <c r="AD52" s="36" t="s">
        <v>3552</v>
      </c>
      <c r="AE52" s="36">
        <v>0</v>
      </c>
      <c r="AF52" s="36" t="s">
        <v>179</v>
      </c>
      <c r="AG52" s="36" t="s">
        <v>179</v>
      </c>
      <c r="AH52" s="36" t="s">
        <v>179</v>
      </c>
      <c r="AI52" s="36" t="s">
        <v>179</v>
      </c>
      <c r="AJ52" s="36" t="s">
        <v>179</v>
      </c>
      <c r="AK52" s="36" t="s">
        <v>179</v>
      </c>
      <c r="AL52" s="36" t="s">
        <v>179</v>
      </c>
      <c r="AM52" s="36" t="s">
        <v>179</v>
      </c>
      <c r="AN52" s="36" t="s">
        <v>179</v>
      </c>
      <c r="AO52" s="36" t="s">
        <v>179</v>
      </c>
      <c r="AP52" s="36" t="s">
        <v>179</v>
      </c>
    </row>
    <row r="53" spans="1:42" ht="72" x14ac:dyDescent="0.25">
      <c r="A53" s="35" t="s">
        <v>87</v>
      </c>
      <c r="B53" s="35" t="s">
        <v>3484</v>
      </c>
      <c r="C53" s="35" t="s">
        <v>3542</v>
      </c>
      <c r="D53" s="35">
        <v>253220000</v>
      </c>
      <c r="E53" s="105" t="s">
        <v>3556</v>
      </c>
      <c r="F53" s="35">
        <v>182317001</v>
      </c>
      <c r="G53" s="35" t="s">
        <v>3557</v>
      </c>
      <c r="H53" s="579">
        <v>4000000000</v>
      </c>
      <c r="I53" s="582" t="s">
        <v>1849</v>
      </c>
      <c r="J53" s="475"/>
      <c r="K53" s="475"/>
      <c r="L53" s="475"/>
      <c r="M53" s="475"/>
      <c r="N53" s="475">
        <f t="shared" si="2"/>
        <v>4000000000</v>
      </c>
      <c r="O53" s="475">
        <f t="shared" si="2"/>
        <v>0</v>
      </c>
      <c r="P53" s="475">
        <f t="shared" si="2"/>
        <v>0</v>
      </c>
      <c r="Q53" s="579">
        <v>1000000000</v>
      </c>
      <c r="R53" s="585">
        <v>0</v>
      </c>
      <c r="S53" s="475">
        <f t="shared" si="1"/>
        <v>1000000000</v>
      </c>
      <c r="T53" s="33">
        <v>0</v>
      </c>
      <c r="U53" s="33">
        <v>0</v>
      </c>
      <c r="V53" s="476">
        <v>0</v>
      </c>
      <c r="W53" s="36"/>
      <c r="X53" s="36"/>
      <c r="Y53" s="36"/>
      <c r="Z53" s="36"/>
      <c r="AA53" s="35">
        <v>0</v>
      </c>
      <c r="AB53" s="36"/>
      <c r="AC53" s="36"/>
      <c r="AD53" s="36"/>
      <c r="AE53" s="36">
        <v>0</v>
      </c>
      <c r="AF53" s="36">
        <v>0</v>
      </c>
      <c r="AG53" s="36">
        <v>0</v>
      </c>
      <c r="AH53" s="36">
        <v>0</v>
      </c>
      <c r="AI53" s="36">
        <v>0</v>
      </c>
      <c r="AJ53" s="36">
        <v>0</v>
      </c>
      <c r="AK53" s="36">
        <v>0</v>
      </c>
      <c r="AL53" s="36">
        <v>0</v>
      </c>
      <c r="AM53" s="36">
        <v>0</v>
      </c>
      <c r="AN53" s="36">
        <v>0</v>
      </c>
      <c r="AO53" s="36">
        <v>0</v>
      </c>
      <c r="AP53" s="36">
        <v>0</v>
      </c>
    </row>
    <row r="54" spans="1:42" ht="43.5" customHeight="1" x14ac:dyDescent="0.25">
      <c r="A54" s="35">
        <v>0</v>
      </c>
      <c r="B54" s="35">
        <v>0</v>
      </c>
      <c r="C54" s="35">
        <v>0</v>
      </c>
      <c r="D54" s="35">
        <v>0</v>
      </c>
      <c r="E54" s="105">
        <v>0</v>
      </c>
      <c r="F54" s="35">
        <v>0</v>
      </c>
      <c r="G54" s="35">
        <v>0</v>
      </c>
      <c r="H54" s="579">
        <v>0</v>
      </c>
      <c r="I54" s="579">
        <v>0</v>
      </c>
      <c r="J54" s="475"/>
      <c r="K54" s="475"/>
      <c r="L54" s="475"/>
      <c r="M54" s="475"/>
      <c r="N54" s="475">
        <f t="shared" si="2"/>
        <v>0</v>
      </c>
      <c r="O54" s="475">
        <f t="shared" si="2"/>
        <v>0</v>
      </c>
      <c r="P54" s="475">
        <f t="shared" si="2"/>
        <v>0</v>
      </c>
      <c r="Q54" s="579"/>
      <c r="R54" s="475"/>
      <c r="S54" s="475">
        <f t="shared" si="1"/>
        <v>0</v>
      </c>
      <c r="T54" s="33" t="s">
        <v>3558</v>
      </c>
      <c r="U54" s="33" t="s">
        <v>1243</v>
      </c>
      <c r="V54" s="476">
        <v>100</v>
      </c>
      <c r="W54" s="581">
        <v>0</v>
      </c>
      <c r="X54" s="36"/>
      <c r="Y54" s="581">
        <v>0</v>
      </c>
      <c r="Z54" s="36"/>
      <c r="AA54" s="35">
        <v>240</v>
      </c>
      <c r="AB54" s="36"/>
      <c r="AC54" s="36"/>
      <c r="AD54" s="588" t="s">
        <v>3559</v>
      </c>
      <c r="AE54" s="36">
        <v>0</v>
      </c>
      <c r="AF54" s="36">
        <v>0</v>
      </c>
      <c r="AG54" s="36">
        <v>0</v>
      </c>
      <c r="AH54" s="36">
        <v>0</v>
      </c>
      <c r="AI54" s="36" t="s">
        <v>179</v>
      </c>
      <c r="AJ54" s="36" t="s">
        <v>179</v>
      </c>
      <c r="AK54" s="36" t="s">
        <v>179</v>
      </c>
      <c r="AL54" s="36" t="s">
        <v>179</v>
      </c>
      <c r="AM54" s="36" t="s">
        <v>179</v>
      </c>
      <c r="AN54" s="36" t="s">
        <v>179</v>
      </c>
      <c r="AO54" s="36" t="s">
        <v>179</v>
      </c>
      <c r="AP54" s="36" t="s">
        <v>179</v>
      </c>
    </row>
    <row r="55" spans="1:42" ht="72" x14ac:dyDescent="0.25">
      <c r="A55" s="35">
        <v>0</v>
      </c>
      <c r="B55" s="35">
        <v>0</v>
      </c>
      <c r="C55" s="35">
        <v>0</v>
      </c>
      <c r="D55" s="35">
        <v>0</v>
      </c>
      <c r="E55" s="105">
        <v>0</v>
      </c>
      <c r="F55" s="35">
        <v>0</v>
      </c>
      <c r="G55" s="35">
        <v>0</v>
      </c>
      <c r="H55" s="579">
        <v>0</v>
      </c>
      <c r="I55" s="579">
        <v>0</v>
      </c>
      <c r="J55" s="475"/>
      <c r="K55" s="475"/>
      <c r="L55" s="475"/>
      <c r="M55" s="475"/>
      <c r="N55" s="475">
        <f t="shared" si="2"/>
        <v>0</v>
      </c>
      <c r="O55" s="475">
        <f t="shared" si="2"/>
        <v>0</v>
      </c>
      <c r="P55" s="475">
        <f t="shared" si="2"/>
        <v>0</v>
      </c>
      <c r="Q55" s="579"/>
      <c r="R55" s="475"/>
      <c r="S55" s="475">
        <f t="shared" si="1"/>
        <v>0</v>
      </c>
      <c r="T55" s="33" t="s">
        <v>3560</v>
      </c>
      <c r="U55" s="33" t="s">
        <v>1243</v>
      </c>
      <c r="V55" s="589">
        <v>0.01</v>
      </c>
      <c r="W55" s="581">
        <v>0</v>
      </c>
      <c r="X55" s="36"/>
      <c r="Y55" s="581">
        <v>0</v>
      </c>
      <c r="Z55" s="36"/>
      <c r="AA55" s="35">
        <v>120</v>
      </c>
      <c r="AB55" s="36"/>
      <c r="AC55" s="36"/>
      <c r="AD55" s="116"/>
      <c r="AE55" s="36">
        <v>0</v>
      </c>
      <c r="AF55" s="36">
        <v>0</v>
      </c>
      <c r="AG55" s="36">
        <v>0</v>
      </c>
      <c r="AH55" s="36">
        <v>0</v>
      </c>
      <c r="AI55" s="36">
        <v>0</v>
      </c>
      <c r="AJ55" s="36">
        <v>0</v>
      </c>
      <c r="AK55" s="36">
        <v>0</v>
      </c>
      <c r="AL55" s="36">
        <v>0</v>
      </c>
      <c r="AM55" s="36" t="s">
        <v>179</v>
      </c>
      <c r="AN55" s="36" t="s">
        <v>179</v>
      </c>
      <c r="AO55" s="36" t="s">
        <v>179</v>
      </c>
      <c r="AP55" s="36" t="s">
        <v>179</v>
      </c>
    </row>
    <row r="56" spans="1:42" ht="63.75" x14ac:dyDescent="0.25">
      <c r="A56" s="35">
        <v>0</v>
      </c>
      <c r="B56" s="35">
        <v>0</v>
      </c>
      <c r="C56" s="35">
        <v>0</v>
      </c>
      <c r="D56" s="35">
        <v>0</v>
      </c>
      <c r="E56" s="105">
        <v>0</v>
      </c>
      <c r="F56" s="35">
        <v>0</v>
      </c>
      <c r="G56" s="35">
        <v>0</v>
      </c>
      <c r="H56" s="579">
        <v>0</v>
      </c>
      <c r="I56" s="579">
        <v>0</v>
      </c>
      <c r="J56" s="475"/>
      <c r="K56" s="475"/>
      <c r="L56" s="475"/>
      <c r="M56" s="475"/>
      <c r="N56" s="475">
        <f t="shared" si="2"/>
        <v>0</v>
      </c>
      <c r="O56" s="475">
        <f t="shared" si="2"/>
        <v>0</v>
      </c>
      <c r="P56" s="475">
        <f t="shared" si="2"/>
        <v>0</v>
      </c>
      <c r="Q56" s="579"/>
      <c r="R56" s="475"/>
      <c r="S56" s="475">
        <f t="shared" si="1"/>
        <v>0</v>
      </c>
      <c r="T56" s="33" t="s">
        <v>3561</v>
      </c>
      <c r="U56" s="33" t="s">
        <v>2336</v>
      </c>
      <c r="V56" s="476">
        <v>48.4</v>
      </c>
      <c r="W56" s="581">
        <v>52.4</v>
      </c>
      <c r="X56" s="36">
        <v>52.4</v>
      </c>
      <c r="Y56" s="36">
        <v>52.4</v>
      </c>
      <c r="Z56" s="36"/>
      <c r="AA56" s="35">
        <v>300</v>
      </c>
      <c r="AB56" s="36"/>
      <c r="AC56" s="36"/>
      <c r="AD56" s="456" t="s">
        <v>3562</v>
      </c>
      <c r="AE56" s="36">
        <v>0</v>
      </c>
      <c r="AF56" s="36">
        <v>0</v>
      </c>
      <c r="AG56" s="36" t="s">
        <v>179</v>
      </c>
      <c r="AH56" s="36" t="s">
        <v>179</v>
      </c>
      <c r="AI56" s="36" t="s">
        <v>179</v>
      </c>
      <c r="AJ56" s="36" t="s">
        <v>179</v>
      </c>
      <c r="AK56" s="36" t="s">
        <v>179</v>
      </c>
      <c r="AL56" s="36" t="s">
        <v>179</v>
      </c>
      <c r="AM56" s="36" t="s">
        <v>179</v>
      </c>
      <c r="AN56" s="36" t="s">
        <v>179</v>
      </c>
      <c r="AO56" s="36" t="s">
        <v>179</v>
      </c>
      <c r="AP56" s="36" t="s">
        <v>179</v>
      </c>
    </row>
    <row r="57" spans="1:42" ht="72" x14ac:dyDescent="0.25">
      <c r="A57" s="35" t="s">
        <v>87</v>
      </c>
      <c r="B57" s="35" t="s">
        <v>3484</v>
      </c>
      <c r="C57" s="35" t="s">
        <v>3542</v>
      </c>
      <c r="D57" s="35">
        <v>253220000</v>
      </c>
      <c r="E57" s="105" t="s">
        <v>3563</v>
      </c>
      <c r="F57" s="35">
        <v>182259001</v>
      </c>
      <c r="G57" s="35" t="s">
        <v>3564</v>
      </c>
      <c r="H57" s="579">
        <v>10000000000</v>
      </c>
      <c r="I57" s="579">
        <v>36000000000</v>
      </c>
      <c r="J57" s="475"/>
      <c r="K57" s="587">
        <f>3300000000+7000000000+5000000000</f>
        <v>15300000000</v>
      </c>
      <c r="L57" s="475"/>
      <c r="M57" s="475"/>
      <c r="N57" s="475">
        <f t="shared" si="2"/>
        <v>25300000000</v>
      </c>
      <c r="O57" s="475">
        <f t="shared" si="2"/>
        <v>36000000000</v>
      </c>
      <c r="P57" s="475">
        <f t="shared" si="2"/>
        <v>0</v>
      </c>
      <c r="Q57" s="579">
        <v>10000000000</v>
      </c>
      <c r="R57" s="585">
        <v>0</v>
      </c>
      <c r="S57" s="475">
        <f t="shared" si="1"/>
        <v>10000000000</v>
      </c>
      <c r="T57" s="33">
        <v>0</v>
      </c>
      <c r="U57" s="33">
        <v>0</v>
      </c>
      <c r="V57" s="476">
        <v>0</v>
      </c>
      <c r="W57" s="36"/>
      <c r="X57" s="36"/>
      <c r="Y57" s="36"/>
      <c r="Z57" s="36"/>
      <c r="AA57" s="35">
        <v>0</v>
      </c>
      <c r="AB57" s="36"/>
      <c r="AC57" s="36"/>
      <c r="AD57" s="36"/>
      <c r="AE57" s="36">
        <v>0</v>
      </c>
      <c r="AF57" s="36">
        <v>0</v>
      </c>
      <c r="AG57" s="36">
        <v>0</v>
      </c>
      <c r="AH57" s="36">
        <v>0</v>
      </c>
      <c r="AI57" s="36">
        <v>0</v>
      </c>
      <c r="AJ57" s="36">
        <v>0</v>
      </c>
      <c r="AK57" s="36">
        <v>0</v>
      </c>
      <c r="AL57" s="36">
        <v>0</v>
      </c>
      <c r="AM57" s="36">
        <v>0</v>
      </c>
      <c r="AN57" s="36">
        <v>0</v>
      </c>
      <c r="AO57" s="36">
        <v>0</v>
      </c>
      <c r="AP57" s="36">
        <v>0</v>
      </c>
    </row>
    <row r="58" spans="1:42" ht="60" x14ac:dyDescent="0.25">
      <c r="A58" s="35">
        <v>0</v>
      </c>
      <c r="B58" s="35">
        <v>0</v>
      </c>
      <c r="C58" s="35">
        <v>0</v>
      </c>
      <c r="D58" s="35">
        <v>0</v>
      </c>
      <c r="E58" s="105">
        <v>0</v>
      </c>
      <c r="F58" s="35">
        <v>0</v>
      </c>
      <c r="G58" s="35">
        <v>0</v>
      </c>
      <c r="H58" s="579">
        <v>0</v>
      </c>
      <c r="I58" s="579">
        <v>0</v>
      </c>
      <c r="J58" s="475"/>
      <c r="K58" s="475"/>
      <c r="L58" s="475"/>
      <c r="M58" s="475"/>
      <c r="N58" s="475">
        <f t="shared" si="2"/>
        <v>0</v>
      </c>
      <c r="O58" s="475">
        <f t="shared" si="2"/>
        <v>0</v>
      </c>
      <c r="P58" s="475">
        <f t="shared" si="2"/>
        <v>0</v>
      </c>
      <c r="Q58" s="579"/>
      <c r="R58" s="475"/>
      <c r="S58" s="475">
        <f t="shared" si="1"/>
        <v>0</v>
      </c>
      <c r="T58" s="33" t="s">
        <v>3565</v>
      </c>
      <c r="U58" s="33" t="s">
        <v>1243</v>
      </c>
      <c r="V58" s="589">
        <v>0.2</v>
      </c>
      <c r="W58" s="581">
        <v>0</v>
      </c>
      <c r="X58" s="518">
        <v>0.2</v>
      </c>
      <c r="Y58" s="581">
        <v>0</v>
      </c>
      <c r="Z58" s="36"/>
      <c r="AA58" s="35">
        <v>270</v>
      </c>
      <c r="AB58" s="36"/>
      <c r="AC58" s="36"/>
      <c r="AD58" s="36" t="s">
        <v>3566</v>
      </c>
      <c r="AE58" s="36">
        <v>0</v>
      </c>
      <c r="AF58" s="36">
        <v>0</v>
      </c>
      <c r="AG58" s="36">
        <v>0</v>
      </c>
      <c r="AH58" s="36" t="s">
        <v>179</v>
      </c>
      <c r="AI58" s="36" t="s">
        <v>179</v>
      </c>
      <c r="AJ58" s="36" t="s">
        <v>179</v>
      </c>
      <c r="AK58" s="36" t="s">
        <v>179</v>
      </c>
      <c r="AL58" s="36" t="s">
        <v>179</v>
      </c>
      <c r="AM58" s="36" t="s">
        <v>179</v>
      </c>
      <c r="AN58" s="36" t="s">
        <v>179</v>
      </c>
      <c r="AO58" s="36" t="s">
        <v>179</v>
      </c>
      <c r="AP58" s="36" t="s">
        <v>179</v>
      </c>
    </row>
    <row r="59" spans="1:42" ht="45" customHeight="1" x14ac:dyDescent="0.25">
      <c r="A59" s="35">
        <v>0</v>
      </c>
      <c r="B59" s="35">
        <v>0</v>
      </c>
      <c r="C59" s="35">
        <v>0</v>
      </c>
      <c r="D59" s="35">
        <v>0</v>
      </c>
      <c r="E59" s="105">
        <v>0</v>
      </c>
      <c r="F59" s="35">
        <v>0</v>
      </c>
      <c r="G59" s="35">
        <v>0</v>
      </c>
      <c r="H59" s="579">
        <v>0</v>
      </c>
      <c r="I59" s="579">
        <v>0</v>
      </c>
      <c r="J59" s="475"/>
      <c r="K59" s="475"/>
      <c r="L59" s="475"/>
      <c r="M59" s="475"/>
      <c r="N59" s="475">
        <f t="shared" si="2"/>
        <v>0</v>
      </c>
      <c r="O59" s="475">
        <f t="shared" si="2"/>
        <v>0</v>
      </c>
      <c r="P59" s="475">
        <f t="shared" si="2"/>
        <v>0</v>
      </c>
      <c r="Q59" s="579"/>
      <c r="R59" s="475"/>
      <c r="S59" s="475">
        <f t="shared" si="1"/>
        <v>0</v>
      </c>
      <c r="T59" s="33" t="s">
        <v>3567</v>
      </c>
      <c r="U59" s="33" t="s">
        <v>3568</v>
      </c>
      <c r="V59" s="476">
        <v>4</v>
      </c>
      <c r="W59" s="312">
        <v>4</v>
      </c>
      <c r="X59" s="36"/>
      <c r="Y59" s="312">
        <v>5</v>
      </c>
      <c r="Z59" s="36"/>
      <c r="AA59" s="35">
        <v>180</v>
      </c>
      <c r="AB59" s="36"/>
      <c r="AC59" s="36"/>
      <c r="AD59" s="36" t="s">
        <v>3569</v>
      </c>
      <c r="AE59" s="36">
        <v>0</v>
      </c>
      <c r="AF59" s="36">
        <v>0</v>
      </c>
      <c r="AG59" s="36">
        <v>0</v>
      </c>
      <c r="AH59" s="36">
        <v>0</v>
      </c>
      <c r="AI59" s="36">
        <v>0</v>
      </c>
      <c r="AJ59" s="36">
        <v>0</v>
      </c>
      <c r="AK59" s="36" t="s">
        <v>179</v>
      </c>
      <c r="AL59" s="36" t="s">
        <v>179</v>
      </c>
      <c r="AM59" s="36" t="s">
        <v>179</v>
      </c>
      <c r="AN59" s="36" t="s">
        <v>179</v>
      </c>
      <c r="AO59" s="36" t="s">
        <v>179</v>
      </c>
      <c r="AP59" s="36" t="s">
        <v>179</v>
      </c>
    </row>
    <row r="60" spans="1:42" x14ac:dyDescent="0.25">
      <c r="A60" s="35">
        <v>0</v>
      </c>
      <c r="B60" s="35">
        <v>0</v>
      </c>
      <c r="C60" s="35">
        <v>0</v>
      </c>
      <c r="D60" s="35">
        <v>0</v>
      </c>
      <c r="E60" s="105">
        <v>0</v>
      </c>
      <c r="F60" s="35">
        <v>0</v>
      </c>
      <c r="G60" s="35">
        <v>0</v>
      </c>
      <c r="H60" s="579">
        <v>0</v>
      </c>
      <c r="I60" s="579">
        <v>0</v>
      </c>
      <c r="J60" s="475"/>
      <c r="K60" s="475"/>
      <c r="L60" s="475"/>
      <c r="M60" s="475"/>
      <c r="N60" s="475">
        <f t="shared" si="2"/>
        <v>0</v>
      </c>
      <c r="O60" s="475">
        <f t="shared" si="2"/>
        <v>0</v>
      </c>
      <c r="P60" s="475">
        <f t="shared" si="2"/>
        <v>0</v>
      </c>
      <c r="Q60" s="579"/>
      <c r="R60" s="475"/>
      <c r="S60" s="475">
        <f t="shared" si="1"/>
        <v>0</v>
      </c>
      <c r="T60" s="33">
        <v>0</v>
      </c>
      <c r="U60" s="33">
        <v>0</v>
      </c>
      <c r="V60" s="476">
        <v>0</v>
      </c>
      <c r="W60" s="36"/>
      <c r="X60" s="36"/>
      <c r="Y60" s="36"/>
      <c r="Z60" s="36"/>
      <c r="AA60" s="35">
        <v>0</v>
      </c>
      <c r="AB60" s="36"/>
      <c r="AC60" s="36"/>
      <c r="AD60" s="36"/>
      <c r="AE60" s="36">
        <v>0</v>
      </c>
      <c r="AF60" s="36">
        <v>0</v>
      </c>
      <c r="AG60" s="36">
        <v>0</v>
      </c>
      <c r="AH60" s="36">
        <v>0</v>
      </c>
      <c r="AI60" s="36">
        <v>0</v>
      </c>
      <c r="AJ60" s="36">
        <v>0</v>
      </c>
      <c r="AK60" s="36">
        <v>0</v>
      </c>
      <c r="AL60" s="36">
        <v>0</v>
      </c>
      <c r="AM60" s="36">
        <v>0</v>
      </c>
      <c r="AN60" s="36">
        <v>0</v>
      </c>
      <c r="AO60" s="36">
        <v>0</v>
      </c>
      <c r="AP60" s="36">
        <v>0</v>
      </c>
    </row>
    <row r="61" spans="1:42" ht="36" x14ac:dyDescent="0.25">
      <c r="A61" s="35">
        <v>0</v>
      </c>
      <c r="B61" s="35">
        <v>0</v>
      </c>
      <c r="C61" s="35">
        <v>0</v>
      </c>
      <c r="D61" s="35">
        <v>0</v>
      </c>
      <c r="E61" s="105" t="s">
        <v>3570</v>
      </c>
      <c r="F61" s="35">
        <v>0</v>
      </c>
      <c r="G61" s="35" t="s">
        <v>3571</v>
      </c>
      <c r="H61" s="579" t="s">
        <v>3572</v>
      </c>
      <c r="I61" s="579"/>
      <c r="J61" s="475"/>
      <c r="K61" s="475"/>
      <c r="L61" s="475"/>
      <c r="M61" s="475"/>
      <c r="N61" s="475">
        <v>0</v>
      </c>
      <c r="O61" s="475">
        <f t="shared" si="2"/>
        <v>0</v>
      </c>
      <c r="P61" s="475">
        <f t="shared" si="2"/>
        <v>0</v>
      </c>
      <c r="Q61" s="580">
        <v>0</v>
      </c>
      <c r="R61" s="475"/>
      <c r="S61" s="475">
        <f t="shared" si="1"/>
        <v>0</v>
      </c>
      <c r="T61" s="33">
        <v>0</v>
      </c>
      <c r="U61" s="33">
        <v>0</v>
      </c>
      <c r="V61" s="476">
        <v>0</v>
      </c>
      <c r="W61" s="36"/>
      <c r="X61" s="36"/>
      <c r="Y61" s="36"/>
      <c r="Z61" s="36"/>
      <c r="AA61" s="35">
        <v>0</v>
      </c>
      <c r="AB61" s="36"/>
      <c r="AC61" s="36"/>
      <c r="AD61" s="36"/>
      <c r="AE61" s="36">
        <v>0</v>
      </c>
      <c r="AF61" s="36">
        <v>0</v>
      </c>
      <c r="AG61" s="36">
        <v>0</v>
      </c>
      <c r="AH61" s="36">
        <v>0</v>
      </c>
      <c r="AI61" s="36">
        <v>0</v>
      </c>
      <c r="AJ61" s="36">
        <v>0</v>
      </c>
      <c r="AK61" s="36">
        <v>0</v>
      </c>
      <c r="AL61" s="36">
        <v>0</v>
      </c>
      <c r="AM61" s="36">
        <v>0</v>
      </c>
      <c r="AN61" s="36">
        <v>0</v>
      </c>
      <c r="AO61" s="36">
        <v>0</v>
      </c>
      <c r="AP61" s="36">
        <v>0</v>
      </c>
    </row>
    <row r="62" spans="1:42" ht="25.5" x14ac:dyDescent="0.25">
      <c r="A62" s="35">
        <v>0</v>
      </c>
      <c r="B62" s="35">
        <v>0</v>
      </c>
      <c r="C62" s="35">
        <v>0</v>
      </c>
      <c r="D62" s="35">
        <v>0</v>
      </c>
      <c r="E62" s="105">
        <v>0</v>
      </c>
      <c r="F62" s="35">
        <v>0</v>
      </c>
      <c r="G62" s="35">
        <v>0</v>
      </c>
      <c r="H62" s="579">
        <v>0</v>
      </c>
      <c r="I62" s="579">
        <v>0</v>
      </c>
      <c r="J62" s="475"/>
      <c r="K62" s="475"/>
      <c r="L62" s="475"/>
      <c r="M62" s="475"/>
      <c r="N62" s="475">
        <f t="shared" ref="N62:P83" si="3">H62+K62</f>
        <v>0</v>
      </c>
      <c r="O62" s="475">
        <f t="shared" si="2"/>
        <v>0</v>
      </c>
      <c r="P62" s="475">
        <f t="shared" si="2"/>
        <v>0</v>
      </c>
      <c r="Q62" s="579"/>
      <c r="R62" s="475"/>
      <c r="S62" s="475">
        <f t="shared" si="1"/>
        <v>0</v>
      </c>
      <c r="T62" s="33" t="s">
        <v>3573</v>
      </c>
      <c r="U62" s="33" t="s">
        <v>1243</v>
      </c>
      <c r="V62" s="476">
        <v>100</v>
      </c>
      <c r="W62" s="36">
        <v>100</v>
      </c>
      <c r="X62" s="36"/>
      <c r="Y62" s="36">
        <v>100</v>
      </c>
      <c r="Z62" s="36"/>
      <c r="AA62" s="35">
        <v>60</v>
      </c>
      <c r="AB62" s="36"/>
      <c r="AC62" s="36"/>
      <c r="AD62" s="590" t="s">
        <v>3574</v>
      </c>
      <c r="AE62" s="36">
        <v>0</v>
      </c>
      <c r="AF62" s="36" t="s">
        <v>179</v>
      </c>
      <c r="AG62" s="36" t="s">
        <v>179</v>
      </c>
      <c r="AH62" s="36">
        <v>0</v>
      </c>
      <c r="AI62" s="36">
        <v>0</v>
      </c>
      <c r="AJ62" s="36">
        <v>0</v>
      </c>
      <c r="AK62" s="36">
        <v>0</v>
      </c>
      <c r="AL62" s="36">
        <v>0</v>
      </c>
      <c r="AM62" s="36">
        <v>0</v>
      </c>
      <c r="AN62" s="36">
        <v>0</v>
      </c>
      <c r="AO62" s="36">
        <v>0</v>
      </c>
      <c r="AP62" s="36">
        <v>0</v>
      </c>
    </row>
    <row r="63" spans="1:42" ht="72" x14ac:dyDescent="0.25">
      <c r="A63" s="35" t="s">
        <v>87</v>
      </c>
      <c r="B63" s="35" t="s">
        <v>3484</v>
      </c>
      <c r="C63" s="35" t="s">
        <v>3542</v>
      </c>
      <c r="D63" s="35">
        <v>253230000</v>
      </c>
      <c r="E63" s="105" t="s">
        <v>3575</v>
      </c>
      <c r="F63" s="35">
        <v>182008001</v>
      </c>
      <c r="G63" s="35" t="s">
        <v>3576</v>
      </c>
      <c r="H63" s="579">
        <v>51585808000</v>
      </c>
      <c r="I63" s="579">
        <v>6068666867</v>
      </c>
      <c r="J63" s="475"/>
      <c r="K63" s="475"/>
      <c r="L63" s="475"/>
      <c r="M63" s="475"/>
      <c r="N63" s="475">
        <f t="shared" si="3"/>
        <v>51585808000</v>
      </c>
      <c r="O63" s="475">
        <f>I63+L63</f>
        <v>6068666867</v>
      </c>
      <c r="P63" s="475">
        <f t="shared" si="2"/>
        <v>0</v>
      </c>
      <c r="Q63" s="579">
        <v>23570618488</v>
      </c>
      <c r="R63" s="475"/>
      <c r="S63" s="475">
        <f t="shared" si="1"/>
        <v>23570618488</v>
      </c>
      <c r="T63" s="33">
        <v>0</v>
      </c>
      <c r="U63" s="33">
        <v>0</v>
      </c>
      <c r="V63" s="476">
        <v>0</v>
      </c>
      <c r="W63" s="36"/>
      <c r="X63" s="36"/>
      <c r="Y63" s="36"/>
      <c r="Z63" s="36"/>
      <c r="AA63" s="35">
        <v>0</v>
      </c>
      <c r="AB63" s="36"/>
      <c r="AC63" s="36"/>
      <c r="AD63" s="36"/>
      <c r="AE63" s="36">
        <v>0</v>
      </c>
      <c r="AF63" s="36">
        <v>0</v>
      </c>
      <c r="AG63" s="36">
        <v>0</v>
      </c>
      <c r="AH63" s="36">
        <v>0</v>
      </c>
      <c r="AI63" s="36">
        <v>0</v>
      </c>
      <c r="AJ63" s="36">
        <v>0</v>
      </c>
      <c r="AK63" s="36">
        <v>0</v>
      </c>
      <c r="AL63" s="36">
        <v>0</v>
      </c>
      <c r="AM63" s="36">
        <v>0</v>
      </c>
      <c r="AN63" s="36">
        <v>0</v>
      </c>
      <c r="AO63" s="36">
        <v>0</v>
      </c>
      <c r="AP63" s="36">
        <v>0</v>
      </c>
    </row>
    <row r="64" spans="1:42" ht="57" customHeight="1" x14ac:dyDescent="0.25">
      <c r="A64" s="35">
        <v>0</v>
      </c>
      <c r="B64" s="35">
        <v>0</v>
      </c>
      <c r="C64" s="35">
        <v>0</v>
      </c>
      <c r="D64" s="35">
        <v>0</v>
      </c>
      <c r="E64" s="105">
        <v>0</v>
      </c>
      <c r="F64" s="35">
        <v>0</v>
      </c>
      <c r="G64" s="35">
        <v>0</v>
      </c>
      <c r="H64" s="579">
        <v>0</v>
      </c>
      <c r="I64" s="579">
        <v>0</v>
      </c>
      <c r="J64" s="475"/>
      <c r="K64" s="475"/>
      <c r="L64" s="475"/>
      <c r="M64" s="475"/>
      <c r="N64" s="475">
        <f t="shared" si="3"/>
        <v>0</v>
      </c>
      <c r="O64" s="475">
        <f t="shared" si="3"/>
        <v>0</v>
      </c>
      <c r="P64" s="475">
        <f t="shared" si="3"/>
        <v>0</v>
      </c>
      <c r="Q64" s="579"/>
      <c r="R64" s="475"/>
      <c r="S64" s="475">
        <f t="shared" si="1"/>
        <v>0</v>
      </c>
      <c r="T64" s="33" t="s">
        <v>3577</v>
      </c>
      <c r="U64" s="33" t="s">
        <v>2336</v>
      </c>
      <c r="V64" s="476">
        <v>200</v>
      </c>
      <c r="W64" s="312"/>
      <c r="X64" s="36"/>
      <c r="Y64" s="312">
        <v>1275.9000000000001</v>
      </c>
      <c r="Z64" s="36"/>
      <c r="AA64" s="35">
        <v>150</v>
      </c>
      <c r="AB64" s="36">
        <v>180</v>
      </c>
      <c r="AC64" s="36"/>
      <c r="AD64" s="36" t="s">
        <v>3578</v>
      </c>
      <c r="AE64" s="36" t="s">
        <v>179</v>
      </c>
      <c r="AF64" s="36" t="s">
        <v>179</v>
      </c>
      <c r="AG64" s="36" t="s">
        <v>179</v>
      </c>
      <c r="AH64" s="36" t="s">
        <v>179</v>
      </c>
      <c r="AI64" s="36" t="s">
        <v>179</v>
      </c>
      <c r="AJ64" s="36">
        <v>0</v>
      </c>
      <c r="AK64" s="36">
        <v>0</v>
      </c>
      <c r="AL64" s="36">
        <v>0</v>
      </c>
      <c r="AM64" s="36">
        <v>0</v>
      </c>
      <c r="AN64" s="36">
        <v>0</v>
      </c>
      <c r="AO64" s="36">
        <v>0</v>
      </c>
      <c r="AP64" s="36">
        <v>0</v>
      </c>
    </row>
    <row r="65" spans="1:42" ht="127.5" customHeight="1" x14ac:dyDescent="0.25">
      <c r="A65" s="35">
        <v>0</v>
      </c>
      <c r="B65" s="35">
        <v>0</v>
      </c>
      <c r="C65" s="35">
        <v>0</v>
      </c>
      <c r="D65" s="35">
        <v>0</v>
      </c>
      <c r="E65" s="105">
        <v>0</v>
      </c>
      <c r="F65" s="35">
        <v>0</v>
      </c>
      <c r="G65" s="35">
        <v>0</v>
      </c>
      <c r="H65" s="579">
        <v>0</v>
      </c>
      <c r="I65" s="579">
        <v>0</v>
      </c>
      <c r="J65" s="475"/>
      <c r="K65" s="475"/>
      <c r="L65" s="475"/>
      <c r="M65" s="475"/>
      <c r="N65" s="475">
        <f t="shared" si="3"/>
        <v>0</v>
      </c>
      <c r="O65" s="475">
        <f t="shared" si="3"/>
        <v>0</v>
      </c>
      <c r="P65" s="475">
        <f t="shared" si="3"/>
        <v>0</v>
      </c>
      <c r="Q65" s="579"/>
      <c r="R65" s="475"/>
      <c r="S65" s="475">
        <f t="shared" si="1"/>
        <v>0</v>
      </c>
      <c r="T65" s="33" t="s">
        <v>3579</v>
      </c>
      <c r="U65" s="33" t="s">
        <v>2336</v>
      </c>
      <c r="V65" s="591">
        <v>3300</v>
      </c>
      <c r="W65" s="36"/>
      <c r="X65" s="36"/>
      <c r="Y65" s="581">
        <v>0</v>
      </c>
      <c r="Z65" s="36"/>
      <c r="AA65" s="35">
        <v>210</v>
      </c>
      <c r="AB65" s="581">
        <v>0</v>
      </c>
      <c r="AC65" s="36"/>
      <c r="AD65" s="36" t="s">
        <v>3580</v>
      </c>
      <c r="AE65" s="36">
        <v>0</v>
      </c>
      <c r="AF65" s="36">
        <v>0</v>
      </c>
      <c r="AG65" s="36">
        <v>0</v>
      </c>
      <c r="AH65" s="36">
        <v>0</v>
      </c>
      <c r="AI65" s="36">
        <v>0</v>
      </c>
      <c r="AJ65" s="36" t="s">
        <v>179</v>
      </c>
      <c r="AK65" s="36" t="s">
        <v>179</v>
      </c>
      <c r="AL65" s="36" t="s">
        <v>179</v>
      </c>
      <c r="AM65" s="36" t="s">
        <v>179</v>
      </c>
      <c r="AN65" s="36" t="s">
        <v>179</v>
      </c>
      <c r="AO65" s="36" t="s">
        <v>179</v>
      </c>
      <c r="AP65" s="36" t="s">
        <v>179</v>
      </c>
    </row>
    <row r="66" spans="1:42" ht="60" x14ac:dyDescent="0.25">
      <c r="A66" s="35">
        <v>0</v>
      </c>
      <c r="B66" s="35">
        <v>0</v>
      </c>
      <c r="C66" s="35">
        <v>0</v>
      </c>
      <c r="D66" s="35">
        <v>0</v>
      </c>
      <c r="E66" s="105">
        <v>0</v>
      </c>
      <c r="F66" s="35">
        <v>0</v>
      </c>
      <c r="G66" s="35">
        <v>0</v>
      </c>
      <c r="H66" s="579">
        <v>0</v>
      </c>
      <c r="I66" s="579">
        <v>0</v>
      </c>
      <c r="J66" s="475"/>
      <c r="K66" s="475"/>
      <c r="L66" s="475"/>
      <c r="M66" s="475"/>
      <c r="N66" s="475">
        <f t="shared" si="3"/>
        <v>0</v>
      </c>
      <c r="O66" s="475">
        <f t="shared" si="3"/>
        <v>0</v>
      </c>
      <c r="P66" s="475">
        <f t="shared" si="3"/>
        <v>0</v>
      </c>
      <c r="Q66" s="579"/>
      <c r="R66" s="475"/>
      <c r="S66" s="475">
        <f t="shared" si="1"/>
        <v>0</v>
      </c>
      <c r="T66" s="33" t="s">
        <v>3581</v>
      </c>
      <c r="U66" s="33" t="s">
        <v>3568</v>
      </c>
      <c r="V66" s="476">
        <v>20</v>
      </c>
      <c r="W66" s="36"/>
      <c r="X66" s="36"/>
      <c r="Y66" s="312">
        <v>13</v>
      </c>
      <c r="Z66" s="36"/>
      <c r="AA66" s="477">
        <v>210</v>
      </c>
      <c r="AB66" s="36"/>
      <c r="AC66" s="36"/>
      <c r="AD66" s="36" t="s">
        <v>3582</v>
      </c>
      <c r="AE66" s="36">
        <v>0</v>
      </c>
      <c r="AF66" s="36">
        <v>0</v>
      </c>
      <c r="AG66" s="36">
        <v>0</v>
      </c>
      <c r="AH66" s="36">
        <v>0</v>
      </c>
      <c r="AI66" s="36">
        <v>0</v>
      </c>
      <c r="AJ66" s="36" t="s">
        <v>179</v>
      </c>
      <c r="AK66" s="36" t="s">
        <v>179</v>
      </c>
      <c r="AL66" s="36" t="s">
        <v>179</v>
      </c>
      <c r="AM66" s="36" t="s">
        <v>179</v>
      </c>
      <c r="AN66" s="36" t="s">
        <v>179</v>
      </c>
      <c r="AO66" s="36" t="s">
        <v>179</v>
      </c>
      <c r="AP66" s="36" t="s">
        <v>179</v>
      </c>
    </row>
    <row r="67" spans="1:42" ht="34.5" customHeight="1" x14ac:dyDescent="0.25">
      <c r="A67" s="35">
        <v>0</v>
      </c>
      <c r="B67" s="35">
        <v>0</v>
      </c>
      <c r="C67" s="35">
        <v>0</v>
      </c>
      <c r="D67" s="35">
        <v>0</v>
      </c>
      <c r="E67" s="105">
        <v>0</v>
      </c>
      <c r="F67" s="35">
        <v>0</v>
      </c>
      <c r="G67" s="35">
        <v>0</v>
      </c>
      <c r="H67" s="579">
        <v>0</v>
      </c>
      <c r="I67" s="579">
        <v>0</v>
      </c>
      <c r="J67" s="475"/>
      <c r="K67" s="475"/>
      <c r="L67" s="475"/>
      <c r="M67" s="475"/>
      <c r="N67" s="475">
        <f t="shared" si="3"/>
        <v>0</v>
      </c>
      <c r="O67" s="475">
        <f t="shared" si="3"/>
        <v>0</v>
      </c>
      <c r="P67" s="475">
        <f t="shared" si="3"/>
        <v>0</v>
      </c>
      <c r="Q67" s="579"/>
      <c r="R67" s="475"/>
      <c r="S67" s="475">
        <f t="shared" si="1"/>
        <v>0</v>
      </c>
      <c r="T67" s="33" t="s">
        <v>3583</v>
      </c>
      <c r="U67" s="33" t="s">
        <v>2336</v>
      </c>
      <c r="V67" s="591">
        <v>1000</v>
      </c>
      <c r="W67" s="36"/>
      <c r="X67" s="36"/>
      <c r="Y67" s="581"/>
      <c r="Z67" s="36"/>
      <c r="AA67" s="477">
        <v>270</v>
      </c>
      <c r="AB67" s="36"/>
      <c r="AC67" s="36"/>
      <c r="AD67" s="36"/>
      <c r="AE67" s="36">
        <v>0</v>
      </c>
      <c r="AF67" s="36">
        <v>0</v>
      </c>
      <c r="AG67" s="36">
        <v>0</v>
      </c>
      <c r="AH67" s="36" t="s">
        <v>179</v>
      </c>
      <c r="AI67" s="36" t="s">
        <v>179</v>
      </c>
      <c r="AJ67" s="36" t="s">
        <v>179</v>
      </c>
      <c r="AK67" s="36" t="s">
        <v>179</v>
      </c>
      <c r="AL67" s="36" t="s">
        <v>179</v>
      </c>
      <c r="AM67" s="36" t="s">
        <v>179</v>
      </c>
      <c r="AN67" s="36" t="s">
        <v>179</v>
      </c>
      <c r="AO67" s="36" t="s">
        <v>179</v>
      </c>
      <c r="AP67" s="36" t="s">
        <v>179</v>
      </c>
    </row>
    <row r="68" spans="1:42" ht="47.25" customHeight="1" x14ac:dyDescent="0.25">
      <c r="A68" s="35">
        <v>0</v>
      </c>
      <c r="B68" s="35">
        <v>0</v>
      </c>
      <c r="C68" s="35">
        <v>0</v>
      </c>
      <c r="D68" s="35">
        <v>0</v>
      </c>
      <c r="E68" s="105">
        <v>0</v>
      </c>
      <c r="F68" s="35">
        <v>0</v>
      </c>
      <c r="G68" s="35">
        <v>0</v>
      </c>
      <c r="H68" s="579">
        <v>0</v>
      </c>
      <c r="I68" s="579">
        <v>0</v>
      </c>
      <c r="J68" s="475"/>
      <c r="K68" s="475"/>
      <c r="L68" s="475"/>
      <c r="M68" s="475"/>
      <c r="N68" s="475">
        <f t="shared" si="3"/>
        <v>0</v>
      </c>
      <c r="O68" s="475">
        <f t="shared" si="3"/>
        <v>0</v>
      </c>
      <c r="P68" s="475">
        <f t="shared" si="3"/>
        <v>0</v>
      </c>
      <c r="Q68" s="579"/>
      <c r="R68" s="475"/>
      <c r="S68" s="475">
        <f t="shared" si="1"/>
        <v>0</v>
      </c>
      <c r="T68" s="33" t="s">
        <v>3584</v>
      </c>
      <c r="U68" s="33" t="s">
        <v>3585</v>
      </c>
      <c r="V68" s="476">
        <v>15</v>
      </c>
      <c r="W68" s="312">
        <v>16</v>
      </c>
      <c r="X68" s="36"/>
      <c r="Y68" s="312">
        <v>16</v>
      </c>
      <c r="Z68" s="36"/>
      <c r="AA68" s="477">
        <v>360</v>
      </c>
      <c r="AB68" s="36"/>
      <c r="AC68" s="36"/>
      <c r="AD68" s="36"/>
      <c r="AE68" s="36" t="s">
        <v>179</v>
      </c>
      <c r="AF68" s="36" t="s">
        <v>179</v>
      </c>
      <c r="AG68" s="36" t="s">
        <v>179</v>
      </c>
      <c r="AH68" s="36" t="s">
        <v>179</v>
      </c>
      <c r="AI68" s="36" t="s">
        <v>179</v>
      </c>
      <c r="AJ68" s="36" t="s">
        <v>179</v>
      </c>
      <c r="AK68" s="36" t="s">
        <v>179</v>
      </c>
      <c r="AL68" s="36" t="s">
        <v>179</v>
      </c>
      <c r="AM68" s="36" t="s">
        <v>179</v>
      </c>
      <c r="AN68" s="36" t="s">
        <v>179</v>
      </c>
      <c r="AO68" s="36" t="s">
        <v>179</v>
      </c>
      <c r="AP68" s="36" t="s">
        <v>179</v>
      </c>
    </row>
    <row r="69" spans="1:42" ht="72" x14ac:dyDescent="0.25">
      <c r="A69" s="35">
        <v>0</v>
      </c>
      <c r="B69" s="35">
        <v>0</v>
      </c>
      <c r="C69" s="35">
        <v>0</v>
      </c>
      <c r="D69" s="35">
        <v>0</v>
      </c>
      <c r="E69" s="105" t="s">
        <v>3586</v>
      </c>
      <c r="F69" s="35">
        <v>0</v>
      </c>
      <c r="G69" s="35" t="s">
        <v>3587</v>
      </c>
      <c r="H69" s="579">
        <v>0</v>
      </c>
      <c r="I69" s="579">
        <v>0</v>
      </c>
      <c r="J69" s="475"/>
      <c r="K69" s="475"/>
      <c r="L69" s="475"/>
      <c r="M69" s="475"/>
      <c r="N69" s="475">
        <f t="shared" si="3"/>
        <v>0</v>
      </c>
      <c r="O69" s="475">
        <f t="shared" si="3"/>
        <v>0</v>
      </c>
      <c r="P69" s="475">
        <f t="shared" si="3"/>
        <v>0</v>
      </c>
      <c r="Q69" s="580">
        <v>0</v>
      </c>
      <c r="R69" s="475"/>
      <c r="S69" s="475">
        <f t="shared" si="1"/>
        <v>0</v>
      </c>
      <c r="T69" s="104">
        <v>0</v>
      </c>
      <c r="U69" s="33">
        <v>0</v>
      </c>
      <c r="V69" s="476">
        <v>0</v>
      </c>
      <c r="W69" s="36"/>
      <c r="X69" s="36"/>
      <c r="Y69" s="36"/>
      <c r="Z69" s="36"/>
      <c r="AA69" s="35">
        <v>0</v>
      </c>
      <c r="AB69" s="36"/>
      <c r="AC69" s="36"/>
      <c r="AD69" s="36"/>
      <c r="AE69" s="36">
        <v>0</v>
      </c>
      <c r="AF69" s="36">
        <v>0</v>
      </c>
      <c r="AG69" s="36">
        <v>0</v>
      </c>
      <c r="AH69" s="36">
        <v>0</v>
      </c>
      <c r="AI69" s="36">
        <v>0</v>
      </c>
      <c r="AJ69" s="36">
        <v>0</v>
      </c>
      <c r="AK69" s="36">
        <v>0</v>
      </c>
      <c r="AL69" s="36">
        <v>0</v>
      </c>
      <c r="AM69" s="36">
        <v>0</v>
      </c>
      <c r="AN69" s="36">
        <v>0</v>
      </c>
      <c r="AO69" s="36">
        <v>0</v>
      </c>
      <c r="AP69" s="36">
        <v>0</v>
      </c>
    </row>
    <row r="70" spans="1:42" ht="120" x14ac:dyDescent="0.25">
      <c r="A70" s="35">
        <v>0</v>
      </c>
      <c r="B70" s="35">
        <v>0</v>
      </c>
      <c r="C70" s="35">
        <v>0</v>
      </c>
      <c r="D70" s="35">
        <v>0</v>
      </c>
      <c r="E70" s="105">
        <v>0</v>
      </c>
      <c r="F70" s="35">
        <v>0</v>
      </c>
      <c r="G70" s="35">
        <v>0</v>
      </c>
      <c r="H70" s="579">
        <v>0</v>
      </c>
      <c r="I70" s="579">
        <v>0</v>
      </c>
      <c r="J70" s="475"/>
      <c r="K70" s="475"/>
      <c r="L70" s="475"/>
      <c r="M70" s="475"/>
      <c r="N70" s="475">
        <f t="shared" si="3"/>
        <v>0</v>
      </c>
      <c r="O70" s="475">
        <f t="shared" si="3"/>
        <v>0</v>
      </c>
      <c r="P70" s="475">
        <f t="shared" si="3"/>
        <v>0</v>
      </c>
      <c r="Q70" s="579"/>
      <c r="R70" s="475"/>
      <c r="S70" s="475">
        <f t="shared" si="1"/>
        <v>0</v>
      </c>
      <c r="T70" s="33" t="s">
        <v>3588</v>
      </c>
      <c r="U70" s="33" t="s">
        <v>2336</v>
      </c>
      <c r="V70" s="591">
        <v>1100</v>
      </c>
      <c r="W70" s="36"/>
      <c r="X70" s="36"/>
      <c r="Y70" s="581">
        <v>0</v>
      </c>
      <c r="Z70" s="36"/>
      <c r="AA70" s="35">
        <v>210</v>
      </c>
      <c r="AB70" s="36"/>
      <c r="AC70" s="36"/>
      <c r="AD70" s="36" t="s">
        <v>3589</v>
      </c>
      <c r="AE70" s="36">
        <v>0</v>
      </c>
      <c r="AF70" s="36">
        <v>0</v>
      </c>
      <c r="AG70" s="36">
        <v>0</v>
      </c>
      <c r="AH70" s="36">
        <v>0</v>
      </c>
      <c r="AI70" s="36">
        <v>0</v>
      </c>
      <c r="AJ70" s="36" t="s">
        <v>179</v>
      </c>
      <c r="AK70" s="36" t="s">
        <v>179</v>
      </c>
      <c r="AL70" s="36" t="s">
        <v>179</v>
      </c>
      <c r="AM70" s="36" t="s">
        <v>179</v>
      </c>
      <c r="AN70" s="36" t="s">
        <v>179</v>
      </c>
      <c r="AO70" s="36" t="s">
        <v>179</v>
      </c>
      <c r="AP70" s="36" t="s">
        <v>179</v>
      </c>
    </row>
    <row r="71" spans="1:42" ht="45" x14ac:dyDescent="0.25">
      <c r="A71" s="35">
        <v>0</v>
      </c>
      <c r="B71" s="35">
        <v>0</v>
      </c>
      <c r="C71" s="35">
        <v>0</v>
      </c>
      <c r="D71" s="35">
        <v>0</v>
      </c>
      <c r="E71" s="105">
        <v>0</v>
      </c>
      <c r="F71" s="35">
        <v>0</v>
      </c>
      <c r="G71" s="35">
        <v>0</v>
      </c>
      <c r="H71" s="579">
        <v>0</v>
      </c>
      <c r="I71" s="579">
        <v>0</v>
      </c>
      <c r="J71" s="475"/>
      <c r="K71" s="475"/>
      <c r="L71" s="475"/>
      <c r="M71" s="475"/>
      <c r="N71" s="475">
        <f t="shared" si="3"/>
        <v>0</v>
      </c>
      <c r="O71" s="475">
        <f t="shared" si="3"/>
        <v>0</v>
      </c>
      <c r="P71" s="475">
        <f t="shared" si="3"/>
        <v>0</v>
      </c>
      <c r="Q71" s="579"/>
      <c r="R71" s="475"/>
      <c r="S71" s="475">
        <f t="shared" si="1"/>
        <v>0</v>
      </c>
      <c r="T71" s="33" t="s">
        <v>3590</v>
      </c>
      <c r="U71" s="33" t="s">
        <v>1780</v>
      </c>
      <c r="V71" s="476">
        <v>3</v>
      </c>
      <c r="W71" s="36"/>
      <c r="X71" s="36"/>
      <c r="Y71" s="581">
        <v>0</v>
      </c>
      <c r="Z71" s="36"/>
      <c r="AA71" s="35">
        <v>210</v>
      </c>
      <c r="AB71" s="36"/>
      <c r="AC71" s="36"/>
      <c r="AD71" s="36" t="s">
        <v>3591</v>
      </c>
      <c r="AE71" s="36">
        <v>0</v>
      </c>
      <c r="AF71" s="36">
        <v>0</v>
      </c>
      <c r="AG71" s="36">
        <v>0</v>
      </c>
      <c r="AH71" s="36">
        <v>0</v>
      </c>
      <c r="AI71" s="36">
        <v>0</v>
      </c>
      <c r="AJ71" s="36" t="s">
        <v>179</v>
      </c>
      <c r="AK71" s="36" t="s">
        <v>179</v>
      </c>
      <c r="AL71" s="36" t="s">
        <v>179</v>
      </c>
      <c r="AM71" s="36" t="s">
        <v>179</v>
      </c>
      <c r="AN71" s="36" t="s">
        <v>179</v>
      </c>
      <c r="AO71" s="36" t="s">
        <v>179</v>
      </c>
      <c r="AP71" s="36" t="s">
        <v>179</v>
      </c>
    </row>
    <row r="72" spans="1:42" ht="36" x14ac:dyDescent="0.25">
      <c r="A72" s="35">
        <v>0</v>
      </c>
      <c r="B72" s="35">
        <v>0</v>
      </c>
      <c r="C72" s="35">
        <v>0</v>
      </c>
      <c r="D72" s="35">
        <v>0</v>
      </c>
      <c r="E72" s="105">
        <v>0</v>
      </c>
      <c r="F72" s="35">
        <v>0</v>
      </c>
      <c r="G72" s="35">
        <v>0</v>
      </c>
      <c r="H72" s="579">
        <v>0</v>
      </c>
      <c r="I72" s="579">
        <v>0</v>
      </c>
      <c r="J72" s="475"/>
      <c r="K72" s="475"/>
      <c r="L72" s="475"/>
      <c r="M72" s="475"/>
      <c r="N72" s="475">
        <f t="shared" si="3"/>
        <v>0</v>
      </c>
      <c r="O72" s="475">
        <f t="shared" si="3"/>
        <v>0</v>
      </c>
      <c r="P72" s="475">
        <f t="shared" si="3"/>
        <v>0</v>
      </c>
      <c r="Q72" s="579"/>
      <c r="R72" s="475"/>
      <c r="S72" s="475">
        <f t="shared" si="1"/>
        <v>0</v>
      </c>
      <c r="T72" s="33" t="s">
        <v>3584</v>
      </c>
      <c r="U72" s="104" t="s">
        <v>3585</v>
      </c>
      <c r="V72" s="476">
        <v>4</v>
      </c>
      <c r="W72" s="36"/>
      <c r="X72" s="36"/>
      <c r="Y72" s="172">
        <v>4</v>
      </c>
      <c r="Z72" s="36"/>
      <c r="AA72" s="35">
        <v>330</v>
      </c>
      <c r="AB72" s="583">
        <v>6</v>
      </c>
      <c r="AC72" s="312">
        <v>180</v>
      </c>
      <c r="AD72" s="36" t="s">
        <v>3523</v>
      </c>
      <c r="AE72" s="36">
        <v>0</v>
      </c>
      <c r="AF72" s="36" t="s">
        <v>179</v>
      </c>
      <c r="AG72" s="36" t="s">
        <v>179</v>
      </c>
      <c r="AH72" s="36" t="s">
        <v>179</v>
      </c>
      <c r="AI72" s="36" t="s">
        <v>179</v>
      </c>
      <c r="AJ72" s="36" t="s">
        <v>179</v>
      </c>
      <c r="AK72" s="36" t="s">
        <v>179</v>
      </c>
      <c r="AL72" s="36" t="s">
        <v>179</v>
      </c>
      <c r="AM72" s="36" t="s">
        <v>179</v>
      </c>
      <c r="AN72" s="36" t="s">
        <v>179</v>
      </c>
      <c r="AO72" s="36" t="s">
        <v>179</v>
      </c>
      <c r="AP72" s="36" t="s">
        <v>179</v>
      </c>
    </row>
    <row r="73" spans="1:42" ht="72" x14ac:dyDescent="0.25">
      <c r="A73" s="35" t="s">
        <v>87</v>
      </c>
      <c r="B73" s="35" t="s">
        <v>3484</v>
      </c>
      <c r="C73" s="35" t="s">
        <v>3542</v>
      </c>
      <c r="D73" s="35">
        <v>253230000</v>
      </c>
      <c r="E73" s="105" t="s">
        <v>3592</v>
      </c>
      <c r="F73" s="35">
        <v>182213001</v>
      </c>
      <c r="G73" s="35" t="s">
        <v>3593</v>
      </c>
      <c r="H73" s="579">
        <v>60791217650</v>
      </c>
      <c r="I73" s="579">
        <v>7618065667</v>
      </c>
      <c r="J73" s="475"/>
      <c r="K73" s="475"/>
      <c r="L73" s="475"/>
      <c r="M73" s="475"/>
      <c r="N73" s="475">
        <f t="shared" si="3"/>
        <v>60791217650</v>
      </c>
      <c r="O73" s="475">
        <f t="shared" si="3"/>
        <v>7618065667</v>
      </c>
      <c r="P73" s="475">
        <f t="shared" si="3"/>
        <v>0</v>
      </c>
      <c r="Q73" s="579">
        <v>55432092204</v>
      </c>
      <c r="R73" s="475"/>
      <c r="S73" s="475">
        <f t="shared" si="1"/>
        <v>55432092204</v>
      </c>
      <c r="T73" s="33">
        <v>0</v>
      </c>
      <c r="U73" s="33">
        <v>0</v>
      </c>
      <c r="V73" s="476">
        <v>0</v>
      </c>
      <c r="W73" s="36"/>
      <c r="X73" s="36"/>
      <c r="Y73" s="36"/>
      <c r="Z73" s="36"/>
      <c r="AA73" s="35">
        <v>0</v>
      </c>
      <c r="AB73" s="36"/>
      <c r="AC73" s="36"/>
      <c r="AD73" s="36"/>
      <c r="AE73" s="36">
        <v>0</v>
      </c>
      <c r="AF73" s="36">
        <v>0</v>
      </c>
      <c r="AG73" s="36">
        <v>0</v>
      </c>
      <c r="AH73" s="36">
        <v>0</v>
      </c>
      <c r="AI73" s="36">
        <v>0</v>
      </c>
      <c r="AJ73" s="36">
        <v>0</v>
      </c>
      <c r="AK73" s="36">
        <v>0</v>
      </c>
      <c r="AL73" s="36">
        <v>0</v>
      </c>
      <c r="AM73" s="36">
        <v>0</v>
      </c>
      <c r="AN73" s="36">
        <v>0</v>
      </c>
      <c r="AO73" s="36">
        <v>0</v>
      </c>
      <c r="AP73" s="36">
        <v>0</v>
      </c>
    </row>
    <row r="74" spans="1:42" ht="75" x14ac:dyDescent="0.25">
      <c r="A74" s="35">
        <v>0</v>
      </c>
      <c r="B74" s="35">
        <v>0</v>
      </c>
      <c r="C74" s="35">
        <v>0</v>
      </c>
      <c r="D74" s="35">
        <v>0</v>
      </c>
      <c r="E74" s="105">
        <v>0</v>
      </c>
      <c r="F74" s="35">
        <v>0</v>
      </c>
      <c r="G74" s="35">
        <v>0</v>
      </c>
      <c r="H74" s="579">
        <v>0</v>
      </c>
      <c r="I74" s="579">
        <v>0</v>
      </c>
      <c r="J74" s="475"/>
      <c r="K74" s="475"/>
      <c r="L74" s="475"/>
      <c r="M74" s="475"/>
      <c r="N74" s="475">
        <f t="shared" si="3"/>
        <v>0</v>
      </c>
      <c r="O74" s="475">
        <f t="shared" si="3"/>
        <v>0</v>
      </c>
      <c r="P74" s="475">
        <f t="shared" si="3"/>
        <v>0</v>
      </c>
      <c r="Q74" s="579"/>
      <c r="R74" s="475"/>
      <c r="S74" s="475">
        <f t="shared" si="1"/>
        <v>0</v>
      </c>
      <c r="T74" s="33" t="s">
        <v>3594</v>
      </c>
      <c r="U74" s="33" t="s">
        <v>2336</v>
      </c>
      <c r="V74" s="476">
        <v>577</v>
      </c>
      <c r="W74" s="36">
        <v>569.29999999999995</v>
      </c>
      <c r="X74" s="36"/>
      <c r="Y74" s="36">
        <v>569.29999999999995</v>
      </c>
      <c r="Z74" s="36"/>
      <c r="AA74" s="35">
        <v>180</v>
      </c>
      <c r="AB74" s="36"/>
      <c r="AC74" s="36"/>
      <c r="AD74" s="36" t="s">
        <v>3595</v>
      </c>
      <c r="AE74" s="36" t="s">
        <v>179</v>
      </c>
      <c r="AF74" s="36" t="s">
        <v>179</v>
      </c>
      <c r="AG74" s="36" t="s">
        <v>179</v>
      </c>
      <c r="AH74" s="36" t="s">
        <v>179</v>
      </c>
      <c r="AI74" s="36" t="s">
        <v>179</v>
      </c>
      <c r="AJ74" s="36" t="s">
        <v>179</v>
      </c>
      <c r="AK74" s="36">
        <v>0</v>
      </c>
      <c r="AL74" s="36">
        <v>0</v>
      </c>
      <c r="AM74" s="36">
        <v>0</v>
      </c>
      <c r="AN74" s="36">
        <v>0</v>
      </c>
      <c r="AO74" s="36">
        <v>0</v>
      </c>
      <c r="AP74" s="36">
        <v>0</v>
      </c>
    </row>
    <row r="75" spans="1:42" ht="30" x14ac:dyDescent="0.25">
      <c r="A75" s="35">
        <v>0</v>
      </c>
      <c r="B75" s="35">
        <v>0</v>
      </c>
      <c r="C75" s="35">
        <v>0</v>
      </c>
      <c r="D75" s="35">
        <v>0</v>
      </c>
      <c r="E75" s="105">
        <v>0</v>
      </c>
      <c r="F75" s="35">
        <v>0</v>
      </c>
      <c r="G75" s="35">
        <v>0</v>
      </c>
      <c r="H75" s="579">
        <v>0</v>
      </c>
      <c r="I75" s="579">
        <v>0</v>
      </c>
      <c r="J75" s="475"/>
      <c r="K75" s="475"/>
      <c r="L75" s="475"/>
      <c r="M75" s="475"/>
      <c r="N75" s="475">
        <f t="shared" si="3"/>
        <v>0</v>
      </c>
      <c r="O75" s="475">
        <f t="shared" si="3"/>
        <v>0</v>
      </c>
      <c r="P75" s="475">
        <f t="shared" si="3"/>
        <v>0</v>
      </c>
      <c r="Q75" s="579"/>
      <c r="R75" s="475"/>
      <c r="S75" s="475">
        <f t="shared" si="1"/>
        <v>0</v>
      </c>
      <c r="T75" s="33" t="s">
        <v>3596</v>
      </c>
      <c r="U75" s="33" t="s">
        <v>2336</v>
      </c>
      <c r="V75" s="591">
        <v>1159</v>
      </c>
      <c r="W75" s="36"/>
      <c r="X75" s="36"/>
      <c r="Y75" s="581">
        <v>0</v>
      </c>
      <c r="Z75" s="36"/>
      <c r="AA75" s="35">
        <v>210</v>
      </c>
      <c r="AB75" s="36"/>
      <c r="AC75" s="36"/>
      <c r="AD75" s="36" t="s">
        <v>3597</v>
      </c>
      <c r="AE75" s="36">
        <v>0</v>
      </c>
      <c r="AF75" s="36">
        <v>0</v>
      </c>
      <c r="AG75" s="36">
        <v>0</v>
      </c>
      <c r="AH75" s="36">
        <v>0</v>
      </c>
      <c r="AI75" s="36">
        <v>0</v>
      </c>
      <c r="AJ75" s="36" t="s">
        <v>179</v>
      </c>
      <c r="AK75" s="36" t="s">
        <v>179</v>
      </c>
      <c r="AL75" s="36" t="s">
        <v>179</v>
      </c>
      <c r="AM75" s="36" t="s">
        <v>179</v>
      </c>
      <c r="AN75" s="36" t="s">
        <v>179</v>
      </c>
      <c r="AO75" s="36" t="s">
        <v>179</v>
      </c>
      <c r="AP75" s="36" t="s">
        <v>179</v>
      </c>
    </row>
    <row r="76" spans="1:42" ht="72" x14ac:dyDescent="0.25">
      <c r="A76" s="35" t="s">
        <v>87</v>
      </c>
      <c r="B76" s="35" t="s">
        <v>3484</v>
      </c>
      <c r="C76" s="35" t="s">
        <v>3542</v>
      </c>
      <c r="D76" s="35">
        <v>253230000</v>
      </c>
      <c r="E76" s="105" t="s">
        <v>3592</v>
      </c>
      <c r="F76" s="35">
        <v>182213002</v>
      </c>
      <c r="G76" s="35" t="s">
        <v>3598</v>
      </c>
      <c r="H76" s="579">
        <v>6079121350</v>
      </c>
      <c r="I76" s="579">
        <v>-1324713748</v>
      </c>
      <c r="J76" s="475"/>
      <c r="K76" s="475"/>
      <c r="L76" s="475"/>
      <c r="M76" s="475"/>
      <c r="N76" s="475">
        <f t="shared" si="3"/>
        <v>6079121350</v>
      </c>
      <c r="O76" s="475">
        <f t="shared" si="3"/>
        <v>-1324713748</v>
      </c>
      <c r="P76" s="475">
        <f t="shared" si="3"/>
        <v>0</v>
      </c>
      <c r="Q76" s="579">
        <v>4044598155</v>
      </c>
      <c r="R76" s="475"/>
      <c r="S76" s="475">
        <f t="shared" si="1"/>
        <v>4044598155</v>
      </c>
      <c r="T76" s="33">
        <v>0</v>
      </c>
      <c r="U76" s="33">
        <v>0</v>
      </c>
      <c r="V76" s="476">
        <v>0</v>
      </c>
      <c r="W76" s="36"/>
      <c r="X76" s="36"/>
      <c r="Y76" s="36"/>
      <c r="Z76" s="36"/>
      <c r="AA76" s="35">
        <v>0</v>
      </c>
      <c r="AB76" s="36"/>
      <c r="AC76" s="36"/>
      <c r="AD76" s="36"/>
      <c r="AE76" s="36">
        <v>0</v>
      </c>
      <c r="AF76" s="36">
        <v>0</v>
      </c>
      <c r="AG76" s="36">
        <v>0</v>
      </c>
      <c r="AH76" s="36">
        <v>0</v>
      </c>
      <c r="AI76" s="36">
        <v>0</v>
      </c>
      <c r="AJ76" s="36">
        <v>0</v>
      </c>
      <c r="AK76" s="36">
        <v>0</v>
      </c>
      <c r="AL76" s="36">
        <v>0</v>
      </c>
      <c r="AM76" s="36">
        <v>0</v>
      </c>
      <c r="AN76" s="36">
        <v>0</v>
      </c>
      <c r="AO76" s="36">
        <v>0</v>
      </c>
      <c r="AP76" s="36">
        <v>0</v>
      </c>
    </row>
    <row r="77" spans="1:42" ht="75" x14ac:dyDescent="0.25">
      <c r="A77" s="35">
        <v>0</v>
      </c>
      <c r="B77" s="35">
        <v>0</v>
      </c>
      <c r="C77" s="35">
        <v>0</v>
      </c>
      <c r="D77" s="35">
        <v>0</v>
      </c>
      <c r="E77" s="105">
        <v>0</v>
      </c>
      <c r="F77" s="35">
        <v>0</v>
      </c>
      <c r="G77" s="35">
        <v>0</v>
      </c>
      <c r="H77" s="579">
        <v>0</v>
      </c>
      <c r="I77" s="579">
        <v>0</v>
      </c>
      <c r="J77" s="475"/>
      <c r="K77" s="475"/>
      <c r="L77" s="475"/>
      <c r="M77" s="475"/>
      <c r="N77" s="475">
        <f t="shared" si="3"/>
        <v>0</v>
      </c>
      <c r="O77" s="475">
        <f t="shared" si="3"/>
        <v>0</v>
      </c>
      <c r="P77" s="475">
        <f t="shared" si="3"/>
        <v>0</v>
      </c>
      <c r="Q77" s="579"/>
      <c r="R77" s="475"/>
      <c r="S77" s="475">
        <f t="shared" si="1"/>
        <v>0</v>
      </c>
      <c r="T77" s="33" t="s">
        <v>3599</v>
      </c>
      <c r="U77" s="33" t="s">
        <v>2336</v>
      </c>
      <c r="V77" s="476">
        <v>577</v>
      </c>
      <c r="W77" s="36">
        <v>569.29999999999995</v>
      </c>
      <c r="X77" s="36"/>
      <c r="Y77" s="36">
        <v>569.29999999999995</v>
      </c>
      <c r="Z77" s="36"/>
      <c r="AA77" s="35">
        <v>210</v>
      </c>
      <c r="AB77" s="36"/>
      <c r="AC77" s="36"/>
      <c r="AD77" s="36" t="s">
        <v>3595</v>
      </c>
      <c r="AE77" s="36" t="s">
        <v>179</v>
      </c>
      <c r="AF77" s="36" t="s">
        <v>179</v>
      </c>
      <c r="AG77" s="36" t="s">
        <v>179</v>
      </c>
      <c r="AH77" s="36" t="s">
        <v>179</v>
      </c>
      <c r="AI77" s="36" t="s">
        <v>179</v>
      </c>
      <c r="AJ77" s="36" t="s">
        <v>179</v>
      </c>
      <c r="AK77" s="36" t="s">
        <v>179</v>
      </c>
      <c r="AL77" s="36">
        <v>0</v>
      </c>
      <c r="AM77" s="36">
        <v>0</v>
      </c>
      <c r="AN77" s="36">
        <v>0</v>
      </c>
      <c r="AO77" s="36">
        <v>0</v>
      </c>
      <c r="AP77" s="36">
        <v>0</v>
      </c>
    </row>
    <row r="78" spans="1:42" ht="36" x14ac:dyDescent="0.25">
      <c r="A78" s="35">
        <v>0</v>
      </c>
      <c r="B78" s="35">
        <v>0</v>
      </c>
      <c r="C78" s="35">
        <v>0</v>
      </c>
      <c r="D78" s="35">
        <v>0</v>
      </c>
      <c r="E78" s="105">
        <v>0</v>
      </c>
      <c r="F78" s="35">
        <v>0</v>
      </c>
      <c r="G78" s="35">
        <v>0</v>
      </c>
      <c r="H78" s="579">
        <v>0</v>
      </c>
      <c r="I78" s="579">
        <v>0</v>
      </c>
      <c r="J78" s="475"/>
      <c r="K78" s="475"/>
      <c r="L78" s="475"/>
      <c r="M78" s="475"/>
      <c r="N78" s="475">
        <f t="shared" si="3"/>
        <v>0</v>
      </c>
      <c r="O78" s="475">
        <f t="shared" si="3"/>
        <v>0</v>
      </c>
      <c r="P78" s="475">
        <f t="shared" si="3"/>
        <v>0</v>
      </c>
      <c r="Q78" s="579"/>
      <c r="R78" s="475"/>
      <c r="S78" s="475">
        <f t="shared" si="1"/>
        <v>0</v>
      </c>
      <c r="T78" s="33" t="s">
        <v>3600</v>
      </c>
      <c r="U78" s="33" t="s">
        <v>2336</v>
      </c>
      <c r="V78" s="591">
        <v>1419</v>
      </c>
      <c r="W78" s="36"/>
      <c r="X78" s="36"/>
      <c r="Y78" s="581">
        <v>0</v>
      </c>
      <c r="Z78" s="36"/>
      <c r="AA78" s="35">
        <v>210</v>
      </c>
      <c r="AB78" s="36"/>
      <c r="AC78" s="36"/>
      <c r="AD78" s="36" t="s">
        <v>3597</v>
      </c>
      <c r="AE78" s="36">
        <v>0</v>
      </c>
      <c r="AF78" s="36">
        <v>0</v>
      </c>
      <c r="AG78" s="36">
        <v>0</v>
      </c>
      <c r="AH78" s="36">
        <v>0</v>
      </c>
      <c r="AI78" s="36">
        <v>0</v>
      </c>
      <c r="AJ78" s="36" t="s">
        <v>179</v>
      </c>
      <c r="AK78" s="36" t="s">
        <v>179</v>
      </c>
      <c r="AL78" s="36" t="s">
        <v>179</v>
      </c>
      <c r="AM78" s="36" t="s">
        <v>179</v>
      </c>
      <c r="AN78" s="36" t="s">
        <v>179</v>
      </c>
      <c r="AO78" s="36" t="s">
        <v>179</v>
      </c>
      <c r="AP78" s="36" t="s">
        <v>179</v>
      </c>
    </row>
    <row r="79" spans="1:42" ht="84" x14ac:dyDescent="0.25">
      <c r="A79" s="35" t="s">
        <v>87</v>
      </c>
      <c r="B79" s="35" t="s">
        <v>3484</v>
      </c>
      <c r="C79" s="35" t="s">
        <v>3542</v>
      </c>
      <c r="D79" s="35">
        <v>253230000</v>
      </c>
      <c r="E79" s="105" t="s">
        <v>3601</v>
      </c>
      <c r="F79" s="35">
        <v>182019001</v>
      </c>
      <c r="G79" s="35" t="s">
        <v>3602</v>
      </c>
      <c r="H79" s="579">
        <v>1620000000</v>
      </c>
      <c r="I79" s="582" t="s">
        <v>1849</v>
      </c>
      <c r="J79" s="475"/>
      <c r="K79" s="475"/>
      <c r="L79" s="475"/>
      <c r="M79" s="475"/>
      <c r="N79" s="475">
        <f t="shared" si="3"/>
        <v>1620000000</v>
      </c>
      <c r="O79" s="475">
        <f t="shared" si="3"/>
        <v>0</v>
      </c>
      <c r="P79" s="475">
        <f t="shared" si="3"/>
        <v>0</v>
      </c>
      <c r="Q79" s="580">
        <v>0</v>
      </c>
      <c r="R79" s="475"/>
      <c r="S79" s="475">
        <f t="shared" si="1"/>
        <v>0</v>
      </c>
      <c r="T79" s="33">
        <v>0</v>
      </c>
      <c r="U79" s="33">
        <v>0</v>
      </c>
      <c r="V79" s="476">
        <v>0</v>
      </c>
      <c r="W79" s="36"/>
      <c r="X79" s="36"/>
      <c r="Y79" s="36"/>
      <c r="Z79" s="36"/>
      <c r="AA79" s="35">
        <v>0</v>
      </c>
      <c r="AB79" s="36"/>
      <c r="AC79" s="36"/>
      <c r="AD79" s="36"/>
      <c r="AE79" s="36">
        <v>0</v>
      </c>
      <c r="AF79" s="36">
        <v>0</v>
      </c>
      <c r="AG79" s="36">
        <v>0</v>
      </c>
      <c r="AH79" s="36">
        <v>0</v>
      </c>
      <c r="AI79" s="36">
        <v>0</v>
      </c>
      <c r="AJ79" s="36">
        <v>0</v>
      </c>
      <c r="AK79" s="36">
        <v>0</v>
      </c>
      <c r="AL79" s="36">
        <v>0</v>
      </c>
      <c r="AM79" s="36">
        <v>0</v>
      </c>
      <c r="AN79" s="36">
        <v>0</v>
      </c>
      <c r="AO79" s="36">
        <v>0</v>
      </c>
      <c r="AP79" s="36">
        <v>0</v>
      </c>
    </row>
    <row r="80" spans="1:42" ht="195" x14ac:dyDescent="0.25">
      <c r="A80" s="35">
        <v>0</v>
      </c>
      <c r="B80" s="35">
        <v>0</v>
      </c>
      <c r="C80" s="35">
        <v>0</v>
      </c>
      <c r="D80" s="35">
        <v>0</v>
      </c>
      <c r="E80" s="105">
        <v>0</v>
      </c>
      <c r="F80" s="35">
        <v>0</v>
      </c>
      <c r="G80" s="35">
        <v>0</v>
      </c>
      <c r="H80" s="579">
        <v>0</v>
      </c>
      <c r="I80" s="579">
        <v>0</v>
      </c>
      <c r="J80" s="475"/>
      <c r="K80" s="475"/>
      <c r="L80" s="475"/>
      <c r="M80" s="475"/>
      <c r="N80" s="475">
        <f t="shared" si="3"/>
        <v>0</v>
      </c>
      <c r="O80" s="475">
        <f t="shared" si="3"/>
        <v>0</v>
      </c>
      <c r="P80" s="475">
        <f t="shared" si="3"/>
        <v>0</v>
      </c>
      <c r="Q80" s="579"/>
      <c r="R80" s="475"/>
      <c r="S80" s="475">
        <f t="shared" ref="S80:S98" si="4">Q80+R80</f>
        <v>0</v>
      </c>
      <c r="T80" s="33" t="s">
        <v>3579</v>
      </c>
      <c r="U80" s="33" t="s">
        <v>3603</v>
      </c>
      <c r="V80" s="476">
        <v>6</v>
      </c>
      <c r="W80" s="36"/>
      <c r="X80" s="36"/>
      <c r="Y80" s="312">
        <v>2</v>
      </c>
      <c r="Z80" s="36"/>
      <c r="AA80" s="35">
        <v>210</v>
      </c>
      <c r="AB80" s="36"/>
      <c r="AC80" s="36"/>
      <c r="AD80" s="36" t="s">
        <v>3604</v>
      </c>
      <c r="AE80" s="36">
        <v>0</v>
      </c>
      <c r="AF80" s="36">
        <v>0</v>
      </c>
      <c r="AG80" s="36">
        <v>0</v>
      </c>
      <c r="AH80" s="36">
        <v>0</v>
      </c>
      <c r="AI80" s="36">
        <v>0</v>
      </c>
      <c r="AJ80" s="36" t="s">
        <v>179</v>
      </c>
      <c r="AK80" s="36" t="s">
        <v>179</v>
      </c>
      <c r="AL80" s="36" t="s">
        <v>179</v>
      </c>
      <c r="AM80" s="36" t="s">
        <v>179</v>
      </c>
      <c r="AN80" s="36" t="s">
        <v>179</v>
      </c>
      <c r="AO80" s="36" t="s">
        <v>179</v>
      </c>
      <c r="AP80" s="36" t="s">
        <v>179</v>
      </c>
    </row>
    <row r="81" spans="1:42" ht="72" x14ac:dyDescent="0.25">
      <c r="A81" s="35" t="s">
        <v>87</v>
      </c>
      <c r="B81" s="35" t="s">
        <v>3484</v>
      </c>
      <c r="C81" s="35" t="s">
        <v>3542</v>
      </c>
      <c r="D81" s="35">
        <v>253230000</v>
      </c>
      <c r="E81" s="105" t="s">
        <v>3605</v>
      </c>
      <c r="F81" s="35">
        <v>182168001</v>
      </c>
      <c r="G81" s="35" t="s">
        <v>3606</v>
      </c>
      <c r="H81" s="579">
        <v>5342000000</v>
      </c>
      <c r="I81" s="579">
        <v>205247410</v>
      </c>
      <c r="J81" s="475"/>
      <c r="K81" s="475"/>
      <c r="L81" s="587">
        <v>11500000000</v>
      </c>
      <c r="M81" s="475"/>
      <c r="N81" s="475">
        <f t="shared" si="3"/>
        <v>5342000000</v>
      </c>
      <c r="O81" s="475">
        <f t="shared" si="3"/>
        <v>11705247410</v>
      </c>
      <c r="P81" s="475">
        <f t="shared" si="3"/>
        <v>0</v>
      </c>
      <c r="Q81" s="579">
        <v>127560700</v>
      </c>
      <c r="R81" s="475"/>
      <c r="S81" s="475">
        <f t="shared" si="4"/>
        <v>127560700</v>
      </c>
      <c r="T81" s="33">
        <v>0</v>
      </c>
      <c r="U81" s="33">
        <v>0</v>
      </c>
      <c r="V81" s="476">
        <v>0</v>
      </c>
      <c r="W81" s="36"/>
      <c r="X81" s="36"/>
      <c r="Y81" s="36"/>
      <c r="Z81" s="36"/>
      <c r="AA81" s="35">
        <v>0</v>
      </c>
      <c r="AB81" s="36"/>
      <c r="AC81" s="36"/>
      <c r="AD81" s="36"/>
      <c r="AE81" s="36">
        <v>0</v>
      </c>
      <c r="AF81" s="36">
        <v>0</v>
      </c>
      <c r="AG81" s="36">
        <v>0</v>
      </c>
      <c r="AH81" s="36">
        <v>0</v>
      </c>
      <c r="AI81" s="36">
        <v>0</v>
      </c>
      <c r="AJ81" s="36">
        <v>0</v>
      </c>
      <c r="AK81" s="36">
        <v>0</v>
      </c>
      <c r="AL81" s="36">
        <v>0</v>
      </c>
      <c r="AM81" s="36">
        <v>0</v>
      </c>
      <c r="AN81" s="36">
        <v>0</v>
      </c>
      <c r="AO81" s="36">
        <v>0</v>
      </c>
      <c r="AP81" s="36">
        <v>0</v>
      </c>
    </row>
    <row r="82" spans="1:42" ht="93" customHeight="1" x14ac:dyDescent="0.25">
      <c r="A82" s="35">
        <v>0</v>
      </c>
      <c r="B82" s="35">
        <v>0</v>
      </c>
      <c r="C82" s="35">
        <v>0</v>
      </c>
      <c r="D82" s="35">
        <v>0</v>
      </c>
      <c r="E82" s="105">
        <v>0</v>
      </c>
      <c r="F82" s="35">
        <v>0</v>
      </c>
      <c r="G82" s="35">
        <v>0</v>
      </c>
      <c r="H82" s="579">
        <v>0</v>
      </c>
      <c r="I82" s="579">
        <v>0</v>
      </c>
      <c r="J82" s="475"/>
      <c r="K82" s="475"/>
      <c r="L82" s="475"/>
      <c r="M82" s="475"/>
      <c r="N82" s="475">
        <f t="shared" si="3"/>
        <v>0</v>
      </c>
      <c r="O82" s="475">
        <f t="shared" si="3"/>
        <v>0</v>
      </c>
      <c r="P82" s="475">
        <f t="shared" si="3"/>
        <v>0</v>
      </c>
      <c r="Q82" s="579"/>
      <c r="R82" s="475"/>
      <c r="S82" s="475">
        <f t="shared" si="4"/>
        <v>0</v>
      </c>
      <c r="T82" s="33" t="s">
        <v>3579</v>
      </c>
      <c r="U82" s="33" t="s">
        <v>3607</v>
      </c>
      <c r="V82" s="476">
        <v>20</v>
      </c>
      <c r="W82" s="36"/>
      <c r="X82" s="36"/>
      <c r="Y82" s="581">
        <v>0</v>
      </c>
      <c r="Z82" s="36"/>
      <c r="AA82" s="35">
        <v>210</v>
      </c>
      <c r="AB82" s="36"/>
      <c r="AC82" s="36"/>
      <c r="AD82" s="36" t="s">
        <v>3608</v>
      </c>
      <c r="AE82" s="36">
        <v>0</v>
      </c>
      <c r="AF82" s="36">
        <v>0</v>
      </c>
      <c r="AG82" s="36">
        <v>0</v>
      </c>
      <c r="AH82" s="36">
        <v>0</v>
      </c>
      <c r="AI82" s="36">
        <v>0</v>
      </c>
      <c r="AJ82" s="36" t="s">
        <v>179</v>
      </c>
      <c r="AK82" s="36" t="s">
        <v>179</v>
      </c>
      <c r="AL82" s="36" t="s">
        <v>179</v>
      </c>
      <c r="AM82" s="36" t="s">
        <v>179</v>
      </c>
      <c r="AN82" s="36" t="s">
        <v>179</v>
      </c>
      <c r="AO82" s="36" t="s">
        <v>179</v>
      </c>
      <c r="AP82" s="36" t="s">
        <v>179</v>
      </c>
    </row>
    <row r="83" spans="1:42" ht="84" x14ac:dyDescent="0.25">
      <c r="A83" s="35" t="s">
        <v>87</v>
      </c>
      <c r="B83" s="35" t="s">
        <v>3484</v>
      </c>
      <c r="C83" s="35" t="s">
        <v>3542</v>
      </c>
      <c r="D83" s="35">
        <v>253230000</v>
      </c>
      <c r="E83" s="105" t="s">
        <v>3609</v>
      </c>
      <c r="F83" s="35">
        <v>183002001</v>
      </c>
      <c r="G83" s="35" t="s">
        <v>3610</v>
      </c>
      <c r="H83" s="579">
        <v>0</v>
      </c>
      <c r="I83" s="579">
        <v>3476182667</v>
      </c>
      <c r="J83" s="475"/>
      <c r="K83" s="475"/>
      <c r="L83" s="475"/>
      <c r="M83" s="475"/>
      <c r="N83" s="475">
        <f t="shared" si="3"/>
        <v>0</v>
      </c>
      <c r="O83" s="475">
        <f t="shared" si="3"/>
        <v>3476182667</v>
      </c>
      <c r="P83" s="475">
        <f t="shared" si="3"/>
        <v>0</v>
      </c>
      <c r="Q83" s="580">
        <v>0</v>
      </c>
      <c r="R83" s="475"/>
      <c r="S83" s="475">
        <f t="shared" si="4"/>
        <v>0</v>
      </c>
      <c r="T83" s="33">
        <v>0</v>
      </c>
      <c r="U83" s="33">
        <v>0</v>
      </c>
      <c r="V83" s="476">
        <v>0</v>
      </c>
      <c r="W83" s="36"/>
      <c r="X83" s="36"/>
      <c r="Y83" s="36"/>
      <c r="Z83" s="36"/>
      <c r="AA83" s="35">
        <v>0</v>
      </c>
      <c r="AB83" s="36"/>
      <c r="AC83" s="36"/>
      <c r="AD83" s="36"/>
      <c r="AE83" s="36">
        <v>0</v>
      </c>
      <c r="AF83" s="36">
        <v>0</v>
      </c>
      <c r="AG83" s="36">
        <v>0</v>
      </c>
      <c r="AH83" s="36">
        <v>0</v>
      </c>
      <c r="AI83" s="36">
        <v>0</v>
      </c>
      <c r="AJ83" s="36">
        <v>0</v>
      </c>
      <c r="AK83" s="36">
        <v>0</v>
      </c>
      <c r="AL83" s="36">
        <v>0</v>
      </c>
      <c r="AM83" s="36">
        <v>0</v>
      </c>
      <c r="AN83" s="36">
        <v>0</v>
      </c>
      <c r="AO83" s="36">
        <v>0</v>
      </c>
      <c r="AP83" s="36">
        <v>0</v>
      </c>
    </row>
    <row r="84" spans="1:42" ht="51.75" customHeight="1" x14ac:dyDescent="0.25">
      <c r="A84" s="35"/>
      <c r="B84" s="35"/>
      <c r="C84" s="35"/>
      <c r="D84" s="35"/>
      <c r="E84" s="105"/>
      <c r="F84" s="35"/>
      <c r="G84" s="35"/>
      <c r="H84" s="579"/>
      <c r="I84" s="579">
        <v>0</v>
      </c>
      <c r="J84" s="475"/>
      <c r="K84" s="475"/>
      <c r="L84" s="475"/>
      <c r="M84" s="475"/>
      <c r="N84" s="475"/>
      <c r="O84" s="475"/>
      <c r="P84" s="475"/>
      <c r="Q84" s="579"/>
      <c r="R84" s="475"/>
      <c r="S84" s="475"/>
      <c r="T84" s="33" t="s">
        <v>3611</v>
      </c>
      <c r="U84" s="33" t="s">
        <v>2336</v>
      </c>
      <c r="V84" s="476"/>
      <c r="W84" s="36"/>
      <c r="X84" s="36"/>
      <c r="Y84" s="581">
        <v>0</v>
      </c>
      <c r="Z84" s="36"/>
      <c r="AA84" s="35"/>
      <c r="AB84" s="36"/>
      <c r="AC84" s="36"/>
      <c r="AD84" s="36" t="s">
        <v>3612</v>
      </c>
      <c r="AE84" s="36"/>
      <c r="AF84" s="36"/>
      <c r="AG84" s="36"/>
      <c r="AH84" s="36"/>
      <c r="AI84" s="36"/>
      <c r="AJ84" s="36"/>
      <c r="AK84" s="36"/>
      <c r="AL84" s="36"/>
      <c r="AM84" s="36"/>
      <c r="AN84" s="36"/>
      <c r="AO84" s="36"/>
      <c r="AP84" s="36"/>
    </row>
    <row r="85" spans="1:42" ht="72" x14ac:dyDescent="0.25">
      <c r="A85" s="35" t="s">
        <v>87</v>
      </c>
      <c r="B85" s="35" t="s">
        <v>3484</v>
      </c>
      <c r="C85" s="35" t="s">
        <v>3542</v>
      </c>
      <c r="D85" s="35">
        <v>253230000</v>
      </c>
      <c r="E85" s="105" t="s">
        <v>3613</v>
      </c>
      <c r="F85" s="35">
        <v>182198001</v>
      </c>
      <c r="G85" s="35" t="s">
        <v>3614</v>
      </c>
      <c r="H85" s="579">
        <v>0</v>
      </c>
      <c r="I85" s="579">
        <v>1155925796</v>
      </c>
      <c r="J85" s="475"/>
      <c r="K85" s="475"/>
      <c r="L85" s="475"/>
      <c r="M85" s="475"/>
      <c r="N85" s="475">
        <f>H85+K85</f>
        <v>0</v>
      </c>
      <c r="O85" s="475">
        <f t="shared" ref="O85:P85" si="5">I85+L85</f>
        <v>1155925796</v>
      </c>
      <c r="P85" s="475">
        <f t="shared" si="5"/>
        <v>0</v>
      </c>
      <c r="Q85" s="580">
        <v>0</v>
      </c>
      <c r="R85" s="475"/>
      <c r="S85" s="475">
        <f t="shared" ref="S85" si="6">Q85+R85</f>
        <v>0</v>
      </c>
      <c r="T85" s="33">
        <v>0</v>
      </c>
      <c r="U85" s="33">
        <v>0</v>
      </c>
      <c r="V85" s="476">
        <v>0</v>
      </c>
      <c r="W85" s="36"/>
      <c r="X85" s="36"/>
      <c r="Y85" s="36"/>
      <c r="Z85" s="36"/>
      <c r="AA85" s="35">
        <v>0</v>
      </c>
      <c r="AB85" s="36"/>
      <c r="AC85" s="36"/>
      <c r="AD85" s="36"/>
      <c r="AE85" s="36">
        <v>0</v>
      </c>
      <c r="AF85" s="36">
        <v>0</v>
      </c>
      <c r="AG85" s="36">
        <v>0</v>
      </c>
      <c r="AH85" s="36">
        <v>0</v>
      </c>
      <c r="AI85" s="36">
        <v>0</v>
      </c>
      <c r="AJ85" s="36">
        <v>0</v>
      </c>
      <c r="AK85" s="36">
        <v>0</v>
      </c>
      <c r="AL85" s="36">
        <v>0</v>
      </c>
      <c r="AM85" s="36">
        <v>0</v>
      </c>
      <c r="AN85" s="36">
        <v>0</v>
      </c>
      <c r="AO85" s="36">
        <v>0</v>
      </c>
      <c r="AP85" s="36">
        <v>0</v>
      </c>
    </row>
    <row r="86" spans="1:42" ht="45" x14ac:dyDescent="0.25">
      <c r="A86" s="35"/>
      <c r="B86" s="35"/>
      <c r="C86" s="35"/>
      <c r="D86" s="35"/>
      <c r="E86" s="105"/>
      <c r="F86" s="35"/>
      <c r="G86" s="35"/>
      <c r="H86" s="579"/>
      <c r="I86" s="579">
        <v>0</v>
      </c>
      <c r="J86" s="475"/>
      <c r="K86" s="475"/>
      <c r="L86" s="475"/>
      <c r="M86" s="475"/>
      <c r="N86" s="475"/>
      <c r="O86" s="475"/>
      <c r="P86" s="475"/>
      <c r="Q86" s="579"/>
      <c r="R86" s="475"/>
      <c r="S86" s="475"/>
      <c r="T86" s="33" t="s">
        <v>3615</v>
      </c>
      <c r="U86" s="33" t="s">
        <v>1243</v>
      </c>
      <c r="V86" s="476">
        <v>90</v>
      </c>
      <c r="W86" s="36"/>
      <c r="X86" s="36"/>
      <c r="Y86" s="581">
        <v>0</v>
      </c>
      <c r="Z86" s="36"/>
      <c r="AA86" s="35"/>
      <c r="AB86" s="36"/>
      <c r="AC86" s="36">
        <v>105</v>
      </c>
      <c r="AD86" s="36" t="s">
        <v>3616</v>
      </c>
      <c r="AE86" s="36"/>
      <c r="AF86" s="36"/>
      <c r="AG86" s="36"/>
      <c r="AH86" s="36"/>
      <c r="AI86" s="36"/>
      <c r="AJ86" s="36"/>
      <c r="AK86" s="36"/>
      <c r="AL86" s="36"/>
      <c r="AM86" s="36"/>
      <c r="AN86" s="36"/>
      <c r="AO86" s="36"/>
      <c r="AP86" s="36"/>
    </row>
    <row r="87" spans="1:42" ht="48" x14ac:dyDescent="0.25">
      <c r="A87" s="35" t="s">
        <v>87</v>
      </c>
      <c r="B87" s="35" t="s">
        <v>3484</v>
      </c>
      <c r="C87" s="35" t="s">
        <v>3617</v>
      </c>
      <c r="D87" s="35">
        <v>253310000</v>
      </c>
      <c r="E87" s="105" t="s">
        <v>3618</v>
      </c>
      <c r="F87" s="35">
        <v>182204001</v>
      </c>
      <c r="G87" s="35" t="s">
        <v>3619</v>
      </c>
      <c r="H87" s="579">
        <v>4788899000</v>
      </c>
      <c r="I87" s="579">
        <v>-450</v>
      </c>
      <c r="J87" s="475"/>
      <c r="K87" s="592">
        <v>2280000000</v>
      </c>
      <c r="L87" s="585">
        <v>0</v>
      </c>
      <c r="M87" s="475"/>
      <c r="N87" s="475">
        <f t="shared" ref="N87:P98" si="7">H87+K87</f>
        <v>7068899000</v>
      </c>
      <c r="O87" s="475">
        <f t="shared" si="7"/>
        <v>-450</v>
      </c>
      <c r="P87" s="475">
        <f t="shared" si="7"/>
        <v>0</v>
      </c>
      <c r="Q87" s="579">
        <v>4788898550</v>
      </c>
      <c r="R87" s="585">
        <v>0</v>
      </c>
      <c r="S87" s="475">
        <f t="shared" si="4"/>
        <v>4788898550</v>
      </c>
      <c r="T87" s="33">
        <v>0</v>
      </c>
      <c r="U87" s="33">
        <v>0</v>
      </c>
      <c r="V87" s="476">
        <v>0</v>
      </c>
      <c r="W87" s="36"/>
      <c r="X87" s="36"/>
      <c r="Y87" s="36"/>
      <c r="Z87" s="36"/>
      <c r="AA87" s="35">
        <v>0</v>
      </c>
      <c r="AB87" s="36"/>
      <c r="AC87" s="36"/>
      <c r="AD87" s="36"/>
      <c r="AE87" s="36">
        <v>0</v>
      </c>
      <c r="AF87" s="36">
        <v>0</v>
      </c>
      <c r="AG87" s="36">
        <v>0</v>
      </c>
      <c r="AH87" s="36">
        <v>0</v>
      </c>
      <c r="AI87" s="36">
        <v>0</v>
      </c>
      <c r="AJ87" s="36">
        <v>0</v>
      </c>
      <c r="AK87" s="36">
        <v>0</v>
      </c>
      <c r="AL87" s="36">
        <v>0</v>
      </c>
      <c r="AM87" s="36">
        <v>0</v>
      </c>
      <c r="AN87" s="36">
        <v>0</v>
      </c>
      <c r="AO87" s="36">
        <v>0</v>
      </c>
      <c r="AP87" s="36">
        <v>0</v>
      </c>
    </row>
    <row r="88" spans="1:42" ht="75" x14ac:dyDescent="0.25">
      <c r="A88" s="35">
        <v>0</v>
      </c>
      <c r="B88" s="35">
        <v>0</v>
      </c>
      <c r="C88" s="35">
        <v>0</v>
      </c>
      <c r="D88" s="35">
        <v>0</v>
      </c>
      <c r="E88" s="105">
        <v>0</v>
      </c>
      <c r="F88" s="35">
        <v>0</v>
      </c>
      <c r="G88" s="35">
        <v>0</v>
      </c>
      <c r="H88" s="579">
        <v>0</v>
      </c>
      <c r="I88" s="579">
        <v>0</v>
      </c>
      <c r="J88" s="475"/>
      <c r="K88" s="475"/>
      <c r="L88" s="475"/>
      <c r="M88" s="475"/>
      <c r="N88" s="475">
        <f t="shared" si="7"/>
        <v>0</v>
      </c>
      <c r="O88" s="475">
        <f t="shared" si="7"/>
        <v>0</v>
      </c>
      <c r="P88" s="475">
        <f t="shared" si="7"/>
        <v>0</v>
      </c>
      <c r="Q88" s="579"/>
      <c r="R88" s="475"/>
      <c r="S88" s="475">
        <f t="shared" si="4"/>
        <v>0</v>
      </c>
      <c r="T88" s="33" t="s">
        <v>3620</v>
      </c>
      <c r="U88" s="33" t="s">
        <v>2336</v>
      </c>
      <c r="V88" s="591">
        <v>220</v>
      </c>
      <c r="W88" s="36">
        <v>17</v>
      </c>
      <c r="X88" s="36"/>
      <c r="Y88" s="36">
        <v>17</v>
      </c>
      <c r="Z88" s="36"/>
      <c r="AA88" s="35">
        <v>330</v>
      </c>
      <c r="AB88" s="36">
        <v>180</v>
      </c>
      <c r="AC88" s="36"/>
      <c r="AD88" s="36" t="s">
        <v>3621</v>
      </c>
      <c r="AE88" s="36">
        <v>0</v>
      </c>
      <c r="AF88" s="36" t="s">
        <v>179</v>
      </c>
      <c r="AG88" s="36" t="s">
        <v>179</v>
      </c>
      <c r="AH88" s="36" t="s">
        <v>179</v>
      </c>
      <c r="AI88" s="36" t="s">
        <v>179</v>
      </c>
      <c r="AJ88" s="36" t="s">
        <v>179</v>
      </c>
      <c r="AK88" s="36" t="s">
        <v>179</v>
      </c>
      <c r="AL88" s="36" t="s">
        <v>179</v>
      </c>
      <c r="AM88" s="36" t="s">
        <v>179</v>
      </c>
      <c r="AN88" s="36" t="s">
        <v>179</v>
      </c>
      <c r="AO88" s="36" t="s">
        <v>179</v>
      </c>
      <c r="AP88" s="36" t="s">
        <v>179</v>
      </c>
    </row>
    <row r="89" spans="1:42" ht="60" x14ac:dyDescent="0.25">
      <c r="A89" s="35" t="s">
        <v>87</v>
      </c>
      <c r="B89" s="35" t="s">
        <v>3484</v>
      </c>
      <c r="C89" s="35" t="s">
        <v>3617</v>
      </c>
      <c r="D89" s="35">
        <v>253310000</v>
      </c>
      <c r="E89" s="105" t="s">
        <v>3622</v>
      </c>
      <c r="F89" s="35">
        <v>182295001</v>
      </c>
      <c r="G89" s="35" t="s">
        <v>3623</v>
      </c>
      <c r="H89" s="579">
        <v>8400000000</v>
      </c>
      <c r="I89" s="579">
        <v>-832085987</v>
      </c>
      <c r="J89" s="475"/>
      <c r="K89" s="592">
        <v>10000000000</v>
      </c>
      <c r="L89" s="475"/>
      <c r="M89" s="475"/>
      <c r="N89" s="475">
        <f t="shared" si="7"/>
        <v>18400000000</v>
      </c>
      <c r="O89" s="475">
        <f t="shared" si="7"/>
        <v>-832085987</v>
      </c>
      <c r="P89" s="475">
        <f t="shared" si="7"/>
        <v>0</v>
      </c>
      <c r="Q89" s="579">
        <v>7439561410</v>
      </c>
      <c r="R89" s="585">
        <v>0</v>
      </c>
      <c r="S89" s="475">
        <f t="shared" si="4"/>
        <v>7439561410</v>
      </c>
      <c r="T89" s="33">
        <v>0</v>
      </c>
      <c r="U89" s="33">
        <v>0</v>
      </c>
      <c r="V89" s="476">
        <v>0</v>
      </c>
      <c r="W89" s="36"/>
      <c r="X89" s="36"/>
      <c r="Y89" s="36"/>
      <c r="Z89" s="36"/>
      <c r="AA89" s="35">
        <v>0</v>
      </c>
      <c r="AB89" s="36"/>
      <c r="AC89" s="36"/>
      <c r="AD89" s="36"/>
      <c r="AE89" s="36">
        <v>0</v>
      </c>
      <c r="AF89" s="36">
        <v>0</v>
      </c>
      <c r="AG89" s="36">
        <v>0</v>
      </c>
      <c r="AH89" s="36">
        <v>0</v>
      </c>
      <c r="AI89" s="36">
        <v>0</v>
      </c>
      <c r="AJ89" s="36">
        <v>0</v>
      </c>
      <c r="AK89" s="36">
        <v>0</v>
      </c>
      <c r="AL89" s="36">
        <v>0</v>
      </c>
      <c r="AM89" s="36">
        <v>0</v>
      </c>
      <c r="AN89" s="36">
        <v>0</v>
      </c>
      <c r="AO89" s="36">
        <v>0</v>
      </c>
      <c r="AP89" s="36">
        <v>0</v>
      </c>
    </row>
    <row r="90" spans="1:42" ht="90" x14ac:dyDescent="0.25">
      <c r="A90" s="35">
        <v>0</v>
      </c>
      <c r="B90" s="35">
        <v>0</v>
      </c>
      <c r="C90" s="35">
        <v>0</v>
      </c>
      <c r="D90" s="35">
        <v>0</v>
      </c>
      <c r="E90" s="105">
        <v>0</v>
      </c>
      <c r="F90" s="35">
        <v>0</v>
      </c>
      <c r="G90" s="35">
        <v>0</v>
      </c>
      <c r="H90" s="579">
        <v>0</v>
      </c>
      <c r="I90" s="579">
        <v>0</v>
      </c>
      <c r="J90" s="475"/>
      <c r="K90" s="475"/>
      <c r="L90" s="475"/>
      <c r="M90" s="475"/>
      <c r="N90" s="475">
        <f t="shared" si="7"/>
        <v>0</v>
      </c>
      <c r="O90" s="475">
        <f t="shared" si="7"/>
        <v>0</v>
      </c>
      <c r="P90" s="475">
        <f t="shared" si="7"/>
        <v>0</v>
      </c>
      <c r="Q90" s="579"/>
      <c r="R90" s="475"/>
      <c r="S90" s="475">
        <f t="shared" si="4"/>
        <v>0</v>
      </c>
      <c r="T90" s="33" t="s">
        <v>3624</v>
      </c>
      <c r="U90" s="33" t="s">
        <v>1832</v>
      </c>
      <c r="V90" s="476">
        <v>110</v>
      </c>
      <c r="W90" s="36"/>
      <c r="X90" s="36"/>
      <c r="Y90" s="581">
        <v>0</v>
      </c>
      <c r="Z90" s="581">
        <v>0</v>
      </c>
      <c r="AA90" s="35">
        <v>270</v>
      </c>
      <c r="AB90" s="36"/>
      <c r="AC90" s="36"/>
      <c r="AD90" s="36" t="s">
        <v>3625</v>
      </c>
      <c r="AE90" s="36">
        <v>0</v>
      </c>
      <c r="AF90" s="36">
        <v>0</v>
      </c>
      <c r="AG90" s="36">
        <v>0</v>
      </c>
      <c r="AH90" s="36" t="s">
        <v>179</v>
      </c>
      <c r="AI90" s="36" t="s">
        <v>179</v>
      </c>
      <c r="AJ90" s="36" t="s">
        <v>179</v>
      </c>
      <c r="AK90" s="36" t="s">
        <v>179</v>
      </c>
      <c r="AL90" s="36" t="s">
        <v>179</v>
      </c>
      <c r="AM90" s="36" t="s">
        <v>179</v>
      </c>
      <c r="AN90" s="36" t="s">
        <v>179</v>
      </c>
      <c r="AO90" s="36" t="s">
        <v>179</v>
      </c>
      <c r="AP90" s="36" t="s">
        <v>179</v>
      </c>
    </row>
    <row r="91" spans="1:42" ht="36" x14ac:dyDescent="0.25">
      <c r="A91" s="35">
        <v>0</v>
      </c>
      <c r="B91" s="35">
        <v>0</v>
      </c>
      <c r="C91" s="35">
        <v>0</v>
      </c>
      <c r="D91" s="35">
        <v>0</v>
      </c>
      <c r="E91" s="105">
        <v>0</v>
      </c>
      <c r="F91" s="35">
        <v>0</v>
      </c>
      <c r="G91" s="35">
        <v>0</v>
      </c>
      <c r="H91" s="579">
        <v>0</v>
      </c>
      <c r="I91" s="579">
        <v>0</v>
      </c>
      <c r="J91" s="475"/>
      <c r="K91" s="475"/>
      <c r="L91" s="475"/>
      <c r="M91" s="475"/>
      <c r="N91" s="475">
        <f t="shared" si="7"/>
        <v>0</v>
      </c>
      <c r="O91" s="475">
        <f t="shared" si="7"/>
        <v>0</v>
      </c>
      <c r="P91" s="475">
        <f t="shared" si="7"/>
        <v>0</v>
      </c>
      <c r="Q91" s="579"/>
      <c r="R91" s="475"/>
      <c r="S91" s="475">
        <f t="shared" si="4"/>
        <v>0</v>
      </c>
      <c r="T91" s="33" t="s">
        <v>3584</v>
      </c>
      <c r="U91" s="33" t="s">
        <v>3585</v>
      </c>
      <c r="V91" s="476">
        <v>2</v>
      </c>
      <c r="W91" s="36"/>
      <c r="X91" s="36"/>
      <c r="Y91" s="36">
        <v>2</v>
      </c>
      <c r="Z91" s="36"/>
      <c r="AA91" s="35">
        <v>330</v>
      </c>
      <c r="AB91" s="583">
        <v>6</v>
      </c>
      <c r="AC91" s="312">
        <v>180</v>
      </c>
      <c r="AD91" s="36" t="s">
        <v>3523</v>
      </c>
      <c r="AE91" s="36">
        <v>0</v>
      </c>
      <c r="AF91" s="36" t="s">
        <v>179</v>
      </c>
      <c r="AG91" s="36" t="s">
        <v>179</v>
      </c>
      <c r="AH91" s="36" t="s">
        <v>179</v>
      </c>
      <c r="AI91" s="36" t="s">
        <v>179</v>
      </c>
      <c r="AJ91" s="36" t="s">
        <v>179</v>
      </c>
      <c r="AK91" s="36" t="s">
        <v>179</v>
      </c>
      <c r="AL91" s="36" t="s">
        <v>179</v>
      </c>
      <c r="AM91" s="36" t="s">
        <v>179</v>
      </c>
      <c r="AN91" s="36" t="s">
        <v>179</v>
      </c>
      <c r="AO91" s="36" t="s">
        <v>179</v>
      </c>
      <c r="AP91" s="36" t="s">
        <v>179</v>
      </c>
    </row>
    <row r="92" spans="1:42" ht="48" x14ac:dyDescent="0.25">
      <c r="A92" s="35" t="s">
        <v>87</v>
      </c>
      <c r="B92" s="35" t="s">
        <v>3484</v>
      </c>
      <c r="C92" s="35" t="s">
        <v>3617</v>
      </c>
      <c r="D92" s="35">
        <v>253310000</v>
      </c>
      <c r="E92" s="105" t="s">
        <v>3626</v>
      </c>
      <c r="F92" s="35">
        <v>182312001</v>
      </c>
      <c r="G92" s="35" t="s">
        <v>3627</v>
      </c>
      <c r="H92" s="579">
        <v>433561000</v>
      </c>
      <c r="I92" s="582" t="s">
        <v>1849</v>
      </c>
      <c r="J92" s="475"/>
      <c r="K92" s="592">
        <f>30446676+45810798</f>
        <v>76257474</v>
      </c>
      <c r="L92" s="475"/>
      <c r="M92" s="475"/>
      <c r="N92" s="475">
        <f t="shared" si="7"/>
        <v>509818474</v>
      </c>
      <c r="O92" s="475">
        <f t="shared" si="7"/>
        <v>0</v>
      </c>
      <c r="P92" s="475">
        <f t="shared" si="7"/>
        <v>0</v>
      </c>
      <c r="Q92" s="579">
        <v>433500000</v>
      </c>
      <c r="R92" s="475"/>
      <c r="S92" s="475">
        <f t="shared" si="4"/>
        <v>433500000</v>
      </c>
      <c r="T92" s="33">
        <v>0</v>
      </c>
      <c r="U92" s="33">
        <v>0</v>
      </c>
      <c r="V92" s="476">
        <v>0</v>
      </c>
      <c r="W92" s="36"/>
      <c r="X92" s="36"/>
      <c r="Y92" s="36"/>
      <c r="Z92" s="36"/>
      <c r="AA92" s="35">
        <v>0</v>
      </c>
      <c r="AB92" s="36"/>
      <c r="AC92" s="36"/>
      <c r="AD92" s="36"/>
      <c r="AE92" s="36">
        <v>0</v>
      </c>
      <c r="AF92" s="36">
        <v>0</v>
      </c>
      <c r="AG92" s="36">
        <v>0</v>
      </c>
      <c r="AH92" s="36">
        <v>0</v>
      </c>
      <c r="AI92" s="36">
        <v>0</v>
      </c>
      <c r="AJ92" s="36">
        <v>0</v>
      </c>
      <c r="AK92" s="36">
        <v>0</v>
      </c>
      <c r="AL92" s="36">
        <v>0</v>
      </c>
      <c r="AM92" s="36">
        <v>0</v>
      </c>
      <c r="AN92" s="36">
        <v>0</v>
      </c>
      <c r="AO92" s="36">
        <v>0</v>
      </c>
      <c r="AP92" s="36">
        <v>0</v>
      </c>
    </row>
    <row r="93" spans="1:42" ht="45" x14ac:dyDescent="0.25">
      <c r="A93" s="35">
        <v>0</v>
      </c>
      <c r="B93" s="35">
        <v>0</v>
      </c>
      <c r="C93" s="35">
        <v>0</v>
      </c>
      <c r="D93" s="35">
        <v>0</v>
      </c>
      <c r="E93" s="105">
        <v>0</v>
      </c>
      <c r="F93" s="35">
        <v>0</v>
      </c>
      <c r="G93" s="35">
        <v>0</v>
      </c>
      <c r="H93" s="579">
        <v>0</v>
      </c>
      <c r="I93" s="579">
        <v>0</v>
      </c>
      <c r="J93" s="475"/>
      <c r="K93" s="475"/>
      <c r="L93" s="475"/>
      <c r="M93" s="475"/>
      <c r="N93" s="475">
        <f t="shared" si="7"/>
        <v>0</v>
      </c>
      <c r="O93" s="475">
        <f t="shared" si="7"/>
        <v>0</v>
      </c>
      <c r="P93" s="475">
        <f t="shared" si="7"/>
        <v>0</v>
      </c>
      <c r="Q93" s="579"/>
      <c r="R93" s="475"/>
      <c r="S93" s="475">
        <f t="shared" si="4"/>
        <v>0</v>
      </c>
      <c r="T93" s="33" t="s">
        <v>3628</v>
      </c>
      <c r="U93" s="33" t="s">
        <v>2336</v>
      </c>
      <c r="V93" s="476">
        <v>433</v>
      </c>
      <c r="W93" s="36"/>
      <c r="X93" s="36"/>
      <c r="Y93" s="581">
        <v>0</v>
      </c>
      <c r="Z93" s="36"/>
      <c r="AA93" s="35">
        <v>150</v>
      </c>
      <c r="AB93" s="36"/>
      <c r="AC93" s="36"/>
      <c r="AD93" s="36" t="s">
        <v>3629</v>
      </c>
      <c r="AE93" s="36">
        <v>0</v>
      </c>
      <c r="AF93" s="36" t="s">
        <v>179</v>
      </c>
      <c r="AG93" s="36" t="s">
        <v>179</v>
      </c>
      <c r="AH93" s="36" t="s">
        <v>179</v>
      </c>
      <c r="AI93" s="36" t="s">
        <v>179</v>
      </c>
      <c r="AJ93" s="36" t="s">
        <v>179</v>
      </c>
      <c r="AK93" s="36">
        <v>0</v>
      </c>
      <c r="AL93" s="36">
        <v>0</v>
      </c>
      <c r="AM93" s="36">
        <v>0</v>
      </c>
      <c r="AN93" s="36">
        <v>0</v>
      </c>
      <c r="AO93" s="36">
        <v>0</v>
      </c>
      <c r="AP93" s="36">
        <v>0</v>
      </c>
    </row>
    <row r="94" spans="1:42" ht="48" x14ac:dyDescent="0.25">
      <c r="A94" s="35" t="s">
        <v>87</v>
      </c>
      <c r="B94" s="35" t="s">
        <v>3484</v>
      </c>
      <c r="C94" s="35" t="s">
        <v>3617</v>
      </c>
      <c r="D94" s="35">
        <v>253320000</v>
      </c>
      <c r="E94" s="105" t="s">
        <v>3630</v>
      </c>
      <c r="F94" s="35">
        <v>172111001</v>
      </c>
      <c r="G94" s="35" t="s">
        <v>3631</v>
      </c>
      <c r="H94" s="579">
        <v>2025000000</v>
      </c>
      <c r="I94" s="579">
        <v>5089144390</v>
      </c>
      <c r="J94" s="475"/>
      <c r="K94" s="475"/>
      <c r="L94" s="475"/>
      <c r="M94" s="475"/>
      <c r="N94" s="475">
        <f t="shared" si="7"/>
        <v>2025000000</v>
      </c>
      <c r="O94" s="475">
        <f t="shared" si="7"/>
        <v>5089144390</v>
      </c>
      <c r="P94" s="475">
        <f t="shared" si="7"/>
        <v>0</v>
      </c>
      <c r="Q94" s="579">
        <v>2670988120</v>
      </c>
      <c r="R94" s="475"/>
      <c r="S94" s="475">
        <f t="shared" si="4"/>
        <v>2670988120</v>
      </c>
      <c r="T94" s="33">
        <v>0</v>
      </c>
      <c r="U94" s="33">
        <v>0</v>
      </c>
      <c r="V94" s="476">
        <v>0</v>
      </c>
      <c r="W94" s="36"/>
      <c r="X94" s="36"/>
      <c r="Y94" s="36"/>
      <c r="Z94" s="36"/>
      <c r="AA94" s="35">
        <v>0</v>
      </c>
      <c r="AB94" s="36"/>
      <c r="AC94" s="36"/>
      <c r="AD94" s="36"/>
      <c r="AE94" s="36">
        <v>0</v>
      </c>
      <c r="AF94" s="36">
        <v>0</v>
      </c>
      <c r="AG94" s="36">
        <v>0</v>
      </c>
      <c r="AH94" s="36">
        <v>0</v>
      </c>
      <c r="AI94" s="36">
        <v>0</v>
      </c>
      <c r="AJ94" s="36">
        <v>0</v>
      </c>
      <c r="AK94" s="36">
        <v>0</v>
      </c>
      <c r="AL94" s="36">
        <v>0</v>
      </c>
      <c r="AM94" s="36">
        <v>0</v>
      </c>
      <c r="AN94" s="36">
        <v>0</v>
      </c>
      <c r="AO94" s="36">
        <v>0</v>
      </c>
      <c r="AP94" s="36">
        <v>0</v>
      </c>
    </row>
    <row r="95" spans="1:42" ht="36" x14ac:dyDescent="0.25">
      <c r="A95" s="35">
        <v>0</v>
      </c>
      <c r="B95" s="35">
        <v>0</v>
      </c>
      <c r="C95" s="35">
        <v>0</v>
      </c>
      <c r="D95" s="35">
        <v>0</v>
      </c>
      <c r="E95" s="105">
        <v>0</v>
      </c>
      <c r="F95" s="35">
        <v>0</v>
      </c>
      <c r="G95" s="35">
        <v>0</v>
      </c>
      <c r="H95" s="579">
        <v>0</v>
      </c>
      <c r="I95" s="579">
        <v>0</v>
      </c>
      <c r="J95" s="475"/>
      <c r="K95" s="475"/>
      <c r="L95" s="475"/>
      <c r="M95" s="475"/>
      <c r="N95" s="475">
        <f t="shared" si="7"/>
        <v>0</v>
      </c>
      <c r="O95" s="475">
        <f t="shared" si="7"/>
        <v>0</v>
      </c>
      <c r="P95" s="475">
        <f t="shared" si="7"/>
        <v>0</v>
      </c>
      <c r="Q95" s="579"/>
      <c r="R95" s="475"/>
      <c r="S95" s="475">
        <f t="shared" si="4"/>
        <v>0</v>
      </c>
      <c r="T95" s="33" t="s">
        <v>3632</v>
      </c>
      <c r="U95" s="33" t="s">
        <v>3475</v>
      </c>
      <c r="V95" s="476">
        <v>1</v>
      </c>
      <c r="W95" s="36"/>
      <c r="X95" s="36"/>
      <c r="Y95" s="581">
        <v>0</v>
      </c>
      <c r="Z95" s="36"/>
      <c r="AA95" s="35">
        <v>330</v>
      </c>
      <c r="AB95" s="36"/>
      <c r="AC95" s="36"/>
      <c r="AD95" s="36" t="s">
        <v>3633</v>
      </c>
      <c r="AE95" s="36">
        <v>0</v>
      </c>
      <c r="AF95" s="36" t="s">
        <v>179</v>
      </c>
      <c r="AG95" s="36" t="s">
        <v>179</v>
      </c>
      <c r="AH95" s="36" t="s">
        <v>179</v>
      </c>
      <c r="AI95" s="36" t="s">
        <v>179</v>
      </c>
      <c r="AJ95" s="36" t="s">
        <v>179</v>
      </c>
      <c r="AK95" s="36" t="s">
        <v>179</v>
      </c>
      <c r="AL95" s="36" t="s">
        <v>179</v>
      </c>
      <c r="AM95" s="36" t="s">
        <v>179</v>
      </c>
      <c r="AN95" s="36" t="s">
        <v>179</v>
      </c>
      <c r="AO95" s="36" t="s">
        <v>179</v>
      </c>
      <c r="AP95" s="36" t="s">
        <v>179</v>
      </c>
    </row>
    <row r="96" spans="1:42" ht="58.5" customHeight="1" x14ac:dyDescent="0.25">
      <c r="A96" s="35">
        <v>0</v>
      </c>
      <c r="B96" s="35">
        <v>0</v>
      </c>
      <c r="C96" s="35">
        <v>0</v>
      </c>
      <c r="D96" s="35">
        <v>0</v>
      </c>
      <c r="E96" s="105">
        <v>0</v>
      </c>
      <c r="F96" s="35">
        <v>0</v>
      </c>
      <c r="G96" s="35">
        <v>0</v>
      </c>
      <c r="H96" s="579">
        <v>0</v>
      </c>
      <c r="I96" s="579">
        <v>0</v>
      </c>
      <c r="J96" s="475"/>
      <c r="K96" s="475"/>
      <c r="L96" s="475"/>
      <c r="M96" s="475"/>
      <c r="N96" s="475">
        <f t="shared" si="7"/>
        <v>0</v>
      </c>
      <c r="O96" s="475">
        <f t="shared" si="7"/>
        <v>0</v>
      </c>
      <c r="P96" s="475">
        <f t="shared" si="7"/>
        <v>0</v>
      </c>
      <c r="Q96" s="579"/>
      <c r="R96" s="475"/>
      <c r="S96" s="475">
        <f t="shared" si="4"/>
        <v>0</v>
      </c>
      <c r="T96" s="33" t="s">
        <v>3634</v>
      </c>
      <c r="U96" s="33" t="s">
        <v>3635</v>
      </c>
      <c r="V96" s="476">
        <v>7</v>
      </c>
      <c r="W96" s="36"/>
      <c r="X96" s="36"/>
      <c r="Y96" s="581">
        <v>0</v>
      </c>
      <c r="Z96" s="36"/>
      <c r="AA96" s="35">
        <v>330</v>
      </c>
      <c r="AB96" s="36"/>
      <c r="AC96" s="36"/>
      <c r="AD96" s="36" t="s">
        <v>3633</v>
      </c>
      <c r="AE96" s="36">
        <v>0</v>
      </c>
      <c r="AF96" s="36" t="s">
        <v>179</v>
      </c>
      <c r="AG96" s="36" t="s">
        <v>179</v>
      </c>
      <c r="AH96" s="36" t="s">
        <v>179</v>
      </c>
      <c r="AI96" s="36" t="s">
        <v>179</v>
      </c>
      <c r="AJ96" s="36" t="s">
        <v>179</v>
      </c>
      <c r="AK96" s="36" t="s">
        <v>179</v>
      </c>
      <c r="AL96" s="36" t="s">
        <v>179</v>
      </c>
      <c r="AM96" s="36" t="s">
        <v>179</v>
      </c>
      <c r="AN96" s="36" t="s">
        <v>179</v>
      </c>
      <c r="AO96" s="36" t="s">
        <v>179</v>
      </c>
      <c r="AP96" s="36" t="s">
        <v>179</v>
      </c>
    </row>
    <row r="97" spans="1:42" ht="165" x14ac:dyDescent="0.25">
      <c r="A97" s="35"/>
      <c r="B97" s="35"/>
      <c r="C97" s="35"/>
      <c r="D97" s="35"/>
      <c r="E97" s="105"/>
      <c r="F97" s="35"/>
      <c r="G97" s="35"/>
      <c r="H97" s="579"/>
      <c r="I97" s="579"/>
      <c r="J97" s="475"/>
      <c r="K97" s="475"/>
      <c r="L97" s="475"/>
      <c r="M97" s="475"/>
      <c r="N97" s="475"/>
      <c r="O97" s="475"/>
      <c r="P97" s="475"/>
      <c r="Q97" s="579"/>
      <c r="R97" s="475"/>
      <c r="S97" s="475"/>
      <c r="T97" s="33" t="s">
        <v>3636</v>
      </c>
      <c r="U97" s="33" t="s">
        <v>3637</v>
      </c>
      <c r="V97" s="476"/>
      <c r="W97" s="36">
        <v>2</v>
      </c>
      <c r="X97" s="36"/>
      <c r="Y97" s="36">
        <v>2</v>
      </c>
      <c r="Z97" s="36"/>
      <c r="AA97" s="35"/>
      <c r="AB97" s="36">
        <v>180</v>
      </c>
      <c r="AC97" s="36"/>
      <c r="AD97" s="36" t="s">
        <v>3638</v>
      </c>
      <c r="AE97" s="36"/>
      <c r="AF97" s="36"/>
      <c r="AG97" s="36"/>
      <c r="AH97" s="36"/>
      <c r="AI97" s="36"/>
      <c r="AJ97" s="36"/>
      <c r="AK97" s="36"/>
      <c r="AL97" s="36"/>
      <c r="AM97" s="36"/>
      <c r="AN97" s="36"/>
      <c r="AO97" s="36"/>
      <c r="AP97" s="36"/>
    </row>
    <row r="98" spans="1:42" ht="72" x14ac:dyDescent="0.25">
      <c r="A98" s="35" t="s">
        <v>87</v>
      </c>
      <c r="B98" s="35" t="s">
        <v>3484</v>
      </c>
      <c r="C98" s="35" t="s">
        <v>3617</v>
      </c>
      <c r="D98" s="35">
        <v>253310000</v>
      </c>
      <c r="E98" s="105" t="s">
        <v>3639</v>
      </c>
      <c r="F98" s="35">
        <v>172242001</v>
      </c>
      <c r="G98" s="35" t="s">
        <v>3640</v>
      </c>
      <c r="H98" s="579">
        <v>642505000</v>
      </c>
      <c r="I98" s="579">
        <v>3500000000</v>
      </c>
      <c r="J98" s="475"/>
      <c r="K98" s="475"/>
      <c r="L98" s="475"/>
      <c r="M98" s="475"/>
      <c r="N98" s="475">
        <f t="shared" si="7"/>
        <v>642505000</v>
      </c>
      <c r="O98" s="475">
        <f t="shared" si="7"/>
        <v>3500000000</v>
      </c>
      <c r="P98" s="475">
        <f t="shared" si="7"/>
        <v>0</v>
      </c>
      <c r="Q98" s="580">
        <v>0</v>
      </c>
      <c r="R98" s="475"/>
      <c r="S98" s="475">
        <f t="shared" si="4"/>
        <v>0</v>
      </c>
      <c r="T98" s="33" t="s">
        <v>3641</v>
      </c>
      <c r="U98" s="33" t="s">
        <v>1780</v>
      </c>
      <c r="V98" s="476">
        <v>2</v>
      </c>
      <c r="W98" s="36"/>
      <c r="X98" s="36"/>
      <c r="Y98" s="581">
        <v>0</v>
      </c>
      <c r="Z98" s="36"/>
      <c r="AA98" s="35">
        <v>240</v>
      </c>
      <c r="AB98" s="36"/>
      <c r="AC98" s="36"/>
      <c r="AD98" s="36" t="s">
        <v>3642</v>
      </c>
      <c r="AE98" s="36">
        <v>0</v>
      </c>
      <c r="AF98" s="36">
        <v>0</v>
      </c>
      <c r="AG98" s="36">
        <v>0</v>
      </c>
      <c r="AH98" s="36">
        <v>0</v>
      </c>
      <c r="AI98" s="36" t="s">
        <v>179</v>
      </c>
      <c r="AJ98" s="36" t="s">
        <v>179</v>
      </c>
      <c r="AK98" s="36" t="s">
        <v>179</v>
      </c>
      <c r="AL98" s="36" t="s">
        <v>179</v>
      </c>
      <c r="AM98" s="36" t="s">
        <v>179</v>
      </c>
      <c r="AN98" s="36" t="s">
        <v>179</v>
      </c>
      <c r="AO98" s="36" t="s">
        <v>179</v>
      </c>
      <c r="AP98" s="36" t="s">
        <v>179</v>
      </c>
    </row>
    <row r="99" spans="1:42" s="593" customFormat="1" x14ac:dyDescent="0.25">
      <c r="H99" s="594">
        <f>SUM(H9:H98)</f>
        <v>175002736000</v>
      </c>
      <c r="I99" s="594">
        <f>SUM(I9:I98)</f>
        <v>66672831804</v>
      </c>
      <c r="J99" s="594">
        <f t="shared" ref="J99:Q99" si="8">SUM(J9:J98)</f>
        <v>0</v>
      </c>
      <c r="K99" s="594">
        <f t="shared" si="8"/>
        <v>44586257474</v>
      </c>
      <c r="L99" s="594">
        <f t="shared" si="8"/>
        <v>11814225999</v>
      </c>
      <c r="M99" s="594">
        <f t="shared" si="8"/>
        <v>0</v>
      </c>
      <c r="N99" s="594">
        <f t="shared" si="8"/>
        <v>219588993474</v>
      </c>
      <c r="O99" s="594">
        <f t="shared" si="8"/>
        <v>74855129026</v>
      </c>
      <c r="P99" s="594">
        <f t="shared" si="8"/>
        <v>0</v>
      </c>
      <c r="Q99" s="594">
        <f t="shared" si="8"/>
        <v>122666740655</v>
      </c>
      <c r="V99" s="595"/>
    </row>
    <row r="101" spans="1:42" x14ac:dyDescent="0.25">
      <c r="H101" s="594"/>
      <c r="I101" s="594"/>
      <c r="Q101" s="594"/>
    </row>
    <row r="102" spans="1:42" x14ac:dyDescent="0.25">
      <c r="H102" s="101"/>
      <c r="I102" s="101"/>
      <c r="Q102" s="101"/>
    </row>
  </sheetData>
  <sheetProtection algorithmName="SHA-512" hashValue="7gz03KdPTl/4R6E78U5zWk1XQl2gSN1amlwlA+7OyxCIPOvxT0lboQ61+62fEE6iGFRi2q5fe6e3BG1II0LZVQ==" saltValue="ybVK8LyKHKXhesSpkv/9yQ==" spinCount="100000" sheet="1" objects="1" scenarios="1" formatCells="0" insertRows="0" selectLockedCells="1"/>
  <mergeCells count="27">
    <mergeCell ref="A7:A8"/>
    <mergeCell ref="B7:B8"/>
    <mergeCell ref="C7:C8"/>
    <mergeCell ref="D7:D8"/>
    <mergeCell ref="E7:E8"/>
    <mergeCell ref="A1:P1"/>
    <mergeCell ref="A2:P2"/>
    <mergeCell ref="A3:P3"/>
    <mergeCell ref="A4:P4"/>
    <mergeCell ref="A5:B5"/>
    <mergeCell ref="Q7:Q8"/>
    <mergeCell ref="F7:F8"/>
    <mergeCell ref="G7:G8"/>
    <mergeCell ref="H7:H8"/>
    <mergeCell ref="I7:I8"/>
    <mergeCell ref="J7:J8"/>
    <mergeCell ref="K7:K8"/>
    <mergeCell ref="L7:L8"/>
    <mergeCell ref="M7:M8"/>
    <mergeCell ref="N7:N8"/>
    <mergeCell ref="O7:O8"/>
    <mergeCell ref="P7:P8"/>
    <mergeCell ref="R7:R8"/>
    <mergeCell ref="S7:S8"/>
    <mergeCell ref="T7:AC7"/>
    <mergeCell ref="AD7:AD8"/>
    <mergeCell ref="AE7:AP7"/>
  </mergeCells>
  <pageMargins left="0.7" right="0.7" top="0.75" bottom="0.75" header="0.3" footer="0.3"/>
  <pageSetup orientation="portrait" horizontalDpi="4294967295" verticalDpi="4294967295"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topLeftCell="C4" zoomScale="85" zoomScaleNormal="85" workbookViewId="0">
      <pane ySplit="5" topLeftCell="A12" activePane="bottomLeft" state="frozen"/>
      <selection activeCell="A4" sqref="A4"/>
      <selection pane="bottomLeft" activeCell="P14" sqref="P14"/>
    </sheetView>
  </sheetViews>
  <sheetFormatPr baseColWidth="10" defaultRowHeight="15" x14ac:dyDescent="0.25"/>
  <cols>
    <col min="1" max="1" width="18.7109375" style="1" customWidth="1"/>
    <col min="2" max="2" width="18.42578125" style="1" customWidth="1"/>
    <col min="3" max="3" width="13" style="1" customWidth="1"/>
    <col min="4" max="4" width="11.42578125" style="1"/>
    <col min="5" max="5" width="13.140625" style="1" customWidth="1"/>
    <col min="6" max="6" width="15.5703125" style="1" customWidth="1"/>
    <col min="7" max="7" width="14.140625" style="1" customWidth="1"/>
    <col min="8" max="8" width="21.140625" style="1" customWidth="1"/>
    <col min="9" max="9" width="14.42578125" style="1" customWidth="1"/>
    <col min="10" max="10" width="13.7109375" style="1" customWidth="1"/>
    <col min="11" max="11" width="16.42578125" style="1" customWidth="1"/>
    <col min="12" max="16" width="11.42578125" style="1"/>
    <col min="17" max="17" width="52.85546875" style="1" customWidth="1"/>
    <col min="18" max="16384" width="11.42578125" style="1"/>
  </cols>
  <sheetData>
    <row r="1" spans="1:21" x14ac:dyDescent="0.25">
      <c r="A1" s="645" t="s">
        <v>0</v>
      </c>
      <c r="B1" s="645"/>
      <c r="C1" s="645"/>
      <c r="D1" s="645"/>
      <c r="E1" s="645"/>
      <c r="F1" s="645"/>
      <c r="G1" s="645"/>
      <c r="H1" s="645"/>
      <c r="I1" s="645"/>
      <c r="J1" s="645"/>
      <c r="K1" s="645"/>
      <c r="L1" s="645"/>
      <c r="M1" s="645"/>
      <c r="N1" s="645"/>
      <c r="O1" s="645"/>
    </row>
    <row r="2" spans="1:21" x14ac:dyDescent="0.25">
      <c r="A2" s="645" t="s">
        <v>1</v>
      </c>
      <c r="B2" s="645"/>
      <c r="C2" s="645"/>
      <c r="D2" s="645"/>
      <c r="E2" s="645"/>
      <c r="F2" s="645"/>
      <c r="G2" s="645"/>
      <c r="H2" s="645"/>
      <c r="I2" s="645"/>
      <c r="J2" s="645"/>
      <c r="K2" s="645"/>
      <c r="L2" s="645"/>
      <c r="M2" s="645"/>
      <c r="N2" s="645"/>
      <c r="O2" s="645"/>
    </row>
    <row r="3" spans="1:21" x14ac:dyDescent="0.25">
      <c r="A3" s="645" t="s">
        <v>2</v>
      </c>
      <c r="B3" s="645"/>
      <c r="C3" s="645"/>
      <c r="D3" s="645"/>
      <c r="E3" s="645"/>
      <c r="F3" s="645"/>
      <c r="G3" s="645"/>
      <c r="H3" s="645" t="s">
        <v>3</v>
      </c>
      <c r="I3" s="645"/>
      <c r="J3" s="645"/>
      <c r="K3" s="645"/>
      <c r="L3" s="645"/>
      <c r="M3" s="645"/>
      <c r="N3" s="645"/>
      <c r="O3" s="645"/>
    </row>
    <row r="4" spans="1:21" x14ac:dyDescent="0.25">
      <c r="A4" s="645">
        <v>2013</v>
      </c>
      <c r="B4" s="645"/>
      <c r="C4" s="645"/>
      <c r="D4" s="645"/>
      <c r="E4" s="645"/>
      <c r="F4" s="645"/>
      <c r="G4" s="645"/>
      <c r="H4" s="645"/>
      <c r="I4" s="645"/>
      <c r="J4" s="645"/>
      <c r="K4" s="645"/>
      <c r="L4" s="645"/>
      <c r="M4" s="645"/>
      <c r="N4" s="645"/>
      <c r="O4" s="645"/>
    </row>
    <row r="5" spans="1:21" x14ac:dyDescent="0.25">
      <c r="A5" s="2"/>
      <c r="B5" s="2"/>
      <c r="C5" s="2"/>
      <c r="D5" s="2"/>
      <c r="E5" s="2"/>
      <c r="F5" s="2"/>
      <c r="G5" s="2"/>
      <c r="H5" s="2"/>
      <c r="I5" s="2"/>
      <c r="J5" s="2"/>
      <c r="K5" s="2"/>
      <c r="L5" s="3"/>
      <c r="M5" s="4"/>
      <c r="N5" s="4"/>
      <c r="O5" s="4"/>
    </row>
    <row r="6" spans="1:21" x14ac:dyDescent="0.25">
      <c r="A6" s="557" t="s">
        <v>4</v>
      </c>
      <c r="B6" s="646" t="s">
        <v>3410</v>
      </c>
      <c r="C6" s="646"/>
      <c r="D6" s="646"/>
      <c r="E6" s="646"/>
      <c r="F6" s="646"/>
      <c r="G6" s="646"/>
      <c r="H6" s="646"/>
      <c r="I6" s="646"/>
      <c r="J6" s="646"/>
      <c r="K6" s="646"/>
      <c r="L6" s="646"/>
      <c r="M6" s="646"/>
      <c r="N6" s="646"/>
      <c r="O6" s="646"/>
    </row>
    <row r="7" spans="1:21" x14ac:dyDescent="0.25">
      <c r="A7" s="666" t="s">
        <v>6</v>
      </c>
      <c r="B7" s="666" t="s">
        <v>7</v>
      </c>
      <c r="C7" s="666" t="s">
        <v>8</v>
      </c>
      <c r="D7" s="666" t="s">
        <v>9</v>
      </c>
      <c r="E7" s="666" t="s">
        <v>10</v>
      </c>
      <c r="F7" s="666" t="s">
        <v>11</v>
      </c>
      <c r="G7" s="666" t="s">
        <v>12</v>
      </c>
      <c r="H7" s="666" t="s">
        <v>13</v>
      </c>
      <c r="I7" s="663" t="s">
        <v>14</v>
      </c>
      <c r="J7" s="663" t="s">
        <v>15</v>
      </c>
      <c r="K7" s="666" t="s">
        <v>16</v>
      </c>
      <c r="L7" s="666" t="s">
        <v>17</v>
      </c>
      <c r="M7" s="666" t="s">
        <v>18</v>
      </c>
      <c r="N7" s="668" t="s">
        <v>19</v>
      </c>
      <c r="O7" s="668" t="s">
        <v>20</v>
      </c>
      <c r="P7" s="668" t="s">
        <v>21</v>
      </c>
      <c r="Q7" s="661" t="s">
        <v>22</v>
      </c>
    </row>
    <row r="8" spans="1:21" ht="55.5" customHeight="1" x14ac:dyDescent="0.25">
      <c r="A8" s="681"/>
      <c r="B8" s="681"/>
      <c r="C8" s="681"/>
      <c r="D8" s="681"/>
      <c r="E8" s="681"/>
      <c r="F8" s="681"/>
      <c r="G8" s="681"/>
      <c r="H8" s="681"/>
      <c r="I8" s="664"/>
      <c r="J8" s="664"/>
      <c r="K8" s="681"/>
      <c r="L8" s="681"/>
      <c r="M8" s="681"/>
      <c r="N8" s="682"/>
      <c r="O8" s="682"/>
      <c r="P8" s="682"/>
      <c r="Q8" s="662"/>
      <c r="S8" s="6"/>
      <c r="T8" s="6"/>
      <c r="U8" s="6"/>
    </row>
    <row r="9" spans="1:21" ht="133.5" customHeight="1" x14ac:dyDescent="0.25">
      <c r="A9" s="37" t="s">
        <v>87</v>
      </c>
      <c r="B9" s="37" t="s">
        <v>352</v>
      </c>
      <c r="C9" s="37" t="s">
        <v>3411</v>
      </c>
      <c r="D9" s="37">
        <v>251410000</v>
      </c>
      <c r="E9" s="37" t="s">
        <v>3455</v>
      </c>
      <c r="F9" s="96" t="s">
        <v>3412</v>
      </c>
      <c r="G9" s="37" t="s">
        <v>3413</v>
      </c>
      <c r="H9" s="37" t="s">
        <v>3414</v>
      </c>
      <c r="I9" s="37">
        <v>0</v>
      </c>
      <c r="J9" s="170"/>
      <c r="K9" s="37" t="s">
        <v>3456</v>
      </c>
      <c r="L9" s="37">
        <v>50</v>
      </c>
      <c r="M9" s="37">
        <v>50</v>
      </c>
      <c r="N9" s="37"/>
      <c r="O9" s="37">
        <v>45</v>
      </c>
      <c r="P9" s="170"/>
      <c r="Q9" s="37" t="s">
        <v>3457</v>
      </c>
      <c r="R9" s="14"/>
      <c r="U9" s="97"/>
    </row>
    <row r="10" spans="1:21" ht="120" x14ac:dyDescent="0.25">
      <c r="A10" s="37" t="s">
        <v>87</v>
      </c>
      <c r="B10" s="37" t="s">
        <v>352</v>
      </c>
      <c r="C10" s="37" t="s">
        <v>3411</v>
      </c>
      <c r="D10" s="37">
        <v>251420000</v>
      </c>
      <c r="E10" s="37" t="s">
        <v>3458</v>
      </c>
      <c r="F10" s="96" t="s">
        <v>3420</v>
      </c>
      <c r="G10" s="37" t="s">
        <v>3421</v>
      </c>
      <c r="H10" s="37" t="s">
        <v>3422</v>
      </c>
      <c r="I10" s="37">
        <v>0</v>
      </c>
      <c r="J10" s="37"/>
      <c r="K10" s="37" t="s">
        <v>3459</v>
      </c>
      <c r="L10" s="37">
        <v>3</v>
      </c>
      <c r="M10" s="36">
        <v>5</v>
      </c>
      <c r="N10" s="36"/>
      <c r="O10" s="36">
        <v>3</v>
      </c>
      <c r="P10" s="36"/>
      <c r="Q10" s="36" t="s">
        <v>3460</v>
      </c>
      <c r="R10" s="14"/>
      <c r="U10" s="97"/>
    </row>
    <row r="11" spans="1:21" ht="50.25" customHeight="1" x14ac:dyDescent="0.25">
      <c r="A11" s="37" t="s">
        <v>87</v>
      </c>
      <c r="B11" s="37" t="s">
        <v>352</v>
      </c>
      <c r="C11" s="37" t="s">
        <v>3411</v>
      </c>
      <c r="D11" s="37">
        <v>251430000</v>
      </c>
      <c r="E11" s="37" t="s">
        <v>3461</v>
      </c>
      <c r="F11" s="96" t="s">
        <v>3428</v>
      </c>
      <c r="G11" s="37" t="s">
        <v>3429</v>
      </c>
      <c r="H11" s="37" t="s">
        <v>3430</v>
      </c>
      <c r="I11" s="36">
        <v>2000000000</v>
      </c>
      <c r="J11" s="37"/>
      <c r="K11" s="37" t="s">
        <v>3462</v>
      </c>
      <c r="L11" s="37">
        <v>4908</v>
      </c>
      <c r="M11" s="37">
        <v>10000</v>
      </c>
      <c r="N11" s="36"/>
      <c r="O11" s="36">
        <v>7125</v>
      </c>
      <c r="P11" s="36"/>
      <c r="Q11" s="36" t="s">
        <v>3463</v>
      </c>
      <c r="R11" s="14"/>
      <c r="U11" s="97"/>
    </row>
    <row r="12" spans="1:21" ht="60.75" customHeight="1" x14ac:dyDescent="0.25">
      <c r="A12" s="37" t="s">
        <v>87</v>
      </c>
      <c r="B12" s="37" t="s">
        <v>352</v>
      </c>
      <c r="C12" s="37" t="s">
        <v>3411</v>
      </c>
      <c r="D12" s="37">
        <v>251430000</v>
      </c>
      <c r="E12" s="37" t="s">
        <v>3461</v>
      </c>
      <c r="F12" s="96" t="s">
        <v>3438</v>
      </c>
      <c r="G12" s="37" t="s">
        <v>3439</v>
      </c>
      <c r="H12" s="37" t="s">
        <v>3440</v>
      </c>
      <c r="I12" s="36">
        <v>650000000</v>
      </c>
      <c r="J12" s="37"/>
      <c r="K12" s="37" t="s">
        <v>3464</v>
      </c>
      <c r="L12" s="37">
        <v>5787</v>
      </c>
      <c r="M12" s="37">
        <v>5787</v>
      </c>
      <c r="N12" s="36"/>
      <c r="O12" s="36">
        <v>0</v>
      </c>
      <c r="P12" s="36"/>
      <c r="Q12" s="36" t="s">
        <v>3465</v>
      </c>
      <c r="R12" s="14"/>
      <c r="U12" s="97"/>
    </row>
    <row r="13" spans="1:21" ht="61.5" customHeight="1" x14ac:dyDescent="0.25">
      <c r="A13" s="37" t="s">
        <v>87</v>
      </c>
      <c r="B13" s="37" t="s">
        <v>352</v>
      </c>
      <c r="C13" s="37" t="s">
        <v>3411</v>
      </c>
      <c r="D13" s="37">
        <v>251440000</v>
      </c>
      <c r="E13" s="37" t="s">
        <v>3466</v>
      </c>
      <c r="F13" s="96" t="s">
        <v>3442</v>
      </c>
      <c r="G13" s="37" t="s">
        <v>3443</v>
      </c>
      <c r="H13" s="37" t="s">
        <v>3444</v>
      </c>
      <c r="I13" s="36">
        <v>350000000</v>
      </c>
      <c r="J13" s="37"/>
      <c r="K13" s="37" t="s">
        <v>3467</v>
      </c>
      <c r="L13" s="37">
        <v>2850</v>
      </c>
      <c r="M13" s="37">
        <v>2850</v>
      </c>
      <c r="N13" s="36"/>
      <c r="O13" s="36">
        <v>1253</v>
      </c>
      <c r="P13" s="36"/>
      <c r="Q13" s="36"/>
      <c r="R13" s="14"/>
      <c r="U13" s="97"/>
    </row>
    <row r="14" spans="1:21" ht="225" x14ac:dyDescent="0.25">
      <c r="A14" s="37" t="s">
        <v>87</v>
      </c>
      <c r="B14" s="37" t="s">
        <v>352</v>
      </c>
      <c r="C14" s="37" t="s">
        <v>3411</v>
      </c>
      <c r="D14" s="37">
        <v>251460000</v>
      </c>
      <c r="E14" s="37" t="s">
        <v>3468</v>
      </c>
      <c r="F14" s="96" t="s">
        <v>3449</v>
      </c>
      <c r="G14" s="37" t="s">
        <v>3450</v>
      </c>
      <c r="H14" s="37" t="s">
        <v>3451</v>
      </c>
      <c r="I14" s="37">
        <v>0</v>
      </c>
      <c r="J14" s="37"/>
      <c r="K14" s="37" t="s">
        <v>3469</v>
      </c>
      <c r="L14" s="37">
        <v>31206</v>
      </c>
      <c r="M14" s="37">
        <v>15000</v>
      </c>
      <c r="N14" s="36"/>
      <c r="O14" s="36">
        <v>4360</v>
      </c>
      <c r="P14" s="36"/>
      <c r="Q14" s="36" t="s">
        <v>3470</v>
      </c>
      <c r="R14" s="14"/>
      <c r="U14" s="97"/>
    </row>
    <row r="15" spans="1:21" x14ac:dyDescent="0.25">
      <c r="A15" s="11">
        <v>0</v>
      </c>
      <c r="B15" s="11">
        <v>0</v>
      </c>
      <c r="C15" s="11">
        <v>0</v>
      </c>
      <c r="D15" s="11">
        <v>0</v>
      </c>
      <c r="E15" s="11" t="s">
        <v>102</v>
      </c>
      <c r="F15" s="11">
        <v>0</v>
      </c>
      <c r="G15" s="11">
        <v>0</v>
      </c>
      <c r="H15" s="11">
        <v>0</v>
      </c>
      <c r="I15" s="11"/>
      <c r="J15" s="11"/>
      <c r="K15" s="11"/>
      <c r="L15" s="11"/>
      <c r="M15" s="11"/>
      <c r="N15" s="12"/>
      <c r="O15" s="12"/>
      <c r="P15" s="12"/>
      <c r="Q15" s="12"/>
    </row>
  </sheetData>
  <sheetProtection algorithmName="SHA-512" hashValue="WJsxdt8EZGBRCeCM9lOKwQ/Qg7w2YTLlMgjEFXuMB7e+/ymuywbzaTF9rvWU4OxEoUxNYYe3BElXXHp2/hgLRQ==" saltValue="rlCpr095NTWTSELK9n13SA==" spinCount="100000" sheet="1" objects="1" scenarios="1" insertRows="0"/>
  <mergeCells count="22">
    <mergeCell ref="Q7:Q8"/>
    <mergeCell ref="F7:F8"/>
    <mergeCell ref="G7:G8"/>
    <mergeCell ref="H7:H8"/>
    <mergeCell ref="I7:I8"/>
    <mergeCell ref="J7:J8"/>
    <mergeCell ref="K7:K8"/>
    <mergeCell ref="L7:L8"/>
    <mergeCell ref="M7:M8"/>
    <mergeCell ref="N7:N8"/>
    <mergeCell ref="O7:O8"/>
    <mergeCell ref="P7:P8"/>
    <mergeCell ref="A1:O1"/>
    <mergeCell ref="A2:O2"/>
    <mergeCell ref="A3:O3"/>
    <mergeCell ref="A4:O4"/>
    <mergeCell ref="B6:O6"/>
    <mergeCell ref="A7:A8"/>
    <mergeCell ref="B7:B8"/>
    <mergeCell ref="C7:C8"/>
    <mergeCell ref="D7:D8"/>
    <mergeCell ref="E7:E8"/>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53</vt:i4>
      </vt:variant>
    </vt:vector>
  </HeadingPairs>
  <TitlesOfParts>
    <vt:vector size="53" baseType="lpstr">
      <vt:lpstr>PRODUCTOS PRODUCTIVIDAD</vt:lpstr>
      <vt:lpstr>FINANCIERO PRODUCTIVIDAD</vt:lpstr>
      <vt:lpstr>PRODUCTOS DAP </vt:lpstr>
      <vt:lpstr>FINANCIERO DAP</vt:lpstr>
      <vt:lpstr>PRODUCTOS DAPARD</vt:lpstr>
      <vt:lpstr>FINANCIERO DAPARD</vt:lpstr>
      <vt:lpstr>PRODUCTOS INFRAESTRUCTURA</vt:lpstr>
      <vt:lpstr>FINANCIERO INFRAESTRUCTURA</vt:lpstr>
      <vt:lpstr>PRODUCTOS VIVA </vt:lpstr>
      <vt:lpstr>FINANCIERO VIVA</vt:lpstr>
      <vt:lpstr>PRODUCTOS EQUIDAD </vt:lpstr>
      <vt:lpstr>FINANCIERO EQUIDAD</vt:lpstr>
      <vt:lpstr>PRODUCTOS INDIGENA </vt:lpstr>
      <vt:lpstr>FINANCIERO INDIGENA</vt:lpstr>
      <vt:lpstr>PRODUCTOS INDEPORTES </vt:lpstr>
      <vt:lpstr>FINANCIERO INDEPORTES</vt:lpstr>
      <vt:lpstr>PRODUCTOS CULTURA </vt:lpstr>
      <vt:lpstr>FINANCIERO CULTURA</vt:lpstr>
      <vt:lpstr>PRODUCTOS EDUCACION</vt:lpstr>
      <vt:lpstr>FINANCIERO EDUCACION</vt:lpstr>
      <vt:lpstr>PRODUCTOS SERVICIOS PUBLICOS</vt:lpstr>
      <vt:lpstr>FINANCIERO SERVICIOS PUBLICOS</vt:lpstr>
      <vt:lpstr>PRODUCTOS GENERAL </vt:lpstr>
      <vt:lpstr>FINANCIERO GENERAL</vt:lpstr>
      <vt:lpstr>PRODUCTOS GOBIERNO</vt:lpstr>
      <vt:lpstr>FINANCIERO GOBIERNO</vt:lpstr>
      <vt:lpstr>PRODUCTOS CONTROL INTERNO </vt:lpstr>
      <vt:lpstr>FINANCIERO CONTROL INTERNO</vt:lpstr>
      <vt:lpstr>PRODUCTOS MANA</vt:lpstr>
      <vt:lpstr>FINANCIERO MANA</vt:lpstr>
      <vt:lpstr>PRODUCTOS HACIENDA</vt:lpstr>
      <vt:lpstr>FINANCIERO HACIENDA</vt:lpstr>
      <vt:lpstr>PRODUCTOS MEDIO AMBIENTE</vt:lpstr>
      <vt:lpstr>FINANCIERO MEDIO AMBIENTE</vt:lpstr>
      <vt:lpstr>PRODUCTOS PARTICIPACION </vt:lpstr>
      <vt:lpstr>FINANCIERO PARTICIPACION</vt:lpstr>
      <vt:lpstr>PRODUCTOS NEGRITUDES</vt:lpstr>
      <vt:lpstr>FINANCIERO NEGRITUDES</vt:lpstr>
      <vt:lpstr>PRODUCTOS  INFANCIA</vt:lpstr>
      <vt:lpstr>FINANCIERO INFANCIA</vt:lpstr>
      <vt:lpstr>PRODUCTOS  GESTION HUMANA</vt:lpstr>
      <vt:lpstr>FINANCIERO GESTION HUMANA</vt:lpstr>
      <vt:lpstr>PRODUCTOS FLA </vt:lpstr>
      <vt:lpstr>FINANCIERO FLA</vt:lpstr>
      <vt:lpstr>PRODUCTOS SALUD</vt:lpstr>
      <vt:lpstr>FINANCIERO SALUD</vt:lpstr>
      <vt:lpstr>PRODUCTOS COMUNICACIONES </vt:lpstr>
      <vt:lpstr>FINANCIERO COMUNICACIONES</vt:lpstr>
      <vt:lpstr> PRODUCTOS MINAS</vt:lpstr>
      <vt:lpstr>FINANCIERO MINAS</vt:lpstr>
      <vt:lpstr>PRODUCTOS AGRICULTURA </vt:lpstr>
      <vt:lpstr>FINANCIERO AGRICULTURA</vt: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JAIRO LOPEZ ARANGO</dc:creator>
  <cp:lastModifiedBy>JOHN JAIRO LOPEZ ARANGO</cp:lastModifiedBy>
  <dcterms:created xsi:type="dcterms:W3CDTF">2013-11-16T11:44:26Z</dcterms:created>
  <dcterms:modified xsi:type="dcterms:W3CDTF">2013-12-04T12:08:34Z</dcterms:modified>
</cp:coreProperties>
</file>